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rod\Webpub\oe0115\Kommunalekonomisk utjämning\2018_utfall\Utvalda tabeller och diagram\"/>
    </mc:Choice>
  </mc:AlternateContent>
  <bookViews>
    <workbookView xWindow="360" yWindow="630" windowWidth="11355" windowHeight="5040" tabRatio="994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6.1" sheetId="10" r:id="rId8"/>
    <sheet name="Tabell 7" sheetId="11" r:id="rId9"/>
    <sheet name="Tabell 8" sheetId="18" r:id="rId10"/>
    <sheet name="Tabell 9" sheetId="13" r:id="rId11"/>
    <sheet name="Tabell 10" sheetId="12" r:id="rId12"/>
    <sheet name="Tabell 11" sheetId="15" r:id="rId13"/>
    <sheet name="Tabell 12" sheetId="14" r:id="rId14"/>
    <sheet name="Tabell 13" sheetId="19" r:id="rId15"/>
    <sheet name="Tabell 14" sheetId="20" r:id="rId16"/>
    <sheet name="Tabell 15" sheetId="21" r:id="rId17"/>
    <sheet name="Tabell 16" sheetId="22" r:id="rId18"/>
    <sheet name="Tabell 17" sheetId="23" r:id="rId19"/>
    <sheet name="Tabell 18" sheetId="2" r:id="rId20"/>
    <sheet name="Tabell 19" sheetId="24" r:id="rId21"/>
    <sheet name="Tabell 20" sheetId="25" r:id="rId22"/>
    <sheet name="Tabell 21" sheetId="26" r:id="rId23"/>
    <sheet name="Tabell 22" sheetId="27" r:id="rId24"/>
    <sheet name="Data" sheetId="28" state="hidden" r:id="rId25"/>
    <sheet name="Data20" sheetId="29" state="hidden" r:id="rId26"/>
    <sheet name="Data21" sheetId="30" state="hidden" r:id="rId27"/>
    <sheet name="Data22" sheetId="31" state="hidden" r:id="rId28"/>
  </sheets>
  <definedNames>
    <definedName name="_xlnm._FilterDatabase" localSheetId="25" hidden="1">Data20!$O$9:$P$9</definedName>
    <definedName name="A" localSheetId="16">#REF!</definedName>
    <definedName name="A" localSheetId="17">#REF!</definedName>
    <definedName name="A" localSheetId="18">#REF!</definedName>
    <definedName name="A" localSheetId="20">#REF!</definedName>
    <definedName name="A">#REF!</definedName>
    <definedName name="AndSthlm" localSheetId="16">#REF!</definedName>
    <definedName name="AndSthlm" localSheetId="17">#REF!</definedName>
    <definedName name="AndSthlm" localSheetId="18">#REF!</definedName>
    <definedName name="AndSthlm" localSheetId="20">#REF!</definedName>
    <definedName name="AndSthlm">#REF!</definedName>
    <definedName name="D" localSheetId="16">#REF!</definedName>
    <definedName name="D" localSheetId="17">#REF!</definedName>
    <definedName name="D" localSheetId="18">#REF!</definedName>
    <definedName name="D" localSheetId="20">#REF!</definedName>
    <definedName name="D">#REF!</definedName>
    <definedName name="E" localSheetId="16">#REF!</definedName>
    <definedName name="E" localSheetId="17">#REF!</definedName>
    <definedName name="E" localSheetId="18">#REF!</definedName>
    <definedName name="E" localSheetId="20">#REF!</definedName>
    <definedName name="E">#REF!</definedName>
    <definedName name="F" localSheetId="16">#REF!</definedName>
    <definedName name="F" localSheetId="17">#REF!</definedName>
    <definedName name="F" localSheetId="18">#REF!</definedName>
    <definedName name="F" localSheetId="20">#REF!</definedName>
    <definedName name="F">#REF!</definedName>
    <definedName name="Fråga_från_QryXL_1" localSheetId="26">Data21!$P$8:$Q$298</definedName>
    <definedName name="G" localSheetId="16">#REF!</definedName>
    <definedName name="G" localSheetId="17">#REF!</definedName>
    <definedName name="G" localSheetId="18">#REF!</definedName>
    <definedName name="G" localSheetId="20">#REF!</definedName>
    <definedName name="G">#REF!</definedName>
    <definedName name="H" localSheetId="16">#REF!</definedName>
    <definedName name="H" localSheetId="17">#REF!</definedName>
    <definedName name="H" localSheetId="18">#REF!</definedName>
    <definedName name="H" localSheetId="20">#REF!</definedName>
    <definedName name="H">#REF!</definedName>
    <definedName name="I" localSheetId="16">#REF!</definedName>
    <definedName name="I" localSheetId="17">#REF!</definedName>
    <definedName name="I" localSheetId="18">#REF!</definedName>
    <definedName name="I" localSheetId="20">#REF!</definedName>
    <definedName name="I">#REF!</definedName>
    <definedName name="J" localSheetId="16">#REF!</definedName>
    <definedName name="J" localSheetId="17">#REF!</definedName>
    <definedName name="J" localSheetId="18">#REF!</definedName>
    <definedName name="J" localSheetId="20">#REF!</definedName>
    <definedName name="J">#REF!</definedName>
    <definedName name="K" localSheetId="16">#REF!</definedName>
    <definedName name="K" localSheetId="17">#REF!</definedName>
    <definedName name="K" localSheetId="18">#REF!</definedName>
    <definedName name="K" localSheetId="20">#REF!</definedName>
    <definedName name="K">#REF!</definedName>
    <definedName name="K_AndTät11" localSheetId="16">#REF!</definedName>
    <definedName name="K_AndTät11" localSheetId="17">#REF!</definedName>
    <definedName name="K_AndTät11" localSheetId="18">#REF!</definedName>
    <definedName name="K_AndTät11" localSheetId="20">#REF!</definedName>
    <definedName name="K_AndTät11">#REF!</definedName>
    <definedName name="K_AndUtP" localSheetId="16">#REF!</definedName>
    <definedName name="K_AndUtP" localSheetId="17">#REF!</definedName>
    <definedName name="K_AndUtP" localSheetId="18">#REF!</definedName>
    <definedName name="K_AndUtP" localSheetId="20">#REF!</definedName>
    <definedName name="K_AndUtP">#REF!</definedName>
    <definedName name="K_IcKoll" localSheetId="16">#REF!</definedName>
    <definedName name="K_IcKoll" localSheetId="17">#REF!</definedName>
    <definedName name="K_IcKoll" localSheetId="18">#REF!</definedName>
    <definedName name="K_IcKoll" localSheetId="20">#REF!</definedName>
    <definedName name="K_IcKoll">#REF!</definedName>
    <definedName name="K_Rotgles" localSheetId="16">#REF!</definedName>
    <definedName name="K_Rotgles" localSheetId="17">#REF!</definedName>
    <definedName name="K_Rotgles" localSheetId="18">#REF!</definedName>
    <definedName name="K_Rotgles" localSheetId="20">#REF!</definedName>
    <definedName name="K_Rotgles">#REF!</definedName>
    <definedName name="Korr_HoS" localSheetId="16">#REF!</definedName>
    <definedName name="Korr_HoS" localSheetId="17">#REF!</definedName>
    <definedName name="Korr_HoS" localSheetId="18">#REF!</definedName>
    <definedName name="Korr_HoS" localSheetId="20">#REF!</definedName>
    <definedName name="Korr_HoS">#REF!</definedName>
    <definedName name="KorrFaktKoll" localSheetId="16">#REF!</definedName>
    <definedName name="KorrFaktKoll" localSheetId="17">#REF!</definedName>
    <definedName name="KorrFaktKoll" localSheetId="18">#REF!</definedName>
    <definedName name="KorrFaktKoll" localSheetId="20">#REF!</definedName>
    <definedName name="KorrFaktKoll">#REF!</definedName>
    <definedName name="Kost16_18" localSheetId="16">#REF!</definedName>
    <definedName name="Kost16_18" localSheetId="17">#REF!</definedName>
    <definedName name="Kost16_18" localSheetId="18">#REF!</definedName>
    <definedName name="Kost16_18" localSheetId="20">#REF!</definedName>
    <definedName name="Kost16_18">#REF!</definedName>
    <definedName name="L" localSheetId="16">#REF!</definedName>
    <definedName name="L" localSheetId="17">#REF!</definedName>
    <definedName name="L" localSheetId="18">#REF!</definedName>
    <definedName name="L" localSheetId="20">#REF!</definedName>
    <definedName name="L">#REF!</definedName>
    <definedName name="M" localSheetId="16">#REF!</definedName>
    <definedName name="M" localSheetId="17">#REF!</definedName>
    <definedName name="M" localSheetId="18">#REF!</definedName>
    <definedName name="M" localSheetId="20">#REF!</definedName>
    <definedName name="M">#REF!</definedName>
    <definedName name="RS_Gymn" localSheetId="16">#REF!</definedName>
    <definedName name="RS_Gymn" localSheetId="17">#REF!</definedName>
    <definedName name="RS_Gymn" localSheetId="18">#REF!</definedName>
    <definedName name="RS_Gymn" localSheetId="20">#REF!</definedName>
    <definedName name="RS_Gymn">#REF!</definedName>
    <definedName name="SnittAmb" localSheetId="16">#REF!</definedName>
    <definedName name="SnittAmb" localSheetId="17">#REF!</definedName>
    <definedName name="SnittAmb" localSheetId="18">#REF!</definedName>
    <definedName name="SnittAmb" localSheetId="20">#REF!</definedName>
    <definedName name="SnittAmb">#REF!</definedName>
    <definedName name="SnittKostPrg" localSheetId="16">#REF!</definedName>
    <definedName name="SnittKostPrg" localSheetId="17">#REF!</definedName>
    <definedName name="SnittKostPrg" localSheetId="18">#REF!</definedName>
    <definedName name="SnittKostPrg" localSheetId="20">#REF!</definedName>
    <definedName name="SnittKostPrg">#REF!</definedName>
    <definedName name="SnittKostTot" localSheetId="16">#REF!</definedName>
    <definedName name="SnittKostTot" localSheetId="17">#REF!</definedName>
    <definedName name="SnittKostTot" localSheetId="18">#REF!</definedName>
    <definedName name="SnittKostTot" localSheetId="20">#REF!</definedName>
    <definedName name="SnittKostTot">#REF!</definedName>
    <definedName name="SnittMerk" localSheetId="16">#REF!</definedName>
    <definedName name="SnittMerk" localSheetId="17">#REF!</definedName>
    <definedName name="SnittMerk" localSheetId="18">#REF!</definedName>
    <definedName name="SnittMerk" localSheetId="20">#REF!</definedName>
    <definedName name="SnittMerk">#REF!</definedName>
    <definedName name="SnittPrgV" localSheetId="16">#REF!</definedName>
    <definedName name="SnittPrgV" localSheetId="17">#REF!</definedName>
    <definedName name="SnittPrgV" localSheetId="18">#REF!</definedName>
    <definedName name="SnittPrgV" localSheetId="20">#REF!</definedName>
    <definedName name="SnittPrgV">#REF!</definedName>
    <definedName name="SnittPrgV_1" localSheetId="16">#REF!</definedName>
    <definedName name="SnittPrgV_1" localSheetId="17">#REF!</definedName>
    <definedName name="SnittPrgV_1" localSheetId="18">#REF!</definedName>
    <definedName name="SnittPrgV_1" localSheetId="20">#REF!</definedName>
    <definedName name="SnittPrgV_1">#REF!</definedName>
    <definedName name="SnittPrimV" localSheetId="16">#REF!</definedName>
    <definedName name="SnittPrimV" localSheetId="17">#REF!</definedName>
    <definedName name="SnittPrimV" localSheetId="18">#REF!</definedName>
    <definedName name="SnittPrimV" localSheetId="20">#REF!</definedName>
    <definedName name="SnittPrimV">#REF!</definedName>
    <definedName name="SnittSjukR" localSheetId="16">#REF!</definedName>
    <definedName name="SnittSjukR" localSheetId="17">#REF!</definedName>
    <definedName name="SnittSjukR" localSheetId="18">#REF!</definedName>
    <definedName name="SnittSjukR" localSheetId="20">#REF!</definedName>
    <definedName name="SnittSjukR">#REF!</definedName>
    <definedName name="SnittSmåSjH" localSheetId="16">#REF!</definedName>
    <definedName name="SnittSmåSjH" localSheetId="17">#REF!</definedName>
    <definedName name="SnittSmåSjH" localSheetId="18">#REF!</definedName>
    <definedName name="SnittSmåSjH" localSheetId="20">#REF!</definedName>
    <definedName name="SnittSmåSjH">#REF!</definedName>
    <definedName name="SnittÖverN" localSheetId="16">#REF!</definedName>
    <definedName name="SnittÖverN" localSheetId="17">#REF!</definedName>
    <definedName name="SnittÖverN" localSheetId="18">#REF!</definedName>
    <definedName name="SnittÖverN" localSheetId="20">#REF!</definedName>
    <definedName name="SnittÖverN">#REF!</definedName>
    <definedName name="TillInstGles" localSheetId="16">#REF!</definedName>
    <definedName name="TillInstGles" localSheetId="17">#REF!</definedName>
    <definedName name="TillInstGles" localSheetId="18">#REF!</definedName>
    <definedName name="TillInstGles" localSheetId="20">#REF!</definedName>
    <definedName name="TillInstGles">#REF!</definedName>
    <definedName name="TotKostLT" localSheetId="16">#REF!</definedName>
    <definedName name="TotKostLT" localSheetId="17">#REF!</definedName>
    <definedName name="TotKostLT" localSheetId="18">#REF!</definedName>
    <definedName name="TotKostLT" localSheetId="20">#REF!</definedName>
    <definedName name="TotKostLT">#REF!</definedName>
    <definedName name="_xlnm.Print_Area" localSheetId="25">Data20!$D$1:$M$301</definedName>
    <definedName name="_xlnm.Print_Area" localSheetId="26">Data21!$D$1:$N$299</definedName>
    <definedName name="_xlnm.Print_Area" localSheetId="27">Data22!$D$1:$P$301</definedName>
    <definedName name="_xlnm.Print_Area" localSheetId="15">'Tabell 14'!$A$1:$J$300</definedName>
    <definedName name="_xlnm.Print_Area" localSheetId="16">'Tabell 15'!$A$1:$I$301</definedName>
    <definedName name="_xlnm.Print_Area" localSheetId="17">'Tabell 16'!$A$1:$H$301</definedName>
    <definedName name="_xlnm.Print_Area" localSheetId="21">'Tabell 20'!$A$6:$C$21</definedName>
    <definedName name="_xlnm.Print_Area" localSheetId="22">'Tabell 21'!$A$6:$D$29</definedName>
    <definedName name="_xlnm.Print_Area" localSheetId="23">'Tabell 22'!$A$6:$E$32</definedName>
    <definedName name="_xlnm.Print_Titles" localSheetId="25">Data20!$1:$9</definedName>
    <definedName name="_xlnm.Print_Titles" localSheetId="26">Data21!$1:$8</definedName>
    <definedName name="_xlnm.Print_Titles" localSheetId="27">Data22!$1:$9</definedName>
    <definedName name="_xlnm.Print_Titles" localSheetId="1">'Tabell 1'!$1:$8</definedName>
    <definedName name="_xlnm.Print_Titles" localSheetId="11">'Tabell 10'!$1:$8</definedName>
    <definedName name="_xlnm.Print_Titles" localSheetId="12">'Tabell 11'!$1:$7</definedName>
    <definedName name="_xlnm.Print_Titles" localSheetId="13">'Tabell 12'!$1:$6</definedName>
    <definedName name="_xlnm.Print_Titles" localSheetId="14">'Tabell 13'!$1:$6</definedName>
    <definedName name="_xlnm.Print_Titles" localSheetId="15">'Tabell 14'!$1:$8</definedName>
    <definedName name="_xlnm.Print_Titles" localSheetId="16">'Tabell 15'!$1:$8</definedName>
    <definedName name="_xlnm.Print_Titles" localSheetId="17">'Tabell 16'!$1:$8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5'!$1:$6</definedName>
    <definedName name="_xlnm.Print_Titles" localSheetId="6">'Tabell 6'!$1:$6</definedName>
    <definedName name="_xlnm.Print_Titles" localSheetId="7">'Tabell 6.1'!$1:$5</definedName>
    <definedName name="_xlnm.Print_Titles" localSheetId="8">'Tabell 7'!$1:$6</definedName>
    <definedName name="_xlnm.Print_Titles" localSheetId="9">'Tabell 8'!$1:$6</definedName>
    <definedName name="_xlnm.Print_Titles" localSheetId="10">'Tabell 9'!$1:$8</definedName>
  </definedNames>
  <calcPr calcId="162913"/>
</workbook>
</file>

<file path=xl/calcChain.xml><?xml version="1.0" encoding="utf-8"?>
<calcChain xmlns="http://schemas.openxmlformats.org/spreadsheetml/2006/main">
  <c r="A2" i="19" l="1"/>
  <c r="V299" i="31"/>
  <c r="T299" i="31"/>
  <c r="S299" i="31"/>
  <c r="R299" i="31"/>
  <c r="Q299" i="31"/>
  <c r="V298" i="31"/>
  <c r="T298" i="31"/>
  <c r="S298" i="31"/>
  <c r="R298" i="31"/>
  <c r="Q298" i="31"/>
  <c r="V297" i="31"/>
  <c r="T297" i="31"/>
  <c r="S297" i="31"/>
  <c r="R297" i="31"/>
  <c r="Q297" i="31"/>
  <c r="V296" i="31"/>
  <c r="T296" i="31"/>
  <c r="S296" i="31"/>
  <c r="R296" i="31"/>
  <c r="Q296" i="31"/>
  <c r="V295" i="31"/>
  <c r="T295" i="31"/>
  <c r="S295" i="31"/>
  <c r="R295" i="31"/>
  <c r="Q295" i="31"/>
  <c r="V294" i="31"/>
  <c r="T294" i="31"/>
  <c r="S294" i="31"/>
  <c r="R294" i="31"/>
  <c r="Q294" i="31"/>
  <c r="V293" i="31"/>
  <c r="T293" i="31"/>
  <c r="S293" i="31"/>
  <c r="R293" i="31"/>
  <c r="Q293" i="31"/>
  <c r="V292" i="31"/>
  <c r="T292" i="31"/>
  <c r="S292" i="31"/>
  <c r="R292" i="31"/>
  <c r="Q292" i="31"/>
  <c r="V291" i="31"/>
  <c r="T291" i="31"/>
  <c r="S291" i="31"/>
  <c r="R291" i="31"/>
  <c r="Q291" i="31"/>
  <c r="V290" i="31"/>
  <c r="T290" i="31"/>
  <c r="S290" i="31"/>
  <c r="R290" i="31"/>
  <c r="Q290" i="31"/>
  <c r="V289" i="31"/>
  <c r="T289" i="31"/>
  <c r="S289" i="31"/>
  <c r="R289" i="31"/>
  <c r="Q289" i="31"/>
  <c r="V288" i="31"/>
  <c r="T288" i="31"/>
  <c r="S288" i="31"/>
  <c r="R288" i="31"/>
  <c r="Q288" i="31"/>
  <c r="V287" i="31"/>
  <c r="T287" i="31"/>
  <c r="S287" i="31"/>
  <c r="R287" i="31"/>
  <c r="Q287" i="31"/>
  <c r="V286" i="31"/>
  <c r="T286" i="31"/>
  <c r="S286" i="31"/>
  <c r="R286" i="31"/>
  <c r="Q286" i="31"/>
  <c r="V285" i="31"/>
  <c r="T285" i="31"/>
  <c r="S285" i="31"/>
  <c r="R285" i="31"/>
  <c r="Q285" i="31"/>
  <c r="V284" i="31"/>
  <c r="T284" i="31"/>
  <c r="S284" i="31"/>
  <c r="R284" i="31"/>
  <c r="Q284" i="31"/>
  <c r="V283" i="31"/>
  <c r="T283" i="31"/>
  <c r="S283" i="31"/>
  <c r="R283" i="31"/>
  <c r="Q283" i="31"/>
  <c r="V282" i="31"/>
  <c r="T282" i="31"/>
  <c r="S282" i="31"/>
  <c r="R282" i="31"/>
  <c r="Q282" i="31"/>
  <c r="V281" i="31"/>
  <c r="T281" i="31"/>
  <c r="S281" i="31"/>
  <c r="R281" i="31"/>
  <c r="Q281" i="31"/>
  <c r="V280" i="31"/>
  <c r="T280" i="31"/>
  <c r="S280" i="31"/>
  <c r="R280" i="31"/>
  <c r="Q280" i="31"/>
  <c r="V279" i="31"/>
  <c r="T279" i="31"/>
  <c r="S279" i="31"/>
  <c r="R279" i="31"/>
  <c r="Q279" i="31"/>
  <c r="V278" i="31"/>
  <c r="T278" i="31"/>
  <c r="S278" i="31"/>
  <c r="R278" i="31"/>
  <c r="Q278" i="31"/>
  <c r="V277" i="31"/>
  <c r="T277" i="31"/>
  <c r="S277" i="31"/>
  <c r="R277" i="31"/>
  <c r="Q277" i="31"/>
  <c r="V276" i="31"/>
  <c r="T276" i="31"/>
  <c r="S276" i="31"/>
  <c r="R276" i="31"/>
  <c r="Q276" i="31"/>
  <c r="V275" i="31"/>
  <c r="T275" i="31"/>
  <c r="S275" i="31"/>
  <c r="R275" i="31"/>
  <c r="Q275" i="31"/>
  <c r="V274" i="31"/>
  <c r="T274" i="31"/>
  <c r="S274" i="31"/>
  <c r="R274" i="31"/>
  <c r="Q274" i="31"/>
  <c r="V273" i="31"/>
  <c r="T273" i="31"/>
  <c r="S273" i="31"/>
  <c r="R273" i="31"/>
  <c r="Q273" i="31"/>
  <c r="V272" i="31"/>
  <c r="T272" i="31"/>
  <c r="S272" i="31"/>
  <c r="R272" i="31"/>
  <c r="Q272" i="31"/>
  <c r="V271" i="31"/>
  <c r="T271" i="31"/>
  <c r="S271" i="31"/>
  <c r="R271" i="31"/>
  <c r="Q271" i="31"/>
  <c r="V270" i="31"/>
  <c r="T270" i="31"/>
  <c r="S270" i="31"/>
  <c r="R270" i="31"/>
  <c r="Q270" i="31"/>
  <c r="V269" i="31"/>
  <c r="T269" i="31"/>
  <c r="S269" i="31"/>
  <c r="R269" i="31"/>
  <c r="Q269" i="31"/>
  <c r="V268" i="31"/>
  <c r="T268" i="31"/>
  <c r="S268" i="31"/>
  <c r="R268" i="31"/>
  <c r="Q268" i="31"/>
  <c r="V267" i="31"/>
  <c r="T267" i="31"/>
  <c r="S267" i="31"/>
  <c r="R267" i="31"/>
  <c r="Q267" i="31"/>
  <c r="V266" i="31"/>
  <c r="T266" i="31"/>
  <c r="S266" i="31"/>
  <c r="R266" i="31"/>
  <c r="Q266" i="31"/>
  <c r="V265" i="31"/>
  <c r="T265" i="31"/>
  <c r="S265" i="31"/>
  <c r="R265" i="31"/>
  <c r="Q265" i="31"/>
  <c r="V264" i="31"/>
  <c r="T264" i="31"/>
  <c r="S264" i="31"/>
  <c r="R264" i="31"/>
  <c r="Q264" i="31"/>
  <c r="V263" i="31"/>
  <c r="T263" i="31"/>
  <c r="S263" i="31"/>
  <c r="R263" i="31"/>
  <c r="Q263" i="31"/>
  <c r="V262" i="31"/>
  <c r="T262" i="31"/>
  <c r="S262" i="31"/>
  <c r="R262" i="31"/>
  <c r="Q262" i="31"/>
  <c r="V261" i="31"/>
  <c r="T261" i="31"/>
  <c r="S261" i="31"/>
  <c r="R261" i="31"/>
  <c r="Q261" i="31"/>
  <c r="V260" i="31"/>
  <c r="T260" i="31"/>
  <c r="S260" i="31"/>
  <c r="R260" i="31"/>
  <c r="Q260" i="31"/>
  <c r="V259" i="31"/>
  <c r="T259" i="31"/>
  <c r="S259" i="31"/>
  <c r="R259" i="31"/>
  <c r="Q259" i="31"/>
  <c r="V258" i="31"/>
  <c r="T258" i="31"/>
  <c r="S258" i="31"/>
  <c r="R258" i="31"/>
  <c r="Q258" i="31"/>
  <c r="V257" i="31"/>
  <c r="T257" i="31"/>
  <c r="S257" i="31"/>
  <c r="R257" i="31"/>
  <c r="Q257" i="31"/>
  <c r="V256" i="31"/>
  <c r="T256" i="31"/>
  <c r="S256" i="31"/>
  <c r="R256" i="31"/>
  <c r="Q256" i="31"/>
  <c r="V255" i="31"/>
  <c r="T255" i="31"/>
  <c r="S255" i="31"/>
  <c r="R255" i="31"/>
  <c r="Q255" i="31"/>
  <c r="V254" i="31"/>
  <c r="T254" i="31"/>
  <c r="S254" i="31"/>
  <c r="R254" i="31"/>
  <c r="Q254" i="31"/>
  <c r="V253" i="31"/>
  <c r="T253" i="31"/>
  <c r="S253" i="31"/>
  <c r="R253" i="31"/>
  <c r="Q253" i="31"/>
  <c r="V252" i="31"/>
  <c r="T252" i="31"/>
  <c r="S252" i="31"/>
  <c r="R252" i="31"/>
  <c r="Q252" i="31"/>
  <c r="V251" i="31"/>
  <c r="T251" i="31"/>
  <c r="S251" i="31"/>
  <c r="R251" i="31"/>
  <c r="Q251" i="31"/>
  <c r="V250" i="31"/>
  <c r="T250" i="31"/>
  <c r="S250" i="31"/>
  <c r="R250" i="31"/>
  <c r="Q250" i="31"/>
  <c r="V249" i="31"/>
  <c r="T249" i="31"/>
  <c r="S249" i="31"/>
  <c r="R249" i="31"/>
  <c r="Q249" i="31"/>
  <c r="V248" i="31"/>
  <c r="T248" i="31"/>
  <c r="S248" i="31"/>
  <c r="R248" i="31"/>
  <c r="Q248" i="31"/>
  <c r="V247" i="31"/>
  <c r="T247" i="31"/>
  <c r="S247" i="31"/>
  <c r="R247" i="31"/>
  <c r="Q247" i="31"/>
  <c r="V246" i="31"/>
  <c r="T246" i="31"/>
  <c r="S246" i="31"/>
  <c r="R246" i="31"/>
  <c r="Q246" i="31"/>
  <c r="V245" i="31"/>
  <c r="T245" i="31"/>
  <c r="S245" i="31"/>
  <c r="R245" i="31"/>
  <c r="Q245" i="31"/>
  <c r="V244" i="31"/>
  <c r="T244" i="31"/>
  <c r="S244" i="31"/>
  <c r="R244" i="31"/>
  <c r="Q244" i="31"/>
  <c r="V243" i="31"/>
  <c r="T243" i="31"/>
  <c r="S243" i="31"/>
  <c r="R243" i="31"/>
  <c r="Q243" i="31"/>
  <c r="V242" i="31"/>
  <c r="T242" i="31"/>
  <c r="S242" i="31"/>
  <c r="R242" i="31"/>
  <c r="Q242" i="31"/>
  <c r="V241" i="31"/>
  <c r="T241" i="31"/>
  <c r="S241" i="31"/>
  <c r="R241" i="31"/>
  <c r="Q241" i="31"/>
  <c r="V240" i="31"/>
  <c r="T240" i="31"/>
  <c r="S240" i="31"/>
  <c r="R240" i="31"/>
  <c r="Q240" i="31"/>
  <c r="V239" i="31"/>
  <c r="T239" i="31"/>
  <c r="S239" i="31"/>
  <c r="R239" i="31"/>
  <c r="Q239" i="31"/>
  <c r="V238" i="31"/>
  <c r="T238" i="31"/>
  <c r="S238" i="31"/>
  <c r="R238" i="31"/>
  <c r="Q238" i="31"/>
  <c r="V237" i="31"/>
  <c r="T237" i="31"/>
  <c r="S237" i="31"/>
  <c r="R237" i="31"/>
  <c r="Q237" i="31"/>
  <c r="V236" i="31"/>
  <c r="T236" i="31"/>
  <c r="S236" i="31"/>
  <c r="R236" i="31"/>
  <c r="Q236" i="31"/>
  <c r="V235" i="31"/>
  <c r="T235" i="31"/>
  <c r="S235" i="31"/>
  <c r="R235" i="31"/>
  <c r="Q235" i="31"/>
  <c r="V234" i="31"/>
  <c r="T234" i="31"/>
  <c r="S234" i="31"/>
  <c r="R234" i="31"/>
  <c r="Q234" i="31"/>
  <c r="V233" i="31"/>
  <c r="T233" i="31"/>
  <c r="S233" i="31"/>
  <c r="R233" i="31"/>
  <c r="Q233" i="31"/>
  <c r="V232" i="31"/>
  <c r="T232" i="31"/>
  <c r="S232" i="31"/>
  <c r="R232" i="31"/>
  <c r="Q232" i="31"/>
  <c r="V231" i="31"/>
  <c r="T231" i="31"/>
  <c r="S231" i="31"/>
  <c r="R231" i="31"/>
  <c r="Q231" i="31"/>
  <c r="V230" i="31"/>
  <c r="T230" i="31"/>
  <c r="S230" i="31"/>
  <c r="R230" i="31"/>
  <c r="Q230" i="31"/>
  <c r="V229" i="31"/>
  <c r="T229" i="31"/>
  <c r="S229" i="31"/>
  <c r="R229" i="31"/>
  <c r="Q229" i="31"/>
  <c r="V228" i="31"/>
  <c r="T228" i="31"/>
  <c r="S228" i="31"/>
  <c r="R228" i="31"/>
  <c r="Q228" i="31"/>
  <c r="V227" i="31"/>
  <c r="T227" i="31"/>
  <c r="S227" i="31"/>
  <c r="R227" i="31"/>
  <c r="Q227" i="31"/>
  <c r="V226" i="31"/>
  <c r="T226" i="31"/>
  <c r="S226" i="31"/>
  <c r="R226" i="31"/>
  <c r="Q226" i="31"/>
  <c r="V225" i="31"/>
  <c r="T225" i="31"/>
  <c r="S225" i="31"/>
  <c r="R225" i="31"/>
  <c r="Q225" i="31"/>
  <c r="V224" i="31"/>
  <c r="T224" i="31"/>
  <c r="S224" i="31"/>
  <c r="R224" i="31"/>
  <c r="Q224" i="31"/>
  <c r="V223" i="31"/>
  <c r="T223" i="31"/>
  <c r="S223" i="31"/>
  <c r="R223" i="31"/>
  <c r="Q223" i="31"/>
  <c r="V222" i="31"/>
  <c r="T222" i="31"/>
  <c r="S222" i="31"/>
  <c r="R222" i="31"/>
  <c r="Q222" i="31"/>
  <c r="V221" i="31"/>
  <c r="T221" i="31"/>
  <c r="S221" i="31"/>
  <c r="R221" i="31"/>
  <c r="Q221" i="31"/>
  <c r="V220" i="31"/>
  <c r="T220" i="31"/>
  <c r="S220" i="31"/>
  <c r="R220" i="31"/>
  <c r="Q220" i="31"/>
  <c r="V219" i="31"/>
  <c r="T219" i="31"/>
  <c r="S219" i="31"/>
  <c r="R219" i="31"/>
  <c r="Q219" i="31"/>
  <c r="V218" i="31"/>
  <c r="T218" i="31"/>
  <c r="S218" i="31"/>
  <c r="R218" i="31"/>
  <c r="Q218" i="31"/>
  <c r="V217" i="31"/>
  <c r="T217" i="31"/>
  <c r="S217" i="31"/>
  <c r="R217" i="31"/>
  <c r="Q217" i="31"/>
  <c r="V216" i="31"/>
  <c r="T216" i="31"/>
  <c r="S216" i="31"/>
  <c r="R216" i="31"/>
  <c r="Q216" i="31"/>
  <c r="V215" i="31"/>
  <c r="T215" i="31"/>
  <c r="S215" i="31"/>
  <c r="R215" i="31"/>
  <c r="Q215" i="31"/>
  <c r="V214" i="31"/>
  <c r="T214" i="31"/>
  <c r="S214" i="31"/>
  <c r="R214" i="31"/>
  <c r="Q214" i="31"/>
  <c r="V213" i="31"/>
  <c r="T213" i="31"/>
  <c r="S213" i="31"/>
  <c r="R213" i="31"/>
  <c r="Q213" i="31"/>
  <c r="V212" i="31"/>
  <c r="T212" i="31"/>
  <c r="S212" i="31"/>
  <c r="R212" i="31"/>
  <c r="Q212" i="31"/>
  <c r="V211" i="31"/>
  <c r="T211" i="31"/>
  <c r="S211" i="31"/>
  <c r="R211" i="31"/>
  <c r="Q211" i="31"/>
  <c r="V210" i="31"/>
  <c r="T210" i="31"/>
  <c r="S210" i="31"/>
  <c r="R210" i="31"/>
  <c r="Q210" i="31"/>
  <c r="V209" i="31"/>
  <c r="T209" i="31"/>
  <c r="S209" i="31"/>
  <c r="R209" i="31"/>
  <c r="Q209" i="31"/>
  <c r="V208" i="31"/>
  <c r="T208" i="31"/>
  <c r="S208" i="31"/>
  <c r="R208" i="31"/>
  <c r="Q208" i="31"/>
  <c r="V207" i="31"/>
  <c r="T207" i="31"/>
  <c r="S207" i="31"/>
  <c r="R207" i="31"/>
  <c r="Q207" i="31"/>
  <c r="V206" i="31"/>
  <c r="T206" i="31"/>
  <c r="S206" i="31"/>
  <c r="R206" i="31"/>
  <c r="Q206" i="31"/>
  <c r="V205" i="31"/>
  <c r="T205" i="31"/>
  <c r="S205" i="31"/>
  <c r="R205" i="31"/>
  <c r="Q205" i="31"/>
  <c r="V204" i="31"/>
  <c r="T204" i="31"/>
  <c r="S204" i="31"/>
  <c r="R204" i="31"/>
  <c r="Q204" i="31"/>
  <c r="V203" i="31"/>
  <c r="T203" i="31"/>
  <c r="S203" i="31"/>
  <c r="R203" i="31"/>
  <c r="Q203" i="31"/>
  <c r="V202" i="31"/>
  <c r="T202" i="31"/>
  <c r="S202" i="31"/>
  <c r="R202" i="31"/>
  <c r="Q202" i="31"/>
  <c r="V201" i="31"/>
  <c r="T201" i="31"/>
  <c r="S201" i="31"/>
  <c r="R201" i="31"/>
  <c r="Q201" i="31"/>
  <c r="V200" i="31"/>
  <c r="T200" i="31"/>
  <c r="S200" i="31"/>
  <c r="R200" i="31"/>
  <c r="Q200" i="31"/>
  <c r="V199" i="31"/>
  <c r="T199" i="31"/>
  <c r="S199" i="31"/>
  <c r="R199" i="31"/>
  <c r="Q199" i="31"/>
  <c r="V198" i="31"/>
  <c r="T198" i="31"/>
  <c r="S198" i="31"/>
  <c r="R198" i="31"/>
  <c r="Q198" i="31"/>
  <c r="V197" i="31"/>
  <c r="T197" i="31"/>
  <c r="S197" i="31"/>
  <c r="R197" i="31"/>
  <c r="Q197" i="31"/>
  <c r="V196" i="31"/>
  <c r="T196" i="31"/>
  <c r="S196" i="31"/>
  <c r="R196" i="31"/>
  <c r="Q196" i="31"/>
  <c r="V195" i="31"/>
  <c r="T195" i="31"/>
  <c r="S195" i="31"/>
  <c r="R195" i="31"/>
  <c r="Q195" i="31"/>
  <c r="V194" i="31"/>
  <c r="T194" i="31"/>
  <c r="S194" i="31"/>
  <c r="R194" i="31"/>
  <c r="Q194" i="31"/>
  <c r="V193" i="31"/>
  <c r="T193" i="31"/>
  <c r="S193" i="31"/>
  <c r="R193" i="31"/>
  <c r="Q193" i="31"/>
  <c r="V192" i="31"/>
  <c r="T192" i="31"/>
  <c r="S192" i="31"/>
  <c r="R192" i="31"/>
  <c r="Q192" i="31"/>
  <c r="V191" i="31"/>
  <c r="T191" i="31"/>
  <c r="S191" i="31"/>
  <c r="R191" i="31"/>
  <c r="Q191" i="31"/>
  <c r="V190" i="31"/>
  <c r="T190" i="31"/>
  <c r="S190" i="31"/>
  <c r="R190" i="31"/>
  <c r="Q190" i="31"/>
  <c r="V189" i="31"/>
  <c r="T189" i="31"/>
  <c r="S189" i="31"/>
  <c r="R189" i="31"/>
  <c r="Q189" i="31"/>
  <c r="V188" i="31"/>
  <c r="T188" i="31"/>
  <c r="S188" i="31"/>
  <c r="R188" i="31"/>
  <c r="Q188" i="31"/>
  <c r="V187" i="31"/>
  <c r="T187" i="31"/>
  <c r="S187" i="31"/>
  <c r="R187" i="31"/>
  <c r="Q187" i="31"/>
  <c r="V186" i="31"/>
  <c r="T186" i="31"/>
  <c r="S186" i="31"/>
  <c r="R186" i="31"/>
  <c r="Q186" i="31"/>
  <c r="V185" i="31"/>
  <c r="T185" i="31"/>
  <c r="S185" i="31"/>
  <c r="R185" i="31"/>
  <c r="Q185" i="31"/>
  <c r="V184" i="31"/>
  <c r="T184" i="31"/>
  <c r="S184" i="31"/>
  <c r="R184" i="31"/>
  <c r="Q184" i="31"/>
  <c r="V183" i="31"/>
  <c r="T183" i="31"/>
  <c r="S183" i="31"/>
  <c r="R183" i="31"/>
  <c r="Q183" i="31"/>
  <c r="V182" i="31"/>
  <c r="T182" i="31"/>
  <c r="S182" i="31"/>
  <c r="R182" i="31"/>
  <c r="Q182" i="31"/>
  <c r="V181" i="31"/>
  <c r="T181" i="31"/>
  <c r="S181" i="31"/>
  <c r="R181" i="31"/>
  <c r="Q181" i="31"/>
  <c r="V180" i="31"/>
  <c r="T180" i="31"/>
  <c r="S180" i="31"/>
  <c r="R180" i="31"/>
  <c r="Q180" i="31"/>
  <c r="V179" i="31"/>
  <c r="T179" i="31"/>
  <c r="S179" i="31"/>
  <c r="R179" i="31"/>
  <c r="Q179" i="31"/>
  <c r="V178" i="31"/>
  <c r="T178" i="31"/>
  <c r="S178" i="31"/>
  <c r="R178" i="31"/>
  <c r="Q178" i="31"/>
  <c r="V177" i="31"/>
  <c r="T177" i="31"/>
  <c r="S177" i="31"/>
  <c r="R177" i="31"/>
  <c r="Q177" i="31"/>
  <c r="V176" i="31"/>
  <c r="T176" i="31"/>
  <c r="S176" i="31"/>
  <c r="R176" i="31"/>
  <c r="Q176" i="31"/>
  <c r="V175" i="31"/>
  <c r="T175" i="31"/>
  <c r="S175" i="31"/>
  <c r="R175" i="31"/>
  <c r="Q175" i="31"/>
  <c r="V174" i="31"/>
  <c r="T174" i="31"/>
  <c r="S174" i="31"/>
  <c r="R174" i="31"/>
  <c r="Q174" i="31"/>
  <c r="V173" i="31"/>
  <c r="T173" i="31"/>
  <c r="S173" i="31"/>
  <c r="R173" i="31"/>
  <c r="Q173" i="31"/>
  <c r="V172" i="31"/>
  <c r="T172" i="31"/>
  <c r="S172" i="31"/>
  <c r="R172" i="31"/>
  <c r="Q172" i="31"/>
  <c r="V171" i="31"/>
  <c r="T171" i="31"/>
  <c r="S171" i="31"/>
  <c r="R171" i="31"/>
  <c r="Q171" i="31"/>
  <c r="V170" i="31"/>
  <c r="T170" i="31"/>
  <c r="S170" i="31"/>
  <c r="R170" i="31"/>
  <c r="Q170" i="31"/>
  <c r="V169" i="31"/>
  <c r="T169" i="31"/>
  <c r="S169" i="31"/>
  <c r="R169" i="31"/>
  <c r="Q169" i="31"/>
  <c r="V168" i="31"/>
  <c r="T168" i="31"/>
  <c r="S168" i="31"/>
  <c r="R168" i="31"/>
  <c r="Q168" i="31"/>
  <c r="V167" i="31"/>
  <c r="T167" i="31"/>
  <c r="S167" i="31"/>
  <c r="R167" i="31"/>
  <c r="Q167" i="31"/>
  <c r="V166" i="31"/>
  <c r="T166" i="31"/>
  <c r="S166" i="31"/>
  <c r="R166" i="31"/>
  <c r="Q166" i="31"/>
  <c r="V165" i="31"/>
  <c r="T165" i="31"/>
  <c r="S165" i="31"/>
  <c r="R165" i="31"/>
  <c r="Q165" i="31"/>
  <c r="V164" i="31"/>
  <c r="T164" i="31"/>
  <c r="S164" i="31"/>
  <c r="R164" i="31"/>
  <c r="Q164" i="31"/>
  <c r="V163" i="31"/>
  <c r="T163" i="31"/>
  <c r="S163" i="31"/>
  <c r="R163" i="31"/>
  <c r="Q163" i="31"/>
  <c r="V162" i="31"/>
  <c r="T162" i="31"/>
  <c r="S162" i="31"/>
  <c r="R162" i="31"/>
  <c r="Q162" i="31"/>
  <c r="V161" i="31"/>
  <c r="T161" i="31"/>
  <c r="S161" i="31"/>
  <c r="R161" i="31"/>
  <c r="Q161" i="31"/>
  <c r="V160" i="31"/>
  <c r="T160" i="31"/>
  <c r="S160" i="31"/>
  <c r="R160" i="31"/>
  <c r="Q160" i="31"/>
  <c r="V159" i="31"/>
  <c r="T159" i="31"/>
  <c r="S159" i="31"/>
  <c r="R159" i="31"/>
  <c r="Q159" i="31"/>
  <c r="V158" i="31"/>
  <c r="T158" i="31"/>
  <c r="S158" i="31"/>
  <c r="R158" i="31"/>
  <c r="Q158" i="31"/>
  <c r="V157" i="31"/>
  <c r="T157" i="31"/>
  <c r="S157" i="31"/>
  <c r="R157" i="31"/>
  <c r="Q157" i="31"/>
  <c r="V156" i="31"/>
  <c r="T156" i="31"/>
  <c r="S156" i="31"/>
  <c r="R156" i="31"/>
  <c r="Q156" i="31"/>
  <c r="V155" i="31"/>
  <c r="T155" i="31"/>
  <c r="S155" i="31"/>
  <c r="R155" i="31"/>
  <c r="Q155" i="31"/>
  <c r="V154" i="31"/>
  <c r="T154" i="31"/>
  <c r="S154" i="31"/>
  <c r="R154" i="31"/>
  <c r="Q154" i="31"/>
  <c r="V153" i="31"/>
  <c r="T153" i="31"/>
  <c r="S153" i="31"/>
  <c r="R153" i="31"/>
  <c r="Q153" i="31"/>
  <c r="V152" i="31"/>
  <c r="T152" i="31"/>
  <c r="S152" i="31"/>
  <c r="R152" i="31"/>
  <c r="Q152" i="31"/>
  <c r="V151" i="31"/>
  <c r="T151" i="31"/>
  <c r="S151" i="31"/>
  <c r="R151" i="31"/>
  <c r="Q151" i="31"/>
  <c r="V150" i="31"/>
  <c r="T150" i="31"/>
  <c r="S150" i="31"/>
  <c r="R150" i="31"/>
  <c r="Q150" i="31"/>
  <c r="V149" i="31"/>
  <c r="T149" i="31"/>
  <c r="S149" i="31"/>
  <c r="R149" i="31"/>
  <c r="Q149" i="31"/>
  <c r="V148" i="31"/>
  <c r="T148" i="31"/>
  <c r="S148" i="31"/>
  <c r="R148" i="31"/>
  <c r="Q148" i="31"/>
  <c r="V147" i="31"/>
  <c r="T147" i="31"/>
  <c r="S147" i="31"/>
  <c r="R147" i="31"/>
  <c r="Q147" i="31"/>
  <c r="V146" i="31"/>
  <c r="T146" i="31"/>
  <c r="S146" i="31"/>
  <c r="R146" i="31"/>
  <c r="Q146" i="31"/>
  <c r="V145" i="31"/>
  <c r="T145" i="31"/>
  <c r="S145" i="31"/>
  <c r="R145" i="31"/>
  <c r="Q145" i="31"/>
  <c r="V144" i="31"/>
  <c r="T144" i="31"/>
  <c r="S144" i="31"/>
  <c r="R144" i="31"/>
  <c r="Q144" i="31"/>
  <c r="V143" i="31"/>
  <c r="T143" i="31"/>
  <c r="S143" i="31"/>
  <c r="R143" i="31"/>
  <c r="Q143" i="31"/>
  <c r="V142" i="31"/>
  <c r="T142" i="31"/>
  <c r="S142" i="31"/>
  <c r="R142" i="31"/>
  <c r="Q142" i="31"/>
  <c r="V141" i="31"/>
  <c r="T141" i="31"/>
  <c r="S141" i="31"/>
  <c r="R141" i="31"/>
  <c r="Q141" i="31"/>
  <c r="V140" i="31"/>
  <c r="T140" i="31"/>
  <c r="S140" i="31"/>
  <c r="R140" i="31"/>
  <c r="Q140" i="31"/>
  <c r="V139" i="31"/>
  <c r="T139" i="31"/>
  <c r="S139" i="31"/>
  <c r="R139" i="31"/>
  <c r="Q139" i="31"/>
  <c r="V138" i="31"/>
  <c r="T138" i="31"/>
  <c r="S138" i="31"/>
  <c r="R138" i="31"/>
  <c r="Q138" i="31"/>
  <c r="V137" i="31"/>
  <c r="T137" i="31"/>
  <c r="S137" i="31"/>
  <c r="R137" i="31"/>
  <c r="Q137" i="31"/>
  <c r="V136" i="31"/>
  <c r="T136" i="31"/>
  <c r="S136" i="31"/>
  <c r="R136" i="31"/>
  <c r="Q136" i="31"/>
  <c r="V135" i="31"/>
  <c r="T135" i="31"/>
  <c r="S135" i="31"/>
  <c r="R135" i="31"/>
  <c r="Q135" i="31"/>
  <c r="V134" i="31"/>
  <c r="T134" i="31"/>
  <c r="S134" i="31"/>
  <c r="R134" i="31"/>
  <c r="Q134" i="31"/>
  <c r="V133" i="31"/>
  <c r="T133" i="31"/>
  <c r="S133" i="31"/>
  <c r="R133" i="31"/>
  <c r="Q133" i="31"/>
  <c r="V132" i="31"/>
  <c r="T132" i="31"/>
  <c r="S132" i="31"/>
  <c r="R132" i="31"/>
  <c r="Q132" i="31"/>
  <c r="V131" i="31"/>
  <c r="T131" i="31"/>
  <c r="S131" i="31"/>
  <c r="R131" i="31"/>
  <c r="Q131" i="31"/>
  <c r="V130" i="31"/>
  <c r="T130" i="31"/>
  <c r="S130" i="31"/>
  <c r="R130" i="31"/>
  <c r="Q130" i="31"/>
  <c r="V129" i="31"/>
  <c r="T129" i="31"/>
  <c r="S129" i="31"/>
  <c r="R129" i="31"/>
  <c r="Q129" i="31"/>
  <c r="V128" i="31"/>
  <c r="T128" i="31"/>
  <c r="S128" i="31"/>
  <c r="R128" i="31"/>
  <c r="Q128" i="31"/>
  <c r="V127" i="31"/>
  <c r="T127" i="31"/>
  <c r="S127" i="31"/>
  <c r="R127" i="31"/>
  <c r="Q127" i="31"/>
  <c r="V126" i="31"/>
  <c r="T126" i="31"/>
  <c r="S126" i="31"/>
  <c r="R126" i="31"/>
  <c r="Q126" i="31"/>
  <c r="V125" i="31"/>
  <c r="T125" i="31"/>
  <c r="S125" i="31"/>
  <c r="R125" i="31"/>
  <c r="Q125" i="31"/>
  <c r="V124" i="31"/>
  <c r="T124" i="31"/>
  <c r="S124" i="31"/>
  <c r="R124" i="31"/>
  <c r="Q124" i="31"/>
  <c r="V123" i="31"/>
  <c r="T123" i="31"/>
  <c r="S123" i="31"/>
  <c r="R123" i="31"/>
  <c r="Q123" i="31"/>
  <c r="V122" i="31"/>
  <c r="T122" i="31"/>
  <c r="S122" i="31"/>
  <c r="R122" i="31"/>
  <c r="Q122" i="31"/>
  <c r="V121" i="31"/>
  <c r="T121" i="31"/>
  <c r="S121" i="31"/>
  <c r="R121" i="31"/>
  <c r="Q121" i="31"/>
  <c r="V120" i="31"/>
  <c r="T120" i="31"/>
  <c r="S120" i="31"/>
  <c r="R120" i="31"/>
  <c r="Q120" i="31"/>
  <c r="V119" i="31"/>
  <c r="T119" i="31"/>
  <c r="S119" i="31"/>
  <c r="R119" i="31"/>
  <c r="Q119" i="31"/>
  <c r="V118" i="31"/>
  <c r="T118" i="31"/>
  <c r="S118" i="31"/>
  <c r="R118" i="31"/>
  <c r="Q118" i="31"/>
  <c r="V117" i="31"/>
  <c r="T117" i="31"/>
  <c r="S117" i="31"/>
  <c r="R117" i="31"/>
  <c r="Q117" i="31"/>
  <c r="V116" i="31"/>
  <c r="T116" i="31"/>
  <c r="S116" i="31"/>
  <c r="R116" i="31"/>
  <c r="Q116" i="31"/>
  <c r="V115" i="31"/>
  <c r="T115" i="31"/>
  <c r="S115" i="31"/>
  <c r="R115" i="31"/>
  <c r="Q115" i="31"/>
  <c r="V114" i="31"/>
  <c r="T114" i="31"/>
  <c r="S114" i="31"/>
  <c r="R114" i="31"/>
  <c r="Q114" i="31"/>
  <c r="V113" i="31"/>
  <c r="T113" i="31"/>
  <c r="S113" i="31"/>
  <c r="R113" i="31"/>
  <c r="Q113" i="31"/>
  <c r="V112" i="31"/>
  <c r="T112" i="31"/>
  <c r="S112" i="31"/>
  <c r="R112" i="31"/>
  <c r="Q112" i="31"/>
  <c r="V111" i="31"/>
  <c r="T111" i="31"/>
  <c r="S111" i="31"/>
  <c r="R111" i="31"/>
  <c r="Q111" i="31"/>
  <c r="V110" i="31"/>
  <c r="T110" i="31"/>
  <c r="S110" i="31"/>
  <c r="R110" i="31"/>
  <c r="Q110" i="31"/>
  <c r="V109" i="31"/>
  <c r="T109" i="31"/>
  <c r="S109" i="31"/>
  <c r="R109" i="31"/>
  <c r="Q109" i="31"/>
  <c r="V108" i="31"/>
  <c r="T108" i="31"/>
  <c r="S108" i="31"/>
  <c r="R108" i="31"/>
  <c r="Q108" i="31"/>
  <c r="V107" i="31"/>
  <c r="T107" i="31"/>
  <c r="S107" i="31"/>
  <c r="R107" i="31"/>
  <c r="Q107" i="31"/>
  <c r="V106" i="31"/>
  <c r="T106" i="31"/>
  <c r="S106" i="31"/>
  <c r="R106" i="31"/>
  <c r="Q106" i="31"/>
  <c r="V105" i="31"/>
  <c r="T105" i="31"/>
  <c r="S105" i="31"/>
  <c r="R105" i="31"/>
  <c r="Q105" i="31"/>
  <c r="V104" i="31"/>
  <c r="T104" i="31"/>
  <c r="S104" i="31"/>
  <c r="R104" i="31"/>
  <c r="Q104" i="31"/>
  <c r="V103" i="31"/>
  <c r="T103" i="31"/>
  <c r="S103" i="31"/>
  <c r="R103" i="31"/>
  <c r="Q103" i="31"/>
  <c r="V102" i="31"/>
  <c r="T102" i="31"/>
  <c r="S102" i="31"/>
  <c r="R102" i="31"/>
  <c r="Q102" i="31"/>
  <c r="V101" i="31"/>
  <c r="T101" i="31"/>
  <c r="S101" i="31"/>
  <c r="R101" i="31"/>
  <c r="Q101" i="31"/>
  <c r="V100" i="31"/>
  <c r="T100" i="31"/>
  <c r="S100" i="31"/>
  <c r="R100" i="31"/>
  <c r="Q100" i="31"/>
  <c r="V99" i="31"/>
  <c r="T99" i="31"/>
  <c r="S99" i="31"/>
  <c r="R99" i="31"/>
  <c r="Q99" i="31"/>
  <c r="V98" i="31"/>
  <c r="T98" i="31"/>
  <c r="S98" i="31"/>
  <c r="R98" i="31"/>
  <c r="Q98" i="31"/>
  <c r="V97" i="31"/>
  <c r="T97" i="31"/>
  <c r="S97" i="31"/>
  <c r="R97" i="31"/>
  <c r="Q97" i="31"/>
  <c r="V96" i="31"/>
  <c r="T96" i="31"/>
  <c r="S96" i="31"/>
  <c r="R96" i="31"/>
  <c r="Q96" i="31"/>
  <c r="V95" i="31"/>
  <c r="T95" i="31"/>
  <c r="S95" i="31"/>
  <c r="R95" i="31"/>
  <c r="Q95" i="31"/>
  <c r="V94" i="31"/>
  <c r="T94" i="31"/>
  <c r="S94" i="31"/>
  <c r="R94" i="31"/>
  <c r="Q94" i="31"/>
  <c r="V93" i="31"/>
  <c r="T93" i="31"/>
  <c r="S93" i="31"/>
  <c r="R93" i="31"/>
  <c r="Q93" i="31"/>
  <c r="V92" i="31"/>
  <c r="T92" i="31"/>
  <c r="S92" i="31"/>
  <c r="R92" i="31"/>
  <c r="Q92" i="31"/>
  <c r="V91" i="31"/>
  <c r="T91" i="31"/>
  <c r="S91" i="31"/>
  <c r="R91" i="31"/>
  <c r="Q91" i="31"/>
  <c r="V90" i="31"/>
  <c r="T90" i="31"/>
  <c r="S90" i="31"/>
  <c r="R90" i="31"/>
  <c r="Q90" i="31"/>
  <c r="V89" i="31"/>
  <c r="T89" i="31"/>
  <c r="S89" i="31"/>
  <c r="R89" i="31"/>
  <c r="Q89" i="31"/>
  <c r="V88" i="31"/>
  <c r="T88" i="31"/>
  <c r="S88" i="31"/>
  <c r="R88" i="31"/>
  <c r="Q88" i="31"/>
  <c r="V87" i="31"/>
  <c r="T87" i="31"/>
  <c r="S87" i="31"/>
  <c r="R87" i="31"/>
  <c r="Q87" i="31"/>
  <c r="V86" i="31"/>
  <c r="T86" i="31"/>
  <c r="S86" i="31"/>
  <c r="R86" i="31"/>
  <c r="Q86" i="31"/>
  <c r="V85" i="31"/>
  <c r="T85" i="31"/>
  <c r="S85" i="31"/>
  <c r="R85" i="31"/>
  <c r="Q85" i="31"/>
  <c r="V84" i="31"/>
  <c r="T84" i="31"/>
  <c r="S84" i="31"/>
  <c r="R84" i="31"/>
  <c r="Q84" i="31"/>
  <c r="V83" i="31"/>
  <c r="T83" i="31"/>
  <c r="S83" i="31"/>
  <c r="R83" i="31"/>
  <c r="Q83" i="31"/>
  <c r="V82" i="31"/>
  <c r="T82" i="31"/>
  <c r="S82" i="31"/>
  <c r="R82" i="31"/>
  <c r="Q82" i="31"/>
  <c r="V81" i="31"/>
  <c r="T81" i="31"/>
  <c r="S81" i="31"/>
  <c r="R81" i="31"/>
  <c r="Q81" i="31"/>
  <c r="V80" i="31"/>
  <c r="T80" i="31"/>
  <c r="S80" i="31"/>
  <c r="R80" i="31"/>
  <c r="Q80" i="31"/>
  <c r="V79" i="31"/>
  <c r="T79" i="31"/>
  <c r="S79" i="31"/>
  <c r="R79" i="31"/>
  <c r="Q79" i="31"/>
  <c r="V78" i="31"/>
  <c r="T78" i="31"/>
  <c r="S78" i="31"/>
  <c r="R78" i="31"/>
  <c r="Q78" i="31"/>
  <c r="V77" i="31"/>
  <c r="T77" i="31"/>
  <c r="S77" i="31"/>
  <c r="R77" i="31"/>
  <c r="Q77" i="31"/>
  <c r="V76" i="31"/>
  <c r="T76" i="31"/>
  <c r="S76" i="31"/>
  <c r="R76" i="31"/>
  <c r="Q76" i="31"/>
  <c r="V75" i="31"/>
  <c r="T75" i="31"/>
  <c r="S75" i="31"/>
  <c r="R75" i="31"/>
  <c r="Q75" i="31"/>
  <c r="V74" i="31"/>
  <c r="T74" i="31"/>
  <c r="S74" i="31"/>
  <c r="R74" i="31"/>
  <c r="Q74" i="31"/>
  <c r="V73" i="31"/>
  <c r="T73" i="31"/>
  <c r="S73" i="31"/>
  <c r="R73" i="31"/>
  <c r="Q73" i="31"/>
  <c r="V72" i="31"/>
  <c r="T72" i="31"/>
  <c r="S72" i="31"/>
  <c r="R72" i="31"/>
  <c r="Q72" i="31"/>
  <c r="V71" i="31"/>
  <c r="T71" i="31"/>
  <c r="S71" i="31"/>
  <c r="R71" i="31"/>
  <c r="Q71" i="31"/>
  <c r="V70" i="31"/>
  <c r="T70" i="31"/>
  <c r="S70" i="31"/>
  <c r="R70" i="31"/>
  <c r="Q70" i="31"/>
  <c r="V69" i="31"/>
  <c r="T69" i="31"/>
  <c r="S69" i="31"/>
  <c r="R69" i="31"/>
  <c r="Q69" i="31"/>
  <c r="V68" i="31"/>
  <c r="T68" i="31"/>
  <c r="S68" i="31"/>
  <c r="R68" i="31"/>
  <c r="Q68" i="31"/>
  <c r="V67" i="31"/>
  <c r="T67" i="31"/>
  <c r="S67" i="31"/>
  <c r="R67" i="31"/>
  <c r="Q67" i="31"/>
  <c r="V66" i="31"/>
  <c r="T66" i="31"/>
  <c r="S66" i="31"/>
  <c r="R66" i="31"/>
  <c r="Q66" i="31"/>
  <c r="V65" i="31"/>
  <c r="T65" i="31"/>
  <c r="S65" i="31"/>
  <c r="R65" i="31"/>
  <c r="Q65" i="31"/>
  <c r="V64" i="31"/>
  <c r="T64" i="31"/>
  <c r="S64" i="31"/>
  <c r="R64" i="31"/>
  <c r="Q64" i="31"/>
  <c r="V63" i="31"/>
  <c r="T63" i="31"/>
  <c r="S63" i="31"/>
  <c r="R63" i="31"/>
  <c r="Q63" i="31"/>
  <c r="V62" i="31"/>
  <c r="T62" i="31"/>
  <c r="S62" i="31"/>
  <c r="R62" i="31"/>
  <c r="Q62" i="31"/>
  <c r="V61" i="31"/>
  <c r="T61" i="31"/>
  <c r="S61" i="31"/>
  <c r="R61" i="31"/>
  <c r="Q61" i="31"/>
  <c r="V60" i="31"/>
  <c r="T60" i="31"/>
  <c r="S60" i="31"/>
  <c r="R60" i="31"/>
  <c r="Q60" i="31"/>
  <c r="V59" i="31"/>
  <c r="T59" i="31"/>
  <c r="S59" i="31"/>
  <c r="R59" i="31"/>
  <c r="Q59" i="31"/>
  <c r="V58" i="31"/>
  <c r="T58" i="31"/>
  <c r="S58" i="31"/>
  <c r="R58" i="31"/>
  <c r="Q58" i="31"/>
  <c r="V57" i="31"/>
  <c r="T57" i="31"/>
  <c r="S57" i="31"/>
  <c r="R57" i="31"/>
  <c r="Q57" i="31"/>
  <c r="V56" i="31"/>
  <c r="T56" i="31"/>
  <c r="S56" i="31"/>
  <c r="R56" i="31"/>
  <c r="Q56" i="31"/>
  <c r="V55" i="31"/>
  <c r="T55" i="31"/>
  <c r="S55" i="31"/>
  <c r="R55" i="31"/>
  <c r="Q55" i="31"/>
  <c r="V54" i="31"/>
  <c r="T54" i="31"/>
  <c r="S54" i="31"/>
  <c r="R54" i="31"/>
  <c r="Q54" i="31"/>
  <c r="V53" i="31"/>
  <c r="T53" i="31"/>
  <c r="S53" i="31"/>
  <c r="R53" i="31"/>
  <c r="Q53" i="31"/>
  <c r="V52" i="31"/>
  <c r="T52" i="31"/>
  <c r="S52" i="31"/>
  <c r="R52" i="31"/>
  <c r="Q52" i="31"/>
  <c r="V51" i="31"/>
  <c r="T51" i="31"/>
  <c r="S51" i="31"/>
  <c r="R51" i="31"/>
  <c r="Q51" i="31"/>
  <c r="V50" i="31"/>
  <c r="T50" i="31"/>
  <c r="S50" i="31"/>
  <c r="R50" i="31"/>
  <c r="Q50" i="31"/>
  <c r="V49" i="31"/>
  <c r="T49" i="31"/>
  <c r="S49" i="31"/>
  <c r="R49" i="31"/>
  <c r="Q49" i="31"/>
  <c r="V48" i="31"/>
  <c r="T48" i="31"/>
  <c r="S48" i="31"/>
  <c r="R48" i="31"/>
  <c r="Q48" i="31"/>
  <c r="V47" i="31"/>
  <c r="T47" i="31"/>
  <c r="S47" i="31"/>
  <c r="R47" i="31"/>
  <c r="Q47" i="31"/>
  <c r="V46" i="31"/>
  <c r="T46" i="31"/>
  <c r="S46" i="31"/>
  <c r="R46" i="31"/>
  <c r="Q46" i="31"/>
  <c r="V45" i="31"/>
  <c r="T45" i="31"/>
  <c r="S45" i="31"/>
  <c r="R45" i="31"/>
  <c r="Q45" i="31"/>
  <c r="V44" i="31"/>
  <c r="T44" i="31"/>
  <c r="S44" i="31"/>
  <c r="R44" i="31"/>
  <c r="Q44" i="31"/>
  <c r="V43" i="31"/>
  <c r="T43" i="31"/>
  <c r="S43" i="31"/>
  <c r="R43" i="31"/>
  <c r="Q43" i="31"/>
  <c r="V42" i="31"/>
  <c r="T42" i="31"/>
  <c r="S42" i="31"/>
  <c r="R42" i="31"/>
  <c r="Q42" i="31"/>
  <c r="V41" i="31"/>
  <c r="T41" i="31"/>
  <c r="S41" i="31"/>
  <c r="R41" i="31"/>
  <c r="Q41" i="31"/>
  <c r="V40" i="31"/>
  <c r="T40" i="31"/>
  <c r="S40" i="31"/>
  <c r="R40" i="31"/>
  <c r="Q40" i="31"/>
  <c r="V39" i="31"/>
  <c r="T39" i="31"/>
  <c r="S39" i="31"/>
  <c r="R39" i="31"/>
  <c r="Q39" i="31"/>
  <c r="V38" i="31"/>
  <c r="T38" i="31"/>
  <c r="S38" i="31"/>
  <c r="R38" i="31"/>
  <c r="Q38" i="31"/>
  <c r="V37" i="31"/>
  <c r="T37" i="31"/>
  <c r="S37" i="31"/>
  <c r="R37" i="31"/>
  <c r="Q37" i="31"/>
  <c r="V36" i="31"/>
  <c r="T36" i="31"/>
  <c r="S36" i="31"/>
  <c r="R36" i="31"/>
  <c r="Q36" i="31"/>
  <c r="V35" i="31"/>
  <c r="T35" i="31"/>
  <c r="S35" i="31"/>
  <c r="R35" i="31"/>
  <c r="Q35" i="31"/>
  <c r="V34" i="31"/>
  <c r="T34" i="31"/>
  <c r="S34" i="31"/>
  <c r="R34" i="31"/>
  <c r="Q34" i="31"/>
  <c r="V33" i="31"/>
  <c r="T33" i="31"/>
  <c r="S33" i="31"/>
  <c r="R33" i="31"/>
  <c r="Q33" i="31"/>
  <c r="V32" i="31"/>
  <c r="T32" i="31"/>
  <c r="S32" i="31"/>
  <c r="R32" i="31"/>
  <c r="Q32" i="31"/>
  <c r="V31" i="31"/>
  <c r="T31" i="31"/>
  <c r="S31" i="31"/>
  <c r="R31" i="31"/>
  <c r="Q31" i="31"/>
  <c r="V30" i="31"/>
  <c r="T30" i="31"/>
  <c r="S30" i="31"/>
  <c r="R30" i="31"/>
  <c r="Q30" i="31"/>
  <c r="V29" i="31"/>
  <c r="T29" i="31"/>
  <c r="S29" i="31"/>
  <c r="R29" i="31"/>
  <c r="Q29" i="31"/>
  <c r="V28" i="31"/>
  <c r="T28" i="31"/>
  <c r="S28" i="31"/>
  <c r="R28" i="31"/>
  <c r="Q28" i="31"/>
  <c r="V27" i="31"/>
  <c r="T27" i="31"/>
  <c r="S27" i="31"/>
  <c r="R27" i="31"/>
  <c r="Q27" i="31"/>
  <c r="V26" i="31"/>
  <c r="T26" i="31"/>
  <c r="S26" i="31"/>
  <c r="R26" i="31"/>
  <c r="Q26" i="31"/>
  <c r="V25" i="31"/>
  <c r="T25" i="31"/>
  <c r="S25" i="31"/>
  <c r="R25" i="31"/>
  <c r="Q25" i="31"/>
  <c r="V24" i="31"/>
  <c r="T24" i="31"/>
  <c r="S24" i="31"/>
  <c r="R24" i="31"/>
  <c r="Q24" i="31"/>
  <c r="V23" i="31"/>
  <c r="T23" i="31"/>
  <c r="S23" i="31"/>
  <c r="R23" i="31"/>
  <c r="Q23" i="31"/>
  <c r="V22" i="31"/>
  <c r="T22" i="31"/>
  <c r="S22" i="31"/>
  <c r="R22" i="31"/>
  <c r="Q22" i="31"/>
  <c r="V21" i="31"/>
  <c r="T21" i="31"/>
  <c r="S21" i="31"/>
  <c r="R21" i="31"/>
  <c r="Q21" i="31"/>
  <c r="V20" i="31"/>
  <c r="T20" i="31"/>
  <c r="S20" i="31"/>
  <c r="R20" i="31"/>
  <c r="Q20" i="31"/>
  <c r="V19" i="31"/>
  <c r="T19" i="31"/>
  <c r="S19" i="31"/>
  <c r="R19" i="31"/>
  <c r="Q19" i="31"/>
  <c r="V18" i="31"/>
  <c r="T18" i="31"/>
  <c r="S18" i="31"/>
  <c r="R18" i="31"/>
  <c r="Q18" i="31"/>
  <c r="V17" i="31"/>
  <c r="T17" i="31"/>
  <c r="S17" i="31"/>
  <c r="R17" i="31"/>
  <c r="Q17" i="31"/>
  <c r="V16" i="31"/>
  <c r="T16" i="31"/>
  <c r="S16" i="31"/>
  <c r="R16" i="31"/>
  <c r="Q16" i="31"/>
  <c r="V15" i="31"/>
  <c r="T15" i="31"/>
  <c r="S15" i="31"/>
  <c r="R15" i="31"/>
  <c r="Q15" i="31"/>
  <c r="V14" i="31"/>
  <c r="T14" i="31"/>
  <c r="S14" i="31"/>
  <c r="R14" i="31"/>
  <c r="Q14" i="31"/>
  <c r="V13" i="31"/>
  <c r="T13" i="31"/>
  <c r="S13" i="31"/>
  <c r="R13" i="31"/>
  <c r="Q13" i="31"/>
  <c r="V12" i="31"/>
  <c r="T12" i="31"/>
  <c r="S12" i="31"/>
  <c r="R12" i="31"/>
  <c r="Q12" i="31"/>
  <c r="V11" i="31"/>
  <c r="T11" i="31"/>
  <c r="S11" i="31"/>
  <c r="R11" i="31"/>
  <c r="Q11" i="31"/>
  <c r="V10" i="31"/>
  <c r="T10" i="31"/>
  <c r="S10" i="31"/>
  <c r="R10" i="31"/>
  <c r="Q10" i="31"/>
  <c r="Q298" i="30"/>
  <c r="P298" i="30"/>
  <c r="O298" i="30"/>
  <c r="Q297" i="30"/>
  <c r="P297" i="30"/>
  <c r="O297" i="30"/>
  <c r="Q296" i="30"/>
  <c r="P296" i="30"/>
  <c r="O296" i="30"/>
  <c r="Q295" i="30"/>
  <c r="P295" i="30"/>
  <c r="O295" i="30"/>
  <c r="Q294" i="30"/>
  <c r="P294" i="30"/>
  <c r="O294" i="30"/>
  <c r="Q293" i="30"/>
  <c r="P293" i="30"/>
  <c r="O293" i="30"/>
  <c r="Q292" i="30"/>
  <c r="P292" i="30"/>
  <c r="O292" i="30"/>
  <c r="Q291" i="30"/>
  <c r="P291" i="30"/>
  <c r="O291" i="30"/>
  <c r="Q290" i="30"/>
  <c r="P290" i="30"/>
  <c r="O290" i="30"/>
  <c r="Q289" i="30"/>
  <c r="P289" i="30"/>
  <c r="O289" i="30"/>
  <c r="Q288" i="30"/>
  <c r="P288" i="30"/>
  <c r="O288" i="30"/>
  <c r="Q287" i="30"/>
  <c r="P287" i="30"/>
  <c r="O287" i="30"/>
  <c r="Q286" i="30"/>
  <c r="P286" i="30"/>
  <c r="O286" i="30"/>
  <c r="Q285" i="30"/>
  <c r="P285" i="30"/>
  <c r="O285" i="30"/>
  <c r="Q284" i="30"/>
  <c r="P284" i="30"/>
  <c r="O284" i="30"/>
  <c r="Q283" i="30"/>
  <c r="P283" i="30"/>
  <c r="O283" i="30"/>
  <c r="Q282" i="30"/>
  <c r="P282" i="30"/>
  <c r="O282" i="30"/>
  <c r="Q281" i="30"/>
  <c r="P281" i="30"/>
  <c r="O281" i="30"/>
  <c r="Q280" i="30"/>
  <c r="P280" i="30"/>
  <c r="O280" i="30"/>
  <c r="Q279" i="30"/>
  <c r="P279" i="30"/>
  <c r="O279" i="30"/>
  <c r="Q278" i="30"/>
  <c r="P278" i="30"/>
  <c r="O278" i="30"/>
  <c r="Q277" i="30"/>
  <c r="P277" i="30"/>
  <c r="O277" i="30"/>
  <c r="Q276" i="30"/>
  <c r="P276" i="30"/>
  <c r="O276" i="30"/>
  <c r="Q275" i="30"/>
  <c r="P275" i="30"/>
  <c r="O275" i="30"/>
  <c r="Q274" i="30"/>
  <c r="P274" i="30"/>
  <c r="O274" i="30"/>
  <c r="Q273" i="30"/>
  <c r="P273" i="30"/>
  <c r="O273" i="30"/>
  <c r="Q272" i="30"/>
  <c r="P272" i="30"/>
  <c r="O272" i="30"/>
  <c r="Q271" i="30"/>
  <c r="P271" i="30"/>
  <c r="O271" i="30"/>
  <c r="Q270" i="30"/>
  <c r="P270" i="30"/>
  <c r="O270" i="30"/>
  <c r="Q269" i="30"/>
  <c r="P269" i="30"/>
  <c r="O269" i="30"/>
  <c r="Q268" i="30"/>
  <c r="P268" i="30"/>
  <c r="O268" i="30"/>
  <c r="Q267" i="30"/>
  <c r="P267" i="30"/>
  <c r="O267" i="30"/>
  <c r="Q266" i="30"/>
  <c r="P266" i="30"/>
  <c r="O266" i="30"/>
  <c r="Q265" i="30"/>
  <c r="P265" i="30"/>
  <c r="O265" i="30"/>
  <c r="Q264" i="30"/>
  <c r="P264" i="30"/>
  <c r="O264" i="30"/>
  <c r="Q263" i="30"/>
  <c r="P263" i="30"/>
  <c r="O263" i="30"/>
  <c r="Q262" i="30"/>
  <c r="P262" i="30"/>
  <c r="O262" i="30"/>
  <c r="Q261" i="30"/>
  <c r="P261" i="30"/>
  <c r="O261" i="30"/>
  <c r="Q260" i="30"/>
  <c r="P260" i="30"/>
  <c r="O260" i="30"/>
  <c r="Q259" i="30"/>
  <c r="P259" i="30"/>
  <c r="O259" i="30"/>
  <c r="Q258" i="30"/>
  <c r="P258" i="30"/>
  <c r="O258" i="30"/>
  <c r="Q257" i="30"/>
  <c r="P257" i="30"/>
  <c r="O257" i="30"/>
  <c r="Q256" i="30"/>
  <c r="P256" i="30"/>
  <c r="O256" i="30"/>
  <c r="Q255" i="30"/>
  <c r="P255" i="30"/>
  <c r="O255" i="30"/>
  <c r="Q254" i="30"/>
  <c r="P254" i="30"/>
  <c r="O254" i="30"/>
  <c r="Q253" i="30"/>
  <c r="P253" i="30"/>
  <c r="O253" i="30"/>
  <c r="Q252" i="30"/>
  <c r="P252" i="30"/>
  <c r="O252" i="30"/>
  <c r="Q251" i="30"/>
  <c r="P251" i="30"/>
  <c r="O251" i="30"/>
  <c r="Q250" i="30"/>
  <c r="P250" i="30"/>
  <c r="O250" i="30"/>
  <c r="Q249" i="30"/>
  <c r="P249" i="30"/>
  <c r="O249" i="30"/>
  <c r="Q248" i="30"/>
  <c r="P248" i="30"/>
  <c r="O248" i="30"/>
  <c r="Q247" i="30"/>
  <c r="P247" i="30"/>
  <c r="O247" i="30"/>
  <c r="Q246" i="30"/>
  <c r="P246" i="30"/>
  <c r="O246" i="30"/>
  <c r="Q245" i="30"/>
  <c r="P245" i="30"/>
  <c r="O245" i="30"/>
  <c r="Q244" i="30"/>
  <c r="P244" i="30"/>
  <c r="O244" i="30"/>
  <c r="Q243" i="30"/>
  <c r="P243" i="30"/>
  <c r="O243" i="30"/>
  <c r="Q242" i="30"/>
  <c r="P242" i="30"/>
  <c r="O242" i="30"/>
  <c r="Q241" i="30"/>
  <c r="P241" i="30"/>
  <c r="O241" i="30"/>
  <c r="Q240" i="30"/>
  <c r="P240" i="30"/>
  <c r="O240" i="30"/>
  <c r="Q239" i="30"/>
  <c r="P239" i="30"/>
  <c r="O239" i="30"/>
  <c r="Q238" i="30"/>
  <c r="P238" i="30"/>
  <c r="O238" i="30"/>
  <c r="Q237" i="30"/>
  <c r="P237" i="30"/>
  <c r="O237" i="30"/>
  <c r="Q236" i="30"/>
  <c r="P236" i="30"/>
  <c r="O236" i="30"/>
  <c r="Q235" i="30"/>
  <c r="P235" i="30"/>
  <c r="O235" i="30"/>
  <c r="Q234" i="30"/>
  <c r="P234" i="30"/>
  <c r="O234" i="30"/>
  <c r="Q233" i="30"/>
  <c r="P233" i="30"/>
  <c r="O233" i="30"/>
  <c r="Q232" i="30"/>
  <c r="P232" i="30"/>
  <c r="O232" i="30"/>
  <c r="Q231" i="30"/>
  <c r="P231" i="30"/>
  <c r="O231" i="30"/>
  <c r="Q230" i="30"/>
  <c r="P230" i="30"/>
  <c r="O230" i="30"/>
  <c r="Q229" i="30"/>
  <c r="P229" i="30"/>
  <c r="O229" i="30"/>
  <c r="Q228" i="30"/>
  <c r="P228" i="30"/>
  <c r="O228" i="30"/>
  <c r="Q227" i="30"/>
  <c r="P227" i="30"/>
  <c r="O227" i="30"/>
  <c r="Q226" i="30"/>
  <c r="P226" i="30"/>
  <c r="O226" i="30"/>
  <c r="Q225" i="30"/>
  <c r="P225" i="30"/>
  <c r="O225" i="30"/>
  <c r="Q224" i="30"/>
  <c r="P224" i="30"/>
  <c r="O224" i="30"/>
  <c r="Q223" i="30"/>
  <c r="P223" i="30"/>
  <c r="O223" i="30"/>
  <c r="Q222" i="30"/>
  <c r="P222" i="30"/>
  <c r="O222" i="30"/>
  <c r="Q221" i="30"/>
  <c r="P221" i="30"/>
  <c r="O221" i="30"/>
  <c r="Q220" i="30"/>
  <c r="P220" i="30"/>
  <c r="O220" i="30"/>
  <c r="Q219" i="30"/>
  <c r="P219" i="30"/>
  <c r="O219" i="30"/>
  <c r="Q218" i="30"/>
  <c r="P218" i="30"/>
  <c r="O218" i="30"/>
  <c r="Q217" i="30"/>
  <c r="P217" i="30"/>
  <c r="O217" i="30"/>
  <c r="Q216" i="30"/>
  <c r="P216" i="30"/>
  <c r="O216" i="30"/>
  <c r="Q215" i="30"/>
  <c r="P215" i="30"/>
  <c r="O215" i="30"/>
  <c r="Q214" i="30"/>
  <c r="P214" i="30"/>
  <c r="O214" i="30"/>
  <c r="Q213" i="30"/>
  <c r="P213" i="30"/>
  <c r="O213" i="30"/>
  <c r="Q212" i="30"/>
  <c r="P212" i="30"/>
  <c r="O212" i="30"/>
  <c r="Q211" i="30"/>
  <c r="P211" i="30"/>
  <c r="O211" i="30"/>
  <c r="Q210" i="30"/>
  <c r="P210" i="30"/>
  <c r="O210" i="30"/>
  <c r="Q209" i="30"/>
  <c r="P209" i="30"/>
  <c r="O209" i="30"/>
  <c r="Q208" i="30"/>
  <c r="P208" i="30"/>
  <c r="O208" i="30"/>
  <c r="Q207" i="30"/>
  <c r="P207" i="30"/>
  <c r="O207" i="30"/>
  <c r="Q206" i="30"/>
  <c r="P206" i="30"/>
  <c r="O206" i="30"/>
  <c r="Q205" i="30"/>
  <c r="P205" i="30"/>
  <c r="O205" i="30"/>
  <c r="Q204" i="30"/>
  <c r="P204" i="30"/>
  <c r="O204" i="30"/>
  <c r="Q203" i="30"/>
  <c r="P203" i="30"/>
  <c r="O203" i="30"/>
  <c r="Q202" i="30"/>
  <c r="P202" i="30"/>
  <c r="O202" i="30"/>
  <c r="Q201" i="30"/>
  <c r="P201" i="30"/>
  <c r="O201" i="30"/>
  <c r="Q200" i="30"/>
  <c r="P200" i="30"/>
  <c r="O200" i="30"/>
  <c r="Q199" i="30"/>
  <c r="P199" i="30"/>
  <c r="O199" i="30"/>
  <c r="Q198" i="30"/>
  <c r="P198" i="30"/>
  <c r="O198" i="30"/>
  <c r="Q197" i="30"/>
  <c r="P197" i="30"/>
  <c r="O197" i="30"/>
  <c r="Q196" i="30"/>
  <c r="P196" i="30"/>
  <c r="O196" i="30"/>
  <c r="Q195" i="30"/>
  <c r="P195" i="30"/>
  <c r="O195" i="30"/>
  <c r="Q194" i="30"/>
  <c r="P194" i="30"/>
  <c r="O194" i="30"/>
  <c r="Q193" i="30"/>
  <c r="P193" i="30"/>
  <c r="O193" i="30"/>
  <c r="Q192" i="30"/>
  <c r="P192" i="30"/>
  <c r="O192" i="30"/>
  <c r="Q191" i="30"/>
  <c r="P191" i="30"/>
  <c r="O191" i="30"/>
  <c r="Q190" i="30"/>
  <c r="P190" i="30"/>
  <c r="O190" i="30"/>
  <c r="Q189" i="30"/>
  <c r="P189" i="30"/>
  <c r="O189" i="30"/>
  <c r="Q188" i="30"/>
  <c r="P188" i="30"/>
  <c r="O188" i="30"/>
  <c r="Q187" i="30"/>
  <c r="P187" i="30"/>
  <c r="O187" i="30"/>
  <c r="Q186" i="30"/>
  <c r="P186" i="30"/>
  <c r="O186" i="30"/>
  <c r="Q185" i="30"/>
  <c r="P185" i="30"/>
  <c r="O185" i="30"/>
  <c r="Q184" i="30"/>
  <c r="P184" i="30"/>
  <c r="O184" i="30"/>
  <c r="Q183" i="30"/>
  <c r="P183" i="30"/>
  <c r="O183" i="30"/>
  <c r="Q182" i="30"/>
  <c r="P182" i="30"/>
  <c r="O182" i="30"/>
  <c r="Q181" i="30"/>
  <c r="P181" i="30"/>
  <c r="O181" i="30"/>
  <c r="Q180" i="30"/>
  <c r="P180" i="30"/>
  <c r="O180" i="30"/>
  <c r="Q179" i="30"/>
  <c r="P179" i="30"/>
  <c r="O179" i="30"/>
  <c r="Q178" i="30"/>
  <c r="P178" i="30"/>
  <c r="O178" i="30"/>
  <c r="Q177" i="30"/>
  <c r="P177" i="30"/>
  <c r="O177" i="30"/>
  <c r="Q176" i="30"/>
  <c r="P176" i="30"/>
  <c r="O176" i="30"/>
  <c r="Q175" i="30"/>
  <c r="P175" i="30"/>
  <c r="O175" i="30"/>
  <c r="Q174" i="30"/>
  <c r="P174" i="30"/>
  <c r="O174" i="30"/>
  <c r="Q173" i="30"/>
  <c r="P173" i="30"/>
  <c r="O173" i="30"/>
  <c r="Q172" i="30"/>
  <c r="P172" i="30"/>
  <c r="O172" i="30"/>
  <c r="Q171" i="30"/>
  <c r="P171" i="30"/>
  <c r="O171" i="30"/>
  <c r="Q170" i="30"/>
  <c r="P170" i="30"/>
  <c r="O170" i="30"/>
  <c r="Q169" i="30"/>
  <c r="P169" i="30"/>
  <c r="O169" i="30"/>
  <c r="Q168" i="30"/>
  <c r="P168" i="30"/>
  <c r="O168" i="30"/>
  <c r="Q167" i="30"/>
  <c r="P167" i="30"/>
  <c r="O167" i="30"/>
  <c r="Q166" i="30"/>
  <c r="P166" i="30"/>
  <c r="O166" i="30"/>
  <c r="Q165" i="30"/>
  <c r="P165" i="30"/>
  <c r="O165" i="30"/>
  <c r="Q164" i="30"/>
  <c r="P164" i="30"/>
  <c r="O164" i="30"/>
  <c r="Q163" i="30"/>
  <c r="P163" i="30"/>
  <c r="O163" i="30"/>
  <c r="Q162" i="30"/>
  <c r="P162" i="30"/>
  <c r="O162" i="30"/>
  <c r="Q161" i="30"/>
  <c r="P161" i="30"/>
  <c r="O161" i="30"/>
  <c r="Q160" i="30"/>
  <c r="P160" i="30"/>
  <c r="O160" i="30"/>
  <c r="Q159" i="30"/>
  <c r="P159" i="30"/>
  <c r="O159" i="30"/>
  <c r="Q158" i="30"/>
  <c r="P158" i="30"/>
  <c r="O158" i="30"/>
  <c r="Q157" i="30"/>
  <c r="P157" i="30"/>
  <c r="O157" i="30"/>
  <c r="Q156" i="30"/>
  <c r="P156" i="30"/>
  <c r="O156" i="30"/>
  <c r="Q155" i="30"/>
  <c r="P155" i="30"/>
  <c r="O155" i="30"/>
  <c r="Q154" i="30"/>
  <c r="P154" i="30"/>
  <c r="O154" i="30"/>
  <c r="Q153" i="30"/>
  <c r="P153" i="30"/>
  <c r="O153" i="30"/>
  <c r="Q152" i="30"/>
  <c r="P152" i="30"/>
  <c r="O152" i="30"/>
  <c r="Q151" i="30"/>
  <c r="P151" i="30"/>
  <c r="O151" i="30"/>
  <c r="Q150" i="30"/>
  <c r="P150" i="30"/>
  <c r="O150" i="30"/>
  <c r="Q149" i="30"/>
  <c r="P149" i="30"/>
  <c r="O149" i="30"/>
  <c r="Q148" i="30"/>
  <c r="P148" i="30"/>
  <c r="O148" i="30"/>
  <c r="Q147" i="30"/>
  <c r="P147" i="30"/>
  <c r="O147" i="30"/>
  <c r="Q146" i="30"/>
  <c r="P146" i="30"/>
  <c r="O146" i="30"/>
  <c r="Q145" i="30"/>
  <c r="P145" i="30"/>
  <c r="O145" i="30"/>
  <c r="Q144" i="30"/>
  <c r="P144" i="30"/>
  <c r="O144" i="30"/>
  <c r="Q143" i="30"/>
  <c r="P143" i="30"/>
  <c r="O143" i="30"/>
  <c r="Q142" i="30"/>
  <c r="P142" i="30"/>
  <c r="O142" i="30"/>
  <c r="Q141" i="30"/>
  <c r="P141" i="30"/>
  <c r="O141" i="30"/>
  <c r="Q140" i="30"/>
  <c r="P140" i="30"/>
  <c r="O140" i="30"/>
  <c r="Q139" i="30"/>
  <c r="P139" i="30"/>
  <c r="O139" i="30"/>
  <c r="Q138" i="30"/>
  <c r="P138" i="30"/>
  <c r="O138" i="30"/>
  <c r="Q137" i="30"/>
  <c r="P137" i="30"/>
  <c r="O137" i="30"/>
  <c r="Q136" i="30"/>
  <c r="P136" i="30"/>
  <c r="O136" i="30"/>
  <c r="Q135" i="30"/>
  <c r="P135" i="30"/>
  <c r="O135" i="30"/>
  <c r="Q134" i="30"/>
  <c r="P134" i="30"/>
  <c r="O134" i="30"/>
  <c r="Q133" i="30"/>
  <c r="P133" i="30"/>
  <c r="O133" i="30"/>
  <c r="Q132" i="30"/>
  <c r="P132" i="30"/>
  <c r="O132" i="30"/>
  <c r="Q131" i="30"/>
  <c r="P131" i="30"/>
  <c r="O131" i="30"/>
  <c r="Q130" i="30"/>
  <c r="P130" i="30"/>
  <c r="O130" i="30"/>
  <c r="Q129" i="30"/>
  <c r="P129" i="30"/>
  <c r="O129" i="30"/>
  <c r="Q128" i="30"/>
  <c r="P128" i="30"/>
  <c r="O128" i="30"/>
  <c r="Q127" i="30"/>
  <c r="P127" i="30"/>
  <c r="O127" i="30"/>
  <c r="Q126" i="30"/>
  <c r="P126" i="30"/>
  <c r="O126" i="30"/>
  <c r="Q125" i="30"/>
  <c r="P125" i="30"/>
  <c r="O125" i="30"/>
  <c r="Q124" i="30"/>
  <c r="P124" i="30"/>
  <c r="O124" i="30"/>
  <c r="Q123" i="30"/>
  <c r="P123" i="30"/>
  <c r="O123" i="30"/>
  <c r="Q122" i="30"/>
  <c r="P122" i="30"/>
  <c r="O122" i="30"/>
  <c r="Q121" i="30"/>
  <c r="P121" i="30"/>
  <c r="O121" i="30"/>
  <c r="Q120" i="30"/>
  <c r="P120" i="30"/>
  <c r="O120" i="30"/>
  <c r="Q119" i="30"/>
  <c r="P119" i="30"/>
  <c r="O119" i="30"/>
  <c r="Q118" i="30"/>
  <c r="P118" i="30"/>
  <c r="O118" i="30"/>
  <c r="Q117" i="30"/>
  <c r="P117" i="30"/>
  <c r="O117" i="30"/>
  <c r="Q116" i="30"/>
  <c r="P116" i="30"/>
  <c r="O116" i="30"/>
  <c r="Q115" i="30"/>
  <c r="P115" i="30"/>
  <c r="O115" i="30"/>
  <c r="Q114" i="30"/>
  <c r="P114" i="30"/>
  <c r="O114" i="30"/>
  <c r="Q113" i="30"/>
  <c r="P113" i="30"/>
  <c r="O113" i="30"/>
  <c r="Q112" i="30"/>
  <c r="P112" i="30"/>
  <c r="O112" i="30"/>
  <c r="Q111" i="30"/>
  <c r="P111" i="30"/>
  <c r="O111" i="30"/>
  <c r="Q110" i="30"/>
  <c r="P110" i="30"/>
  <c r="O110" i="30"/>
  <c r="Q109" i="30"/>
  <c r="P109" i="30"/>
  <c r="O109" i="30"/>
  <c r="Q108" i="30"/>
  <c r="P108" i="30"/>
  <c r="O108" i="30"/>
  <c r="Q107" i="30"/>
  <c r="P107" i="30"/>
  <c r="O107" i="30"/>
  <c r="Q106" i="30"/>
  <c r="P106" i="30"/>
  <c r="O106" i="30"/>
  <c r="Q105" i="30"/>
  <c r="P105" i="30"/>
  <c r="O105" i="30"/>
  <c r="Q104" i="30"/>
  <c r="P104" i="30"/>
  <c r="O104" i="30"/>
  <c r="Q103" i="30"/>
  <c r="P103" i="30"/>
  <c r="O103" i="30"/>
  <c r="Q102" i="30"/>
  <c r="P102" i="30"/>
  <c r="O102" i="30"/>
  <c r="Q101" i="30"/>
  <c r="P101" i="30"/>
  <c r="O101" i="30"/>
  <c r="Q100" i="30"/>
  <c r="P100" i="30"/>
  <c r="O100" i="30"/>
  <c r="Q99" i="30"/>
  <c r="P99" i="30"/>
  <c r="O99" i="30"/>
  <c r="Q98" i="30"/>
  <c r="P98" i="30"/>
  <c r="O98" i="30"/>
  <c r="Q97" i="30"/>
  <c r="P97" i="30"/>
  <c r="O97" i="30"/>
  <c r="Q96" i="30"/>
  <c r="P96" i="30"/>
  <c r="O96" i="30"/>
  <c r="Q95" i="30"/>
  <c r="P95" i="30"/>
  <c r="O95" i="30"/>
  <c r="Q94" i="30"/>
  <c r="P94" i="30"/>
  <c r="O94" i="30"/>
  <c r="Q93" i="30"/>
  <c r="P93" i="30"/>
  <c r="O93" i="30"/>
  <c r="Q92" i="30"/>
  <c r="P92" i="30"/>
  <c r="O92" i="30"/>
  <c r="Q91" i="30"/>
  <c r="P91" i="30"/>
  <c r="O91" i="30"/>
  <c r="Q90" i="30"/>
  <c r="P90" i="30"/>
  <c r="O90" i="30"/>
  <c r="Q89" i="30"/>
  <c r="P89" i="30"/>
  <c r="O89" i="30"/>
  <c r="Q88" i="30"/>
  <c r="P88" i="30"/>
  <c r="O88" i="30"/>
  <c r="Q87" i="30"/>
  <c r="P87" i="30"/>
  <c r="O87" i="30"/>
  <c r="Q86" i="30"/>
  <c r="P86" i="30"/>
  <c r="O86" i="30"/>
  <c r="Q85" i="30"/>
  <c r="P85" i="30"/>
  <c r="O85" i="30"/>
  <c r="Q84" i="30"/>
  <c r="P84" i="30"/>
  <c r="O84" i="30"/>
  <c r="Q83" i="30"/>
  <c r="P83" i="30"/>
  <c r="O83" i="30"/>
  <c r="Q82" i="30"/>
  <c r="P82" i="30"/>
  <c r="O82" i="30"/>
  <c r="Q81" i="30"/>
  <c r="P81" i="30"/>
  <c r="O81" i="30"/>
  <c r="Q80" i="30"/>
  <c r="P80" i="30"/>
  <c r="O80" i="30"/>
  <c r="Q79" i="30"/>
  <c r="P79" i="30"/>
  <c r="O79" i="30"/>
  <c r="Q78" i="30"/>
  <c r="P78" i="30"/>
  <c r="O78" i="30"/>
  <c r="Q77" i="30"/>
  <c r="P77" i="30"/>
  <c r="O77" i="30"/>
  <c r="Q76" i="30"/>
  <c r="P76" i="30"/>
  <c r="O76" i="30"/>
  <c r="Q75" i="30"/>
  <c r="P75" i="30"/>
  <c r="O75" i="30"/>
  <c r="Q74" i="30"/>
  <c r="P74" i="30"/>
  <c r="O74" i="30"/>
  <c r="Q73" i="30"/>
  <c r="P73" i="30"/>
  <c r="O73" i="30"/>
  <c r="Q72" i="30"/>
  <c r="P72" i="30"/>
  <c r="O72" i="30"/>
  <c r="Q71" i="30"/>
  <c r="P71" i="30"/>
  <c r="O71" i="30"/>
  <c r="Q70" i="30"/>
  <c r="P70" i="30"/>
  <c r="O70" i="30"/>
  <c r="Q69" i="30"/>
  <c r="P69" i="30"/>
  <c r="O69" i="30"/>
  <c r="Q68" i="30"/>
  <c r="P68" i="30"/>
  <c r="O68" i="30"/>
  <c r="Q67" i="30"/>
  <c r="P67" i="30"/>
  <c r="O67" i="30"/>
  <c r="Q66" i="30"/>
  <c r="P66" i="30"/>
  <c r="O66" i="30"/>
  <c r="Q65" i="30"/>
  <c r="P65" i="30"/>
  <c r="O65" i="30"/>
  <c r="Q64" i="30"/>
  <c r="P64" i="30"/>
  <c r="O64" i="30"/>
  <c r="Q63" i="30"/>
  <c r="P63" i="30"/>
  <c r="O63" i="30"/>
  <c r="Q62" i="30"/>
  <c r="P62" i="30"/>
  <c r="O62" i="30"/>
  <c r="Q61" i="30"/>
  <c r="P61" i="30"/>
  <c r="O61" i="30"/>
  <c r="Q60" i="30"/>
  <c r="P60" i="30"/>
  <c r="O60" i="30"/>
  <c r="Q59" i="30"/>
  <c r="P59" i="30"/>
  <c r="O59" i="30"/>
  <c r="Q58" i="30"/>
  <c r="P58" i="30"/>
  <c r="O58" i="30"/>
  <c r="Q57" i="30"/>
  <c r="P57" i="30"/>
  <c r="O57" i="30"/>
  <c r="Q56" i="30"/>
  <c r="P56" i="30"/>
  <c r="O56" i="30"/>
  <c r="Q55" i="30"/>
  <c r="P55" i="30"/>
  <c r="O55" i="30"/>
  <c r="Q54" i="30"/>
  <c r="P54" i="30"/>
  <c r="O54" i="30"/>
  <c r="Q53" i="30"/>
  <c r="P53" i="30"/>
  <c r="O53" i="30"/>
  <c r="Q52" i="30"/>
  <c r="P52" i="30"/>
  <c r="O52" i="30"/>
  <c r="Q51" i="30"/>
  <c r="P51" i="30"/>
  <c r="O51" i="30"/>
  <c r="Q50" i="30"/>
  <c r="P50" i="30"/>
  <c r="O50" i="30"/>
  <c r="Q49" i="30"/>
  <c r="P49" i="30"/>
  <c r="O49" i="30"/>
  <c r="Q48" i="30"/>
  <c r="P48" i="30"/>
  <c r="O48" i="30"/>
  <c r="Q47" i="30"/>
  <c r="P47" i="30"/>
  <c r="O47" i="30"/>
  <c r="Q46" i="30"/>
  <c r="P46" i="30"/>
  <c r="O46" i="30"/>
  <c r="Q45" i="30"/>
  <c r="P45" i="30"/>
  <c r="O45" i="30"/>
  <c r="Q44" i="30"/>
  <c r="P44" i="30"/>
  <c r="O44" i="30"/>
  <c r="Q43" i="30"/>
  <c r="P43" i="30"/>
  <c r="O43" i="30"/>
  <c r="Q42" i="30"/>
  <c r="P42" i="30"/>
  <c r="O42" i="30"/>
  <c r="Q41" i="30"/>
  <c r="P41" i="30"/>
  <c r="O41" i="30"/>
  <c r="Q40" i="30"/>
  <c r="P40" i="30"/>
  <c r="O40" i="30"/>
  <c r="Q39" i="30"/>
  <c r="P39" i="30"/>
  <c r="O39" i="30"/>
  <c r="Q38" i="30"/>
  <c r="P38" i="30"/>
  <c r="O38" i="30"/>
  <c r="Q37" i="30"/>
  <c r="P37" i="30"/>
  <c r="O37" i="30"/>
  <c r="Q36" i="30"/>
  <c r="P36" i="30"/>
  <c r="O36" i="30"/>
  <c r="Q35" i="30"/>
  <c r="P35" i="30"/>
  <c r="O35" i="30"/>
  <c r="Q34" i="30"/>
  <c r="P34" i="30"/>
  <c r="O34" i="30"/>
  <c r="Q33" i="30"/>
  <c r="P33" i="30"/>
  <c r="O33" i="30"/>
  <c r="Q32" i="30"/>
  <c r="P32" i="30"/>
  <c r="O32" i="30"/>
  <c r="Q31" i="30"/>
  <c r="P31" i="30"/>
  <c r="O31" i="30"/>
  <c r="Q30" i="30"/>
  <c r="P30" i="30"/>
  <c r="O30" i="30"/>
  <c r="Q29" i="30"/>
  <c r="P29" i="30"/>
  <c r="O29" i="30"/>
  <c r="Q28" i="30"/>
  <c r="P28" i="30"/>
  <c r="O28" i="30"/>
  <c r="Q27" i="30"/>
  <c r="P27" i="30"/>
  <c r="O27" i="30"/>
  <c r="Q26" i="30"/>
  <c r="P26" i="30"/>
  <c r="O26" i="30"/>
  <c r="Q25" i="30"/>
  <c r="P25" i="30"/>
  <c r="O25" i="30"/>
  <c r="Q24" i="30"/>
  <c r="P24" i="30"/>
  <c r="O24" i="30"/>
  <c r="Q23" i="30"/>
  <c r="P23" i="30"/>
  <c r="O23" i="30"/>
  <c r="Q22" i="30"/>
  <c r="P22" i="30"/>
  <c r="O22" i="30"/>
  <c r="Q21" i="30"/>
  <c r="P21" i="30"/>
  <c r="O21" i="30"/>
  <c r="Q20" i="30"/>
  <c r="P20" i="30"/>
  <c r="O20" i="30"/>
  <c r="Q19" i="30"/>
  <c r="P19" i="30"/>
  <c r="O19" i="30"/>
  <c r="Q18" i="30"/>
  <c r="P18" i="30"/>
  <c r="O18" i="30"/>
  <c r="Q17" i="30"/>
  <c r="P17" i="30"/>
  <c r="O17" i="30"/>
  <c r="Q16" i="30"/>
  <c r="P16" i="30"/>
  <c r="O16" i="30"/>
  <c r="Q15" i="30"/>
  <c r="P15" i="30"/>
  <c r="O15" i="30"/>
  <c r="Q14" i="30"/>
  <c r="P14" i="30"/>
  <c r="O14" i="30"/>
  <c r="Q13" i="30"/>
  <c r="P13" i="30"/>
  <c r="O13" i="30"/>
  <c r="Q12" i="30"/>
  <c r="P12" i="30"/>
  <c r="O12" i="30"/>
  <c r="Q11" i="30"/>
  <c r="P11" i="30"/>
  <c r="O11" i="30"/>
  <c r="Q10" i="30"/>
  <c r="P10" i="30"/>
  <c r="O10" i="30"/>
  <c r="Q9" i="30"/>
  <c r="P9" i="30"/>
  <c r="O9" i="30"/>
  <c r="C4" i="30"/>
  <c r="P299" i="29"/>
  <c r="O299" i="29"/>
  <c r="N299" i="29"/>
  <c r="P298" i="29"/>
  <c r="O298" i="29"/>
  <c r="N298" i="29"/>
  <c r="P297" i="29"/>
  <c r="O297" i="29"/>
  <c r="N297" i="29"/>
  <c r="P296" i="29"/>
  <c r="O296" i="29"/>
  <c r="N296" i="29"/>
  <c r="P295" i="29"/>
  <c r="O295" i="29"/>
  <c r="N295" i="29"/>
  <c r="P294" i="29"/>
  <c r="O294" i="29"/>
  <c r="N294" i="29"/>
  <c r="P293" i="29"/>
  <c r="O293" i="29"/>
  <c r="N293" i="29"/>
  <c r="P292" i="29"/>
  <c r="O292" i="29"/>
  <c r="N292" i="29"/>
  <c r="P291" i="29"/>
  <c r="O291" i="29"/>
  <c r="N291" i="29"/>
  <c r="P290" i="29"/>
  <c r="O290" i="29"/>
  <c r="N290" i="29"/>
  <c r="P289" i="29"/>
  <c r="O289" i="29"/>
  <c r="N289" i="29"/>
  <c r="P288" i="29"/>
  <c r="O288" i="29"/>
  <c r="N288" i="29"/>
  <c r="P287" i="29"/>
  <c r="O287" i="29"/>
  <c r="N287" i="29"/>
  <c r="P286" i="29"/>
  <c r="O286" i="29"/>
  <c r="N286" i="29"/>
  <c r="P285" i="29"/>
  <c r="O285" i="29"/>
  <c r="N285" i="29"/>
  <c r="P284" i="29"/>
  <c r="O284" i="29"/>
  <c r="N284" i="29"/>
  <c r="P283" i="29"/>
  <c r="O283" i="29"/>
  <c r="N283" i="29"/>
  <c r="P282" i="29"/>
  <c r="O282" i="29"/>
  <c r="N282" i="29"/>
  <c r="P281" i="29"/>
  <c r="O281" i="29"/>
  <c r="N281" i="29"/>
  <c r="P280" i="29"/>
  <c r="O280" i="29"/>
  <c r="N280" i="29"/>
  <c r="P279" i="29"/>
  <c r="O279" i="29"/>
  <c r="N279" i="29"/>
  <c r="P278" i="29"/>
  <c r="O278" i="29"/>
  <c r="N278" i="29"/>
  <c r="P277" i="29"/>
  <c r="O277" i="29"/>
  <c r="N277" i="29"/>
  <c r="P276" i="29"/>
  <c r="O276" i="29"/>
  <c r="N276" i="29"/>
  <c r="P275" i="29"/>
  <c r="O275" i="29"/>
  <c r="N275" i="29"/>
  <c r="P274" i="29"/>
  <c r="O274" i="29"/>
  <c r="N274" i="29"/>
  <c r="P273" i="29"/>
  <c r="O273" i="29"/>
  <c r="N273" i="29"/>
  <c r="P272" i="29"/>
  <c r="O272" i="29"/>
  <c r="N272" i="29"/>
  <c r="P271" i="29"/>
  <c r="O271" i="29"/>
  <c r="N271" i="29"/>
  <c r="P270" i="29"/>
  <c r="O270" i="29"/>
  <c r="N270" i="29"/>
  <c r="P269" i="29"/>
  <c r="O269" i="29"/>
  <c r="N269" i="29"/>
  <c r="P268" i="29"/>
  <c r="O268" i="29"/>
  <c r="N268" i="29"/>
  <c r="P267" i="29"/>
  <c r="O267" i="29"/>
  <c r="N267" i="29"/>
  <c r="P266" i="29"/>
  <c r="O266" i="29"/>
  <c r="N266" i="29"/>
  <c r="P265" i="29"/>
  <c r="O265" i="29"/>
  <c r="N265" i="29"/>
  <c r="P264" i="29"/>
  <c r="O264" i="29"/>
  <c r="N264" i="29"/>
  <c r="P263" i="29"/>
  <c r="O263" i="29"/>
  <c r="N263" i="29"/>
  <c r="P262" i="29"/>
  <c r="O262" i="29"/>
  <c r="N262" i="29"/>
  <c r="P261" i="29"/>
  <c r="O261" i="29"/>
  <c r="N261" i="29"/>
  <c r="P260" i="29"/>
  <c r="O260" i="29"/>
  <c r="N260" i="29"/>
  <c r="P259" i="29"/>
  <c r="O259" i="29"/>
  <c r="N259" i="29"/>
  <c r="P258" i="29"/>
  <c r="O258" i="29"/>
  <c r="N258" i="29"/>
  <c r="P257" i="29"/>
  <c r="O257" i="29"/>
  <c r="N257" i="29"/>
  <c r="P256" i="29"/>
  <c r="O256" i="29"/>
  <c r="N256" i="29"/>
  <c r="P255" i="29"/>
  <c r="O255" i="29"/>
  <c r="N255" i="29"/>
  <c r="P254" i="29"/>
  <c r="O254" i="29"/>
  <c r="N254" i="29"/>
  <c r="P253" i="29"/>
  <c r="O253" i="29"/>
  <c r="N253" i="29"/>
  <c r="P252" i="29"/>
  <c r="O252" i="29"/>
  <c r="N252" i="29"/>
  <c r="P251" i="29"/>
  <c r="O251" i="29"/>
  <c r="N251" i="29"/>
  <c r="P250" i="29"/>
  <c r="O250" i="29"/>
  <c r="N250" i="29"/>
  <c r="P249" i="29"/>
  <c r="O249" i="29"/>
  <c r="N249" i="29"/>
  <c r="P248" i="29"/>
  <c r="O248" i="29"/>
  <c r="N248" i="29"/>
  <c r="P247" i="29"/>
  <c r="O247" i="29"/>
  <c r="N247" i="29"/>
  <c r="P246" i="29"/>
  <c r="O246" i="29"/>
  <c r="N246" i="29"/>
  <c r="P245" i="29"/>
  <c r="O245" i="29"/>
  <c r="N245" i="29"/>
  <c r="P244" i="29"/>
  <c r="O244" i="29"/>
  <c r="N244" i="29"/>
  <c r="P243" i="29"/>
  <c r="O243" i="29"/>
  <c r="N243" i="29"/>
  <c r="P242" i="29"/>
  <c r="O242" i="29"/>
  <c r="N242" i="29"/>
  <c r="P241" i="29"/>
  <c r="O241" i="29"/>
  <c r="N241" i="29"/>
  <c r="P240" i="29"/>
  <c r="O240" i="29"/>
  <c r="N240" i="29"/>
  <c r="P239" i="29"/>
  <c r="O239" i="29"/>
  <c r="N239" i="29"/>
  <c r="P238" i="29"/>
  <c r="O238" i="29"/>
  <c r="N238" i="29"/>
  <c r="P237" i="29"/>
  <c r="O237" i="29"/>
  <c r="N237" i="29"/>
  <c r="P236" i="29"/>
  <c r="O236" i="29"/>
  <c r="N236" i="29"/>
  <c r="P235" i="29"/>
  <c r="O235" i="29"/>
  <c r="N235" i="29"/>
  <c r="P234" i="29"/>
  <c r="O234" i="29"/>
  <c r="N234" i="29"/>
  <c r="P233" i="29"/>
  <c r="O233" i="29"/>
  <c r="N233" i="29"/>
  <c r="P232" i="29"/>
  <c r="O232" i="29"/>
  <c r="N232" i="29"/>
  <c r="P231" i="29"/>
  <c r="O231" i="29"/>
  <c r="N231" i="29"/>
  <c r="P230" i="29"/>
  <c r="O230" i="29"/>
  <c r="N230" i="29"/>
  <c r="P229" i="29"/>
  <c r="O229" i="29"/>
  <c r="N229" i="29"/>
  <c r="P228" i="29"/>
  <c r="O228" i="29"/>
  <c r="N228" i="29"/>
  <c r="P227" i="29"/>
  <c r="O227" i="29"/>
  <c r="N227" i="29"/>
  <c r="P226" i="29"/>
  <c r="O226" i="29"/>
  <c r="N226" i="29"/>
  <c r="P225" i="29"/>
  <c r="O225" i="29"/>
  <c r="N225" i="29"/>
  <c r="P224" i="29"/>
  <c r="O224" i="29"/>
  <c r="N224" i="29"/>
  <c r="P223" i="29"/>
  <c r="O223" i="29"/>
  <c r="N223" i="29"/>
  <c r="P222" i="29"/>
  <c r="O222" i="29"/>
  <c r="N222" i="29"/>
  <c r="P221" i="29"/>
  <c r="O221" i="29"/>
  <c r="N221" i="29"/>
  <c r="P220" i="29"/>
  <c r="O220" i="29"/>
  <c r="N220" i="29"/>
  <c r="P219" i="29"/>
  <c r="O219" i="29"/>
  <c r="N219" i="29"/>
  <c r="P218" i="29"/>
  <c r="O218" i="29"/>
  <c r="N218" i="29"/>
  <c r="P217" i="29"/>
  <c r="O217" i="29"/>
  <c r="N217" i="29"/>
  <c r="P216" i="29"/>
  <c r="O216" i="29"/>
  <c r="N216" i="29"/>
  <c r="P215" i="29"/>
  <c r="O215" i="29"/>
  <c r="N215" i="29"/>
  <c r="P214" i="29"/>
  <c r="O214" i="29"/>
  <c r="N214" i="29"/>
  <c r="P213" i="29"/>
  <c r="O213" i="29"/>
  <c r="N213" i="29"/>
  <c r="P212" i="29"/>
  <c r="O212" i="29"/>
  <c r="N212" i="29"/>
  <c r="P211" i="29"/>
  <c r="O211" i="29"/>
  <c r="N211" i="29"/>
  <c r="P210" i="29"/>
  <c r="O210" i="29"/>
  <c r="N210" i="29"/>
  <c r="P209" i="29"/>
  <c r="O209" i="29"/>
  <c r="N209" i="29"/>
  <c r="P208" i="29"/>
  <c r="O208" i="29"/>
  <c r="N208" i="29"/>
  <c r="P207" i="29"/>
  <c r="O207" i="29"/>
  <c r="N207" i="29"/>
  <c r="P206" i="29"/>
  <c r="O206" i="29"/>
  <c r="N206" i="29"/>
  <c r="P205" i="29"/>
  <c r="O205" i="29"/>
  <c r="N205" i="29"/>
  <c r="P204" i="29"/>
  <c r="O204" i="29"/>
  <c r="N204" i="29"/>
  <c r="P203" i="29"/>
  <c r="O203" i="29"/>
  <c r="N203" i="29"/>
  <c r="P202" i="29"/>
  <c r="O202" i="29"/>
  <c r="N202" i="29"/>
  <c r="P201" i="29"/>
  <c r="O201" i="29"/>
  <c r="N201" i="29"/>
  <c r="P200" i="29"/>
  <c r="O200" i="29"/>
  <c r="N200" i="29"/>
  <c r="P199" i="29"/>
  <c r="O199" i="29"/>
  <c r="N199" i="29"/>
  <c r="P198" i="29"/>
  <c r="O198" i="29"/>
  <c r="N198" i="29"/>
  <c r="P197" i="29"/>
  <c r="O197" i="29"/>
  <c r="N197" i="29"/>
  <c r="P196" i="29"/>
  <c r="O196" i="29"/>
  <c r="N196" i="29"/>
  <c r="P195" i="29"/>
  <c r="O195" i="29"/>
  <c r="N195" i="29"/>
  <c r="P194" i="29"/>
  <c r="O194" i="29"/>
  <c r="N194" i="29"/>
  <c r="P193" i="29"/>
  <c r="O193" i="29"/>
  <c r="N193" i="29"/>
  <c r="P192" i="29"/>
  <c r="O192" i="29"/>
  <c r="N192" i="29"/>
  <c r="P191" i="29"/>
  <c r="O191" i="29"/>
  <c r="N191" i="29"/>
  <c r="P190" i="29"/>
  <c r="O190" i="29"/>
  <c r="N190" i="29"/>
  <c r="P189" i="29"/>
  <c r="O189" i="29"/>
  <c r="N189" i="29"/>
  <c r="P188" i="29"/>
  <c r="O188" i="29"/>
  <c r="N188" i="29"/>
  <c r="P187" i="29"/>
  <c r="O187" i="29"/>
  <c r="N187" i="29"/>
  <c r="P186" i="29"/>
  <c r="O186" i="29"/>
  <c r="N186" i="29"/>
  <c r="P185" i="29"/>
  <c r="O185" i="29"/>
  <c r="N185" i="29"/>
  <c r="P184" i="29"/>
  <c r="O184" i="29"/>
  <c r="N184" i="29"/>
  <c r="P183" i="29"/>
  <c r="O183" i="29"/>
  <c r="N183" i="29"/>
  <c r="P182" i="29"/>
  <c r="O182" i="29"/>
  <c r="N182" i="29"/>
  <c r="P181" i="29"/>
  <c r="O181" i="29"/>
  <c r="N181" i="29"/>
  <c r="P180" i="29"/>
  <c r="O180" i="29"/>
  <c r="N180" i="29"/>
  <c r="P179" i="29"/>
  <c r="O179" i="29"/>
  <c r="N179" i="29"/>
  <c r="P178" i="29"/>
  <c r="O178" i="29"/>
  <c r="N178" i="29"/>
  <c r="P177" i="29"/>
  <c r="O177" i="29"/>
  <c r="N177" i="29"/>
  <c r="P176" i="29"/>
  <c r="O176" i="29"/>
  <c r="N176" i="29"/>
  <c r="P175" i="29"/>
  <c r="O175" i="29"/>
  <c r="N175" i="29"/>
  <c r="P174" i="29"/>
  <c r="O174" i="29"/>
  <c r="N174" i="29"/>
  <c r="P173" i="29"/>
  <c r="O173" i="29"/>
  <c r="N173" i="29"/>
  <c r="P172" i="29"/>
  <c r="O172" i="29"/>
  <c r="N172" i="29"/>
  <c r="P171" i="29"/>
  <c r="O171" i="29"/>
  <c r="N171" i="29"/>
  <c r="P170" i="29"/>
  <c r="O170" i="29"/>
  <c r="N170" i="29"/>
  <c r="P169" i="29"/>
  <c r="O169" i="29"/>
  <c r="N169" i="29"/>
  <c r="P168" i="29"/>
  <c r="O168" i="29"/>
  <c r="N168" i="29"/>
  <c r="P167" i="29"/>
  <c r="O167" i="29"/>
  <c r="N167" i="29"/>
  <c r="P166" i="29"/>
  <c r="O166" i="29"/>
  <c r="N166" i="29"/>
  <c r="P165" i="29"/>
  <c r="O165" i="29"/>
  <c r="N165" i="29"/>
  <c r="P164" i="29"/>
  <c r="O164" i="29"/>
  <c r="N164" i="29"/>
  <c r="P163" i="29"/>
  <c r="O163" i="29"/>
  <c r="N163" i="29"/>
  <c r="P162" i="29"/>
  <c r="O162" i="29"/>
  <c r="N162" i="29"/>
  <c r="P161" i="29"/>
  <c r="O161" i="29"/>
  <c r="N161" i="29"/>
  <c r="P160" i="29"/>
  <c r="O160" i="29"/>
  <c r="N160" i="29"/>
  <c r="P159" i="29"/>
  <c r="O159" i="29"/>
  <c r="N159" i="29"/>
  <c r="P158" i="29"/>
  <c r="O158" i="29"/>
  <c r="N158" i="29"/>
  <c r="P157" i="29"/>
  <c r="O157" i="29"/>
  <c r="N157" i="29"/>
  <c r="P156" i="29"/>
  <c r="O156" i="29"/>
  <c r="N156" i="29"/>
  <c r="P155" i="29"/>
  <c r="O155" i="29"/>
  <c r="N155" i="29"/>
  <c r="P154" i="29"/>
  <c r="O154" i="29"/>
  <c r="N154" i="29"/>
  <c r="P153" i="29"/>
  <c r="O153" i="29"/>
  <c r="N153" i="29"/>
  <c r="P152" i="29"/>
  <c r="O152" i="29"/>
  <c r="N152" i="29"/>
  <c r="P151" i="29"/>
  <c r="O151" i="29"/>
  <c r="N151" i="29"/>
  <c r="P150" i="29"/>
  <c r="O150" i="29"/>
  <c r="N150" i="29"/>
  <c r="P149" i="29"/>
  <c r="O149" i="29"/>
  <c r="N149" i="29"/>
  <c r="P148" i="29"/>
  <c r="O148" i="29"/>
  <c r="N148" i="29"/>
  <c r="P147" i="29"/>
  <c r="O147" i="29"/>
  <c r="N147" i="29"/>
  <c r="P146" i="29"/>
  <c r="O146" i="29"/>
  <c r="N146" i="29"/>
  <c r="P145" i="29"/>
  <c r="O145" i="29"/>
  <c r="N145" i="29"/>
  <c r="P144" i="29"/>
  <c r="O144" i="29"/>
  <c r="N144" i="29"/>
  <c r="P143" i="29"/>
  <c r="O143" i="29"/>
  <c r="N143" i="29"/>
  <c r="P142" i="29"/>
  <c r="O142" i="29"/>
  <c r="N142" i="29"/>
  <c r="P141" i="29"/>
  <c r="O141" i="29"/>
  <c r="N141" i="29"/>
  <c r="P140" i="29"/>
  <c r="O140" i="29"/>
  <c r="N140" i="29"/>
  <c r="P139" i="29"/>
  <c r="O139" i="29"/>
  <c r="N139" i="29"/>
  <c r="P138" i="29"/>
  <c r="O138" i="29"/>
  <c r="N138" i="29"/>
  <c r="P137" i="29"/>
  <c r="O137" i="29"/>
  <c r="N137" i="29"/>
  <c r="P136" i="29"/>
  <c r="O136" i="29"/>
  <c r="N136" i="29"/>
  <c r="P135" i="29"/>
  <c r="O135" i="29"/>
  <c r="N135" i="29"/>
  <c r="P134" i="29"/>
  <c r="O134" i="29"/>
  <c r="N134" i="29"/>
  <c r="P133" i="29"/>
  <c r="O133" i="29"/>
  <c r="N133" i="29"/>
  <c r="P132" i="29"/>
  <c r="O132" i="29"/>
  <c r="N132" i="29"/>
  <c r="P131" i="29"/>
  <c r="O131" i="29"/>
  <c r="N131" i="29"/>
  <c r="P130" i="29"/>
  <c r="O130" i="29"/>
  <c r="N130" i="29"/>
  <c r="P129" i="29"/>
  <c r="O129" i="29"/>
  <c r="N129" i="29"/>
  <c r="P128" i="29"/>
  <c r="O128" i="29"/>
  <c r="N128" i="29"/>
  <c r="P127" i="29"/>
  <c r="O127" i="29"/>
  <c r="N127" i="29"/>
  <c r="P126" i="29"/>
  <c r="O126" i="29"/>
  <c r="N126" i="29"/>
  <c r="P125" i="29"/>
  <c r="O125" i="29"/>
  <c r="N125" i="29"/>
  <c r="P124" i="29"/>
  <c r="O124" i="29"/>
  <c r="N124" i="29"/>
  <c r="P123" i="29"/>
  <c r="O123" i="29"/>
  <c r="N123" i="29"/>
  <c r="P122" i="29"/>
  <c r="O122" i="29"/>
  <c r="N122" i="29"/>
  <c r="P121" i="29"/>
  <c r="O121" i="29"/>
  <c r="N121" i="29"/>
  <c r="P120" i="29"/>
  <c r="O120" i="29"/>
  <c r="N120" i="29"/>
  <c r="P119" i="29"/>
  <c r="O119" i="29"/>
  <c r="N119" i="29"/>
  <c r="P118" i="29"/>
  <c r="O118" i="29"/>
  <c r="N118" i="29"/>
  <c r="P117" i="29"/>
  <c r="O117" i="29"/>
  <c r="N117" i="29"/>
  <c r="P116" i="29"/>
  <c r="O116" i="29"/>
  <c r="N116" i="29"/>
  <c r="P115" i="29"/>
  <c r="O115" i="29"/>
  <c r="N115" i="29"/>
  <c r="P114" i="29"/>
  <c r="O114" i="29"/>
  <c r="N114" i="29"/>
  <c r="P113" i="29"/>
  <c r="O113" i="29"/>
  <c r="N113" i="29"/>
  <c r="P112" i="29"/>
  <c r="O112" i="29"/>
  <c r="N112" i="29"/>
  <c r="P111" i="29"/>
  <c r="O111" i="29"/>
  <c r="N111" i="29"/>
  <c r="P110" i="29"/>
  <c r="O110" i="29"/>
  <c r="N110" i="29"/>
  <c r="P109" i="29"/>
  <c r="O109" i="29"/>
  <c r="N109" i="29"/>
  <c r="P108" i="29"/>
  <c r="O108" i="29"/>
  <c r="N108" i="29"/>
  <c r="P107" i="29"/>
  <c r="O107" i="29"/>
  <c r="N107" i="29"/>
  <c r="P106" i="29"/>
  <c r="O106" i="29"/>
  <c r="N106" i="29"/>
  <c r="P105" i="29"/>
  <c r="O105" i="29"/>
  <c r="N105" i="29"/>
  <c r="P104" i="29"/>
  <c r="O104" i="29"/>
  <c r="N104" i="29"/>
  <c r="P103" i="29"/>
  <c r="O103" i="29"/>
  <c r="N103" i="29"/>
  <c r="P102" i="29"/>
  <c r="O102" i="29"/>
  <c r="N102" i="29"/>
  <c r="P101" i="29"/>
  <c r="O101" i="29"/>
  <c r="N101" i="29"/>
  <c r="P100" i="29"/>
  <c r="O100" i="29"/>
  <c r="N100" i="29"/>
  <c r="P99" i="29"/>
  <c r="O99" i="29"/>
  <c r="N99" i="29"/>
  <c r="P98" i="29"/>
  <c r="O98" i="29"/>
  <c r="N98" i="29"/>
  <c r="P97" i="29"/>
  <c r="O97" i="29"/>
  <c r="N97" i="29"/>
  <c r="P96" i="29"/>
  <c r="O96" i="29"/>
  <c r="N96" i="29"/>
  <c r="P95" i="29"/>
  <c r="O95" i="29"/>
  <c r="N95" i="29"/>
  <c r="P94" i="29"/>
  <c r="O94" i="29"/>
  <c r="N94" i="29"/>
  <c r="P93" i="29"/>
  <c r="O93" i="29"/>
  <c r="N93" i="29"/>
  <c r="P92" i="29"/>
  <c r="O92" i="29"/>
  <c r="N92" i="29"/>
  <c r="P91" i="29"/>
  <c r="O91" i="29"/>
  <c r="N91" i="29"/>
  <c r="P90" i="29"/>
  <c r="O90" i="29"/>
  <c r="N90" i="29"/>
  <c r="P89" i="29"/>
  <c r="O89" i="29"/>
  <c r="N89" i="29"/>
  <c r="P88" i="29"/>
  <c r="O88" i="29"/>
  <c r="N88" i="29"/>
  <c r="P87" i="29"/>
  <c r="O87" i="29"/>
  <c r="N87" i="29"/>
  <c r="P86" i="29"/>
  <c r="O86" i="29"/>
  <c r="N86" i="29"/>
  <c r="P85" i="29"/>
  <c r="O85" i="29"/>
  <c r="N85" i="29"/>
  <c r="P84" i="29"/>
  <c r="O84" i="29"/>
  <c r="N84" i="29"/>
  <c r="P83" i="29"/>
  <c r="O83" i="29"/>
  <c r="N83" i="29"/>
  <c r="P82" i="29"/>
  <c r="O82" i="29"/>
  <c r="N82" i="29"/>
  <c r="P81" i="29"/>
  <c r="O81" i="29"/>
  <c r="N81" i="29"/>
  <c r="P80" i="29"/>
  <c r="O80" i="29"/>
  <c r="N80" i="29"/>
  <c r="P79" i="29"/>
  <c r="O79" i="29"/>
  <c r="N79" i="29"/>
  <c r="P78" i="29"/>
  <c r="O78" i="29"/>
  <c r="N78" i="29"/>
  <c r="P77" i="29"/>
  <c r="O77" i="29"/>
  <c r="N77" i="29"/>
  <c r="P76" i="29"/>
  <c r="O76" i="29"/>
  <c r="N76" i="29"/>
  <c r="P75" i="29"/>
  <c r="O75" i="29"/>
  <c r="N75" i="29"/>
  <c r="P74" i="29"/>
  <c r="O74" i="29"/>
  <c r="N74" i="29"/>
  <c r="P73" i="29"/>
  <c r="O73" i="29"/>
  <c r="N73" i="29"/>
  <c r="P72" i="29"/>
  <c r="O72" i="29"/>
  <c r="N72" i="29"/>
  <c r="P71" i="29"/>
  <c r="O71" i="29"/>
  <c r="N71" i="29"/>
  <c r="P70" i="29"/>
  <c r="O70" i="29"/>
  <c r="N70" i="29"/>
  <c r="P69" i="29"/>
  <c r="O69" i="29"/>
  <c r="N69" i="29"/>
  <c r="P68" i="29"/>
  <c r="O68" i="29"/>
  <c r="N68" i="29"/>
  <c r="P67" i="29"/>
  <c r="O67" i="29"/>
  <c r="N67" i="29"/>
  <c r="P66" i="29"/>
  <c r="O66" i="29"/>
  <c r="N66" i="29"/>
  <c r="P65" i="29"/>
  <c r="O65" i="29"/>
  <c r="N65" i="29"/>
  <c r="P64" i="29"/>
  <c r="O64" i="29"/>
  <c r="N64" i="29"/>
  <c r="P63" i="29"/>
  <c r="O63" i="29"/>
  <c r="N63" i="29"/>
  <c r="P62" i="29"/>
  <c r="O62" i="29"/>
  <c r="N62" i="29"/>
  <c r="P61" i="29"/>
  <c r="O61" i="29"/>
  <c r="N61" i="29"/>
  <c r="P60" i="29"/>
  <c r="O60" i="29"/>
  <c r="N60" i="29"/>
  <c r="P59" i="29"/>
  <c r="O59" i="29"/>
  <c r="N59" i="29"/>
  <c r="P58" i="29"/>
  <c r="O58" i="29"/>
  <c r="N58" i="29"/>
  <c r="P57" i="29"/>
  <c r="O57" i="29"/>
  <c r="N57" i="29"/>
  <c r="P56" i="29"/>
  <c r="O56" i="29"/>
  <c r="N56" i="29"/>
  <c r="P55" i="29"/>
  <c r="O55" i="29"/>
  <c r="N55" i="29"/>
  <c r="P54" i="29"/>
  <c r="O54" i="29"/>
  <c r="N54" i="29"/>
  <c r="P53" i="29"/>
  <c r="O53" i="29"/>
  <c r="N53" i="29"/>
  <c r="P52" i="29"/>
  <c r="O52" i="29"/>
  <c r="N52" i="29"/>
  <c r="P51" i="29"/>
  <c r="O51" i="29"/>
  <c r="N51" i="29"/>
  <c r="P50" i="29"/>
  <c r="O50" i="29"/>
  <c r="N50" i="29"/>
  <c r="P49" i="29"/>
  <c r="O49" i="29"/>
  <c r="N49" i="29"/>
  <c r="P48" i="29"/>
  <c r="O48" i="29"/>
  <c r="N48" i="29"/>
  <c r="P47" i="29"/>
  <c r="O47" i="29"/>
  <c r="N47" i="29"/>
  <c r="P46" i="29"/>
  <c r="O46" i="29"/>
  <c r="N46" i="29"/>
  <c r="P45" i="29"/>
  <c r="O45" i="29"/>
  <c r="N45" i="29"/>
  <c r="P44" i="29"/>
  <c r="O44" i="29"/>
  <c r="N44" i="29"/>
  <c r="P43" i="29"/>
  <c r="O43" i="29"/>
  <c r="N43" i="29"/>
  <c r="P42" i="29"/>
  <c r="O42" i="29"/>
  <c r="N42" i="29"/>
  <c r="P41" i="29"/>
  <c r="O41" i="29"/>
  <c r="N41" i="29"/>
  <c r="P40" i="29"/>
  <c r="O40" i="29"/>
  <c r="N40" i="29"/>
  <c r="P39" i="29"/>
  <c r="O39" i="29"/>
  <c r="N39" i="29"/>
  <c r="P38" i="29"/>
  <c r="O38" i="29"/>
  <c r="N38" i="29"/>
  <c r="P37" i="29"/>
  <c r="O37" i="29"/>
  <c r="N37" i="29"/>
  <c r="P36" i="29"/>
  <c r="O36" i="29"/>
  <c r="N36" i="29"/>
  <c r="P35" i="29"/>
  <c r="O35" i="29"/>
  <c r="N35" i="29"/>
  <c r="P34" i="29"/>
  <c r="O34" i="29"/>
  <c r="N34" i="29"/>
  <c r="P33" i="29"/>
  <c r="O33" i="29"/>
  <c r="N33" i="29"/>
  <c r="P32" i="29"/>
  <c r="O32" i="29"/>
  <c r="N32" i="29"/>
  <c r="P31" i="29"/>
  <c r="O31" i="29"/>
  <c r="N31" i="29"/>
  <c r="P30" i="29"/>
  <c r="O30" i="29"/>
  <c r="N30" i="29"/>
  <c r="P29" i="29"/>
  <c r="O29" i="29"/>
  <c r="N29" i="29"/>
  <c r="P28" i="29"/>
  <c r="O28" i="29"/>
  <c r="N28" i="29"/>
  <c r="P27" i="29"/>
  <c r="O27" i="29"/>
  <c r="N27" i="29"/>
  <c r="P26" i="29"/>
  <c r="O26" i="29"/>
  <c r="N26" i="29"/>
  <c r="P25" i="29"/>
  <c r="O25" i="29"/>
  <c r="N25" i="29"/>
  <c r="P24" i="29"/>
  <c r="O24" i="29"/>
  <c r="N24" i="29"/>
  <c r="P23" i="29"/>
  <c r="O23" i="29"/>
  <c r="N23" i="29"/>
  <c r="P22" i="29"/>
  <c r="O22" i="29"/>
  <c r="N22" i="29"/>
  <c r="P21" i="29"/>
  <c r="O21" i="29"/>
  <c r="N21" i="29"/>
  <c r="P20" i="29"/>
  <c r="O20" i="29"/>
  <c r="N20" i="29"/>
  <c r="P19" i="29"/>
  <c r="O19" i="29"/>
  <c r="N19" i="29"/>
  <c r="P18" i="29"/>
  <c r="O18" i="29"/>
  <c r="N18" i="29"/>
  <c r="P17" i="29"/>
  <c r="O17" i="29"/>
  <c r="N17" i="29"/>
  <c r="P16" i="29"/>
  <c r="O16" i="29"/>
  <c r="N16" i="29"/>
  <c r="P15" i="29"/>
  <c r="O15" i="29"/>
  <c r="N15" i="29"/>
  <c r="P14" i="29"/>
  <c r="O14" i="29"/>
  <c r="N14" i="29"/>
  <c r="P13" i="29"/>
  <c r="O13" i="29"/>
  <c r="N13" i="29"/>
  <c r="P12" i="29"/>
  <c r="O12" i="29"/>
  <c r="N12" i="29"/>
  <c r="P11" i="29"/>
  <c r="O11" i="29"/>
  <c r="N11" i="29"/>
  <c r="P10" i="29"/>
  <c r="O10" i="29"/>
  <c r="N10" i="29"/>
  <c r="P4" i="29"/>
  <c r="B9" i="25" s="1"/>
  <c r="B31" i="27"/>
  <c r="C25" i="27"/>
  <c r="B25" i="27" s="1"/>
  <c r="D22" i="27"/>
  <c r="C22" i="27"/>
  <c r="E22" i="27" s="1"/>
  <c r="D21" i="27"/>
  <c r="C21" i="27"/>
  <c r="D20" i="27"/>
  <c r="C20" i="27"/>
  <c r="E20" i="27" s="1"/>
  <c r="D19" i="27"/>
  <c r="C19" i="27"/>
  <c r="D18" i="27"/>
  <c r="C18" i="27"/>
  <c r="D17" i="27"/>
  <c r="C17" i="27"/>
  <c r="E17" i="27" s="1"/>
  <c r="E16" i="27"/>
  <c r="D16" i="27"/>
  <c r="C16" i="27"/>
  <c r="D15" i="27"/>
  <c r="C15" i="27"/>
  <c r="D14" i="27"/>
  <c r="C14" i="27"/>
  <c r="D13" i="27"/>
  <c r="C13" i="27"/>
  <c r="C23" i="27" s="1"/>
  <c r="C12" i="27"/>
  <c r="A6" i="27"/>
  <c r="B22" i="26"/>
  <c r="C17" i="26"/>
  <c r="B16" i="26"/>
  <c r="C15" i="26"/>
  <c r="B15" i="26"/>
  <c r="C13" i="26"/>
  <c r="B13" i="26"/>
  <c r="C12" i="26"/>
  <c r="B12" i="26"/>
  <c r="C10" i="26"/>
  <c r="C14" i="26" s="1"/>
  <c r="C16" i="26" s="1"/>
  <c r="C18" i="26" s="1"/>
  <c r="B10" i="26"/>
  <c r="A6" i="26"/>
  <c r="C16" i="25"/>
  <c r="B16" i="25" s="1"/>
  <c r="C15" i="25"/>
  <c r="B15" i="25"/>
  <c r="C14" i="25"/>
  <c r="C13" i="25"/>
  <c r="B13" i="25" s="1"/>
  <c r="C12" i="25"/>
  <c r="B12" i="25" s="1"/>
  <c r="C10" i="25"/>
  <c r="A7" i="25" s="1"/>
  <c r="C9" i="25"/>
  <c r="A6" i="25"/>
  <c r="E298" i="21"/>
  <c r="E297" i="21"/>
  <c r="E296" i="21"/>
  <c r="E295" i="21"/>
  <c r="E294" i="21"/>
  <c r="E293" i="21"/>
  <c r="E292" i="21"/>
  <c r="E291" i="21"/>
  <c r="E290" i="21"/>
  <c r="E289" i="21"/>
  <c r="E288" i="21"/>
  <c r="E287" i="21"/>
  <c r="E286" i="21"/>
  <c r="E285" i="21"/>
  <c r="E284" i="21"/>
  <c r="E283" i="21"/>
  <c r="E282" i="21"/>
  <c r="E281" i="21"/>
  <c r="E280" i="21"/>
  <c r="E279" i="21"/>
  <c r="E278" i="21"/>
  <c r="E277" i="21"/>
  <c r="E276" i="21"/>
  <c r="E275" i="21"/>
  <c r="E274" i="21"/>
  <c r="E273" i="21"/>
  <c r="E272" i="21"/>
  <c r="E271" i="21"/>
  <c r="E270" i="21"/>
  <c r="E269" i="21"/>
  <c r="E268" i="21"/>
  <c r="E267" i="21"/>
  <c r="E266" i="21"/>
  <c r="E265" i="21"/>
  <c r="E264" i="21"/>
  <c r="E263" i="21"/>
  <c r="E262" i="21"/>
  <c r="E261" i="21"/>
  <c r="E260" i="21"/>
  <c r="E259" i="21"/>
  <c r="E258" i="21"/>
  <c r="E257" i="21"/>
  <c r="E256" i="21"/>
  <c r="E255" i="21"/>
  <c r="E254" i="21"/>
  <c r="E253" i="21"/>
  <c r="E252" i="21"/>
  <c r="E251" i="21"/>
  <c r="E250" i="21"/>
  <c r="E249" i="21"/>
  <c r="E248" i="21"/>
  <c r="E247" i="21"/>
  <c r="E246" i="21"/>
  <c r="E245" i="21"/>
  <c r="E244" i="21"/>
  <c r="E243" i="21"/>
  <c r="E242" i="21"/>
  <c r="E241" i="21"/>
  <c r="E240" i="21"/>
  <c r="E239" i="21"/>
  <c r="E238" i="21"/>
  <c r="E237" i="21"/>
  <c r="E236" i="21"/>
  <c r="E235" i="21"/>
  <c r="E234" i="21"/>
  <c r="E233" i="21"/>
  <c r="E232" i="21"/>
  <c r="E231" i="21"/>
  <c r="E230" i="21"/>
  <c r="E229" i="21"/>
  <c r="E228" i="21"/>
  <c r="E227" i="21"/>
  <c r="E226" i="21"/>
  <c r="E225" i="21"/>
  <c r="E224" i="21"/>
  <c r="E223" i="21"/>
  <c r="E222" i="21"/>
  <c r="E221" i="21"/>
  <c r="E220" i="21"/>
  <c r="E219" i="21"/>
  <c r="E218" i="21"/>
  <c r="E217" i="21"/>
  <c r="E216" i="21"/>
  <c r="E215" i="21"/>
  <c r="E214" i="21"/>
  <c r="E213" i="21"/>
  <c r="E212" i="21"/>
  <c r="E211" i="21"/>
  <c r="E210" i="21"/>
  <c r="E209" i="21"/>
  <c r="E208" i="21"/>
  <c r="E207" i="21"/>
  <c r="E206" i="21"/>
  <c r="E205" i="21"/>
  <c r="E204" i="21"/>
  <c r="E203" i="21"/>
  <c r="E202" i="21"/>
  <c r="E201" i="21"/>
  <c r="E200" i="21"/>
  <c r="E199" i="21"/>
  <c r="E198" i="21"/>
  <c r="E197" i="21"/>
  <c r="E196" i="21"/>
  <c r="E195" i="21"/>
  <c r="E194" i="21"/>
  <c r="E193" i="21"/>
  <c r="E192" i="21"/>
  <c r="E191" i="21"/>
  <c r="E190" i="21"/>
  <c r="E189" i="21"/>
  <c r="E188" i="21"/>
  <c r="E187" i="21"/>
  <c r="E186" i="21"/>
  <c r="E185" i="21"/>
  <c r="E184" i="21"/>
  <c r="E183" i="21"/>
  <c r="E182" i="21"/>
  <c r="E181" i="21"/>
  <c r="E180" i="21"/>
  <c r="E179" i="21"/>
  <c r="E178" i="21"/>
  <c r="E177" i="21"/>
  <c r="E176" i="21"/>
  <c r="E175" i="21"/>
  <c r="E174" i="21"/>
  <c r="E173" i="21"/>
  <c r="E172" i="21"/>
  <c r="E171" i="21"/>
  <c r="E170" i="21"/>
  <c r="E169" i="21"/>
  <c r="E168" i="21"/>
  <c r="E167" i="21"/>
  <c r="E166" i="21"/>
  <c r="E165" i="21"/>
  <c r="E164" i="21"/>
  <c r="E163" i="21"/>
  <c r="E162" i="21"/>
  <c r="E161" i="21"/>
  <c r="E160" i="21"/>
  <c r="E159" i="21"/>
  <c r="E158" i="21"/>
  <c r="E157" i="21"/>
  <c r="E156" i="21"/>
  <c r="E155" i="21"/>
  <c r="E154" i="21"/>
  <c r="E153" i="21"/>
  <c r="E152" i="21"/>
  <c r="E151" i="21"/>
  <c r="E150" i="21"/>
  <c r="E149" i="21"/>
  <c r="E148" i="21"/>
  <c r="E147" i="21"/>
  <c r="E146" i="21"/>
  <c r="E145" i="21"/>
  <c r="E144" i="21"/>
  <c r="E143" i="21"/>
  <c r="E142" i="21"/>
  <c r="E141" i="21"/>
  <c r="E140" i="21"/>
  <c r="E139" i="21"/>
  <c r="E138" i="21"/>
  <c r="E137" i="21"/>
  <c r="E136" i="21"/>
  <c r="E135" i="21"/>
  <c r="E134" i="21"/>
  <c r="E133" i="21"/>
  <c r="E132" i="21"/>
  <c r="E131" i="21"/>
  <c r="E130" i="21"/>
  <c r="E129" i="21"/>
  <c r="E128" i="21"/>
  <c r="E127" i="21"/>
  <c r="E126" i="21"/>
  <c r="E125" i="21"/>
  <c r="E124" i="21"/>
  <c r="E123" i="21"/>
  <c r="E122" i="21"/>
  <c r="E121" i="21"/>
  <c r="E120" i="21"/>
  <c r="E119" i="21"/>
  <c r="E118" i="21"/>
  <c r="E117" i="21"/>
  <c r="E116" i="21"/>
  <c r="E115" i="21"/>
  <c r="E114" i="21"/>
  <c r="E113" i="21"/>
  <c r="E112" i="21"/>
  <c r="E111" i="21"/>
  <c r="E110" i="21"/>
  <c r="E109" i="21"/>
  <c r="E108" i="21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H4" i="21"/>
  <c r="I4" i="21" s="1"/>
  <c r="G4" i="21"/>
  <c r="A1" i="2"/>
  <c r="B10" i="25" l="1"/>
  <c r="E15" i="27"/>
  <c r="E14" i="27"/>
  <c r="E19" i="27"/>
  <c r="E21" i="27"/>
  <c r="E18" i="27"/>
  <c r="B18" i="25"/>
  <c r="C18" i="25"/>
  <c r="D23" i="27"/>
  <c r="C24" i="27" s="1"/>
  <c r="C20" i="26"/>
  <c r="C21" i="26" s="1"/>
  <c r="E13" i="27"/>
  <c r="A8" i="27" l="1"/>
  <c r="B24" i="27"/>
  <c r="A8" i="26"/>
  <c r="B21" i="26"/>
  <c r="C22" i="26"/>
  <c r="C23" i="26" s="1"/>
  <c r="B32" i="27"/>
  <c r="B30" i="27"/>
  <c r="B29" i="27"/>
  <c r="B23" i="26" l="1"/>
  <c r="C24" i="26"/>
  <c r="B24" i="26" s="1"/>
  <c r="A322" i="16" l="1"/>
  <c r="I3" i="16"/>
  <c r="B5" i="4"/>
  <c r="C7" i="4" l="1"/>
  <c r="C8" i="4"/>
  <c r="A1" i="10"/>
  <c r="R6" i="12"/>
  <c r="A2" i="16"/>
  <c r="B4" i="16"/>
  <c r="I7" i="2"/>
  <c r="B5" i="15"/>
  <c r="A2" i="12"/>
  <c r="A1" i="9"/>
  <c r="J2" i="2"/>
  <c r="A2" i="7"/>
  <c r="A2" i="13"/>
  <c r="A1" i="8"/>
  <c r="A2" i="14"/>
  <c r="A2" i="18"/>
  <c r="A2" i="15"/>
  <c r="D3" i="2"/>
  <c r="M7" i="2"/>
  <c r="G3" i="2"/>
  <c r="N7" i="2"/>
  <c r="C3" i="2"/>
  <c r="J7" i="2"/>
  <c r="H7" i="2"/>
  <c r="I6" i="2"/>
  <c r="F3" i="2"/>
  <c r="K7" i="2"/>
  <c r="E8" i="2"/>
  <c r="B8" i="2"/>
  <c r="B4" i="19"/>
  <c r="B4" i="14"/>
  <c r="AB6" i="12"/>
  <c r="Z6" i="12"/>
  <c r="M6" i="12"/>
  <c r="AD6" i="12"/>
  <c r="AC6" i="12"/>
  <c r="S6" i="12" s="1"/>
  <c r="L6" i="12"/>
  <c r="Y6" i="12"/>
  <c r="P6" i="12"/>
  <c r="I6" i="12"/>
  <c r="AA6" i="12"/>
  <c r="O6" i="12"/>
  <c r="J6" i="12"/>
  <c r="I6" i="13"/>
  <c r="B5" i="16"/>
  <c r="C4" i="18"/>
  <c r="E4" i="11"/>
  <c r="A1" i="11"/>
  <c r="J4" i="8"/>
  <c r="G4" i="9"/>
  <c r="B5" i="7"/>
  <c r="A322" i="4"/>
  <c r="A2" i="17"/>
  <c r="A6" i="6"/>
  <c r="A5" i="6"/>
  <c r="W6" i="12" l="1"/>
  <c r="V6" i="12"/>
  <c r="T6" i="12"/>
  <c r="U6" i="12"/>
  <c r="C4" i="4"/>
  <c r="B4" i="4"/>
  <c r="D8" i="4"/>
  <c r="D7" i="4"/>
  <c r="J7" i="4"/>
  <c r="I7" i="4"/>
  <c r="G5" i="4"/>
  <c r="A61" i="6"/>
  <c r="A60" i="6"/>
  <c r="A2" i="4"/>
</calcChain>
</file>

<file path=xl/comments1.xml><?xml version="1.0" encoding="utf-8"?>
<comments xmlns="http://schemas.openxmlformats.org/spreadsheetml/2006/main">
  <authors>
    <author>Tomas Johansson</author>
  </authors>
  <commentList>
    <comment ref="C3" authorId="0" shapeId="0">
      <text>
        <r>
          <rPr>
            <b/>
            <sz val="8"/>
            <color indexed="81"/>
            <rFont val="Tahoma"/>
            <family val="2"/>
          </rPr>
          <t>SCB:</t>
        </r>
        <r>
          <rPr>
            <sz val="8"/>
            <color indexed="81"/>
            <rFont val="Tahoma"/>
            <family val="2"/>
          </rPr>
          <t xml:space="preserve">
Taxeringsår</t>
        </r>
      </text>
    </comment>
  </commentList>
</comments>
</file>

<file path=xl/connections.xml><?xml version="1.0" encoding="utf-8"?>
<connections xmlns="http://schemas.openxmlformats.org/spreadsheetml/2006/main">
  <connection id="1" name="Anslutning2" type="1" refreshedVersion="0" background="1" saveData="1">
    <dbPr connection="DRIVER=SQL Server;SERVER=q085\C;UID=scbtomj;;APP=QryXL;WSID=SCB7237;DATABASE=statsbidrag;Trusted_Connection=Yes" command="select kommun, namn_x000d__x000a_from statsbidrag..x_ekutj_x000d__x000a_where ar='2005'_x000d__x000a_order by lan, namn                                                                                                                     "/>
  </connection>
</connections>
</file>

<file path=xl/sharedStrings.xml><?xml version="1.0" encoding="utf-8"?>
<sst xmlns="http://schemas.openxmlformats.org/spreadsheetml/2006/main" count="10316" uniqueCount="1187">
  <si>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</si>
  <si>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</si>
  <si>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</si>
  <si>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</si>
  <si>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</si>
  <si>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</si>
  <si>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</si>
  <si>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</si>
  <si>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</si>
  <si>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</si>
  <si>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</si>
  <si>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</si>
  <si>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</si>
  <si>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</si>
  <si>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</si>
  <si>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</si>
  <si>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</si>
  <si>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</si>
  <si>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</si>
  <si>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</si>
  <si>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</si>
  <si>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</si>
  <si>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</si>
  <si>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</si>
  <si>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</si>
  <si>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</si>
  <si>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</si>
  <si>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</si>
  <si>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</si>
  <si>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</si>
  <si>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</si>
  <si>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</si>
  <si>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</si>
  <si>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</si>
  <si>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</si>
  <si>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</si>
  <si>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</si>
  <si>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</si>
  <si>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t>1) Exklusive kommun utanför landsting.</t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</si>
  <si>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</si>
  <si>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</si>
  <si>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</si>
  <si>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</si>
  <si>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</si>
  <si>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</si>
  <si>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</si>
  <si>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</si>
  <si>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</si>
  <si>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</si>
  <si>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</si>
  <si>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</si>
  <si>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</si>
  <si>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</si>
  <si>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</si>
  <si>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</si>
  <si>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</si>
  <si>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</si>
  <si>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</si>
  <si>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</si>
  <si>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</si>
  <si>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</si>
  <si>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</si>
  <si>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(Tabell 8)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</si>
  <si>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</si>
  <si>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</si>
  <si>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</si>
  <si>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</si>
  <si>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</si>
  <si>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</si>
  <si>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</si>
  <si>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</si>
  <si>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</si>
  <si>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</si>
  <si>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</si>
  <si>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Underlag för små skolor och skolskjutsar</t>
  </si>
  <si>
    <t>Åldersersättning</t>
  </si>
  <si>
    <t>Tillägg/avdrag</t>
  </si>
  <si>
    <t>Underlag för åldersersättningen</t>
  </si>
  <si>
    <t>Underlag för språk</t>
  </si>
  <si>
    <t>Standard-kostnad</t>
  </si>
  <si>
    <t>Förskole-klass</t>
  </si>
  <si>
    <t>Grund-skola</t>
  </si>
  <si>
    <t>Hemspråk och svenska som andraspråk</t>
  </si>
  <si>
    <t>Små skolor och skolskjutsar</t>
  </si>
  <si>
    <t>Antal 6-åringar</t>
  </si>
  <si>
    <t>Antal 7-15 år</t>
  </si>
  <si>
    <t xml:space="preserve">Kostnad per elev, 6 år </t>
  </si>
  <si>
    <t xml:space="preserve">Kostnad per elev, 7-15 år </t>
  </si>
  <si>
    <t>Barn med utländsk bakgrund 7-15 år</t>
  </si>
  <si>
    <t>Kostnad per elev</t>
  </si>
  <si>
    <t>Kostnad, snitt per invånare</t>
  </si>
  <si>
    <t>Kostnad för små skolor och skolskjutsar</t>
  </si>
  <si>
    <t>A</t>
  </si>
  <si>
    <t>B</t>
  </si>
  <si>
    <t>C</t>
  </si>
  <si>
    <t>D</t>
  </si>
  <si>
    <t>E</t>
  </si>
  <si>
    <t xml:space="preserve">F </t>
  </si>
  <si>
    <t>G</t>
  </si>
  <si>
    <t>H</t>
  </si>
  <si>
    <t>I</t>
  </si>
  <si>
    <t>J</t>
  </si>
  <si>
    <t>K</t>
  </si>
  <si>
    <t>L</t>
  </si>
  <si>
    <t>M</t>
  </si>
  <si>
    <t>N</t>
  </si>
  <si>
    <t>O</t>
  </si>
  <si>
    <t>B+C+D+E</t>
  </si>
  <si>
    <t>G/F x I</t>
  </si>
  <si>
    <t>H/F x J</t>
  </si>
  <si>
    <t>K/F x L - M</t>
  </si>
  <si>
    <t>N-O</t>
  </si>
  <si>
    <t>Ålders-ersättning</t>
  </si>
  <si>
    <t>Bebyggelsestruktur</t>
  </si>
  <si>
    <t>Programval</t>
  </si>
  <si>
    <t>Bebyggelse-struktur</t>
  </si>
  <si>
    <t>Antal 16-18 år</t>
  </si>
  <si>
    <t xml:space="preserve">Kostnad per elev, 16-18 år </t>
  </si>
  <si>
    <t>F</t>
  </si>
  <si>
    <t>B+C+D</t>
  </si>
  <si>
    <t>F x G/E</t>
  </si>
  <si>
    <t>Underlag för bebyggelsestruktur</t>
  </si>
  <si>
    <t>Underlag för programval</t>
  </si>
  <si>
    <t xml:space="preserve">I </t>
  </si>
  <si>
    <t>H-I</t>
  </si>
  <si>
    <t>Förra årets programvals-faktor</t>
  </si>
  <si>
    <t>Årets programvals-faktor</t>
  </si>
  <si>
    <t>Underlag för beräkning av årets programvalsfaktor</t>
  </si>
  <si>
    <t>P</t>
  </si>
  <si>
    <t>Kostnad snitt per 16-18- åring</t>
  </si>
  <si>
    <t>Kommun- relativ kostnad</t>
  </si>
  <si>
    <t>Beräknad kostnad per invånare</t>
  </si>
  <si>
    <t>P x F/E</t>
  </si>
  <si>
    <t>Bygg- och anläggnings-programmet</t>
  </si>
  <si>
    <t>Estetiska programmet</t>
  </si>
  <si>
    <t>Barn-och fritids-programmet</t>
  </si>
  <si>
    <t>El- och energi-programmet</t>
  </si>
  <si>
    <t>Ekonomi-programmet</t>
  </si>
  <si>
    <t xml:space="preserve">Fordons- och transport-programmet </t>
  </si>
  <si>
    <t>Humanistiska programmet</t>
  </si>
  <si>
    <t>Naturbruksprogrammet</t>
  </si>
  <si>
    <t>Handels- och administrations-programmet</t>
  </si>
  <si>
    <t>Hotell- och turism-programmet</t>
  </si>
  <si>
    <t>Hantverks-programmet</t>
  </si>
  <si>
    <t>Industri-tekniska programmet</t>
  </si>
  <si>
    <t>Natur-vetenskaps-programmet</t>
  </si>
  <si>
    <t>Introduktions-programmet</t>
  </si>
  <si>
    <t>Restaurang- och livsmedels-programmet</t>
  </si>
  <si>
    <t>Samhällsvetenskaps-programmet</t>
  </si>
  <si>
    <t>Teknik-programmet</t>
  </si>
  <si>
    <t>VVS- och fastighets-programmet</t>
  </si>
  <si>
    <t>Vård- och omsorgs-programmet</t>
  </si>
  <si>
    <t>Övriga program</t>
  </si>
  <si>
    <t xml:space="preserve">L  </t>
  </si>
  <si>
    <t>Kostnad, snitt per invånare, förra årets programvals-faktor</t>
  </si>
  <si>
    <t>(J-K+L-M)/2</t>
  </si>
  <si>
    <t>Kostnad, snitt per invånare,  årets programvals-faktor</t>
  </si>
  <si>
    <t xml:space="preserve">N  </t>
  </si>
  <si>
    <t xml:space="preserve">O  </t>
  </si>
  <si>
    <t>Korrigerings-faktor</t>
  </si>
  <si>
    <t>Ingående variabler</t>
  </si>
  <si>
    <t>Regressionsparametrar</t>
  </si>
  <si>
    <t>Andel arbetslösa utan ersättning</t>
  </si>
  <si>
    <t xml:space="preserve">K  </t>
  </si>
  <si>
    <t>Andel arbetslösa utan ersättning, %</t>
  </si>
  <si>
    <t>Andel lågutbildade 20-40 år</t>
  </si>
  <si>
    <t>Roten ur tätorts-befolkningen 2010</t>
  </si>
  <si>
    <t>Andel boende i flerfamiljshus byggda åren 1965-1975</t>
  </si>
  <si>
    <t>Andel lågutbildade 20-40 år, %</t>
  </si>
  <si>
    <t>Andel boende i flerfamiljshus byggda åren 1965-1975, %</t>
  </si>
  <si>
    <t>Andel med ekonomiskt biständ längre än 6 månader</t>
  </si>
  <si>
    <t>Andel med ekonomiskt biständ längre än 6 månader, %</t>
  </si>
  <si>
    <t>Intercept</t>
  </si>
  <si>
    <t>C x (I + DxJ + ExK + FxL + GxM + HxN)</t>
  </si>
  <si>
    <t>Hemtjänst i glesbygd</t>
  </si>
  <si>
    <t>Institutions-boende i glesbygd</t>
  </si>
  <si>
    <t>Språk</t>
  </si>
  <si>
    <t>Ohälsa</t>
  </si>
  <si>
    <t>B+C+D+E+F</t>
  </si>
  <si>
    <t>R</t>
  </si>
  <si>
    <t>S</t>
  </si>
  <si>
    <t>Q</t>
  </si>
  <si>
    <t>T</t>
  </si>
  <si>
    <t>U</t>
  </si>
  <si>
    <t>V</t>
  </si>
  <si>
    <t>X</t>
  </si>
  <si>
    <t xml:space="preserve"> </t>
  </si>
  <si>
    <t>Avdelning för nationalräkenskaper</t>
  </si>
  <si>
    <t>Offentlig ekonomi och mikrosimuleringar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</si>
  <si>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</si>
  <si>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</si>
  <si>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</si>
  <si>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</si>
  <si>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</si>
  <si>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</si>
  <si>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</si>
  <si>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</si>
  <si>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</si>
  <si>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Tabell 12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</si>
  <si>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</si>
  <si>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</si>
  <si>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</si>
  <si>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</si>
  <si>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</si>
  <si>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</si>
  <si>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Barn och ungdomar med utländsk bakgrund</t>
  </si>
  <si>
    <t>Äldreomsorg</t>
  </si>
  <si>
    <t>Befolkningsförändringar</t>
  </si>
  <si>
    <t>Tabell 13</t>
  </si>
  <si>
    <t>Tabell 14</t>
  </si>
  <si>
    <t>Löner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</si>
  <si>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</si>
  <si>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</si>
  <si>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</si>
  <si>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</si>
  <si>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</si>
  <si>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</si>
  <si>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</si>
  <si>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</si>
  <si>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</si>
  <si>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</si>
  <si>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</si>
  <si>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</si>
  <si>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</si>
  <si>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</si>
  <si>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</si>
  <si>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</si>
  <si>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Barn och</t>
  </si>
  <si>
    <t>Äldre-</t>
  </si>
  <si>
    <t>Befolk-</t>
  </si>
  <si>
    <t>Bebygg-</t>
  </si>
  <si>
    <t>Kollektiv-</t>
  </si>
  <si>
    <t>kostnad,</t>
  </si>
  <si>
    <t>verksam-</t>
  </si>
  <si>
    <t>klass</t>
  </si>
  <si>
    <t>skola</t>
  </si>
  <si>
    <t xml:space="preserve">och </t>
  </si>
  <si>
    <t>ungdomar</t>
  </si>
  <si>
    <t>omsorg</t>
  </si>
  <si>
    <t>nings-</t>
  </si>
  <si>
    <t>else-</t>
  </si>
  <si>
    <t>trafik</t>
  </si>
  <si>
    <t>kr/inv.</t>
  </si>
  <si>
    <t>utjämnings-</t>
  </si>
  <si>
    <t>het och</t>
  </si>
  <si>
    <t>och</t>
  </si>
  <si>
    <t>familje-</t>
  </si>
  <si>
    <t>med</t>
  </si>
  <si>
    <t>föränd-</t>
  </si>
  <si>
    <t>struktur</t>
  </si>
  <si>
    <t>skolbarns-</t>
  </si>
  <si>
    <t>grund-</t>
  </si>
  <si>
    <t>utländsk</t>
  </si>
  <si>
    <t>ringar</t>
  </si>
  <si>
    <t>bakgrund</t>
  </si>
  <si>
    <t>Vägt genomsnitt:</t>
  </si>
  <si>
    <t>Standard-</t>
  </si>
  <si>
    <t xml:space="preserve">den 31 dec </t>
  </si>
  <si>
    <t xml:space="preserve">Okorrigerad </t>
  </si>
  <si>
    <t>standard-</t>
  </si>
  <si>
    <t>Index</t>
  </si>
  <si>
    <t>barn</t>
  </si>
  <si>
    <t>1-5</t>
  </si>
  <si>
    <t>år</t>
  </si>
  <si>
    <t>6-12</t>
  </si>
  <si>
    <t>Justerings-</t>
  </si>
  <si>
    <t>faktor</t>
  </si>
  <si>
    <t>BxC</t>
  </si>
  <si>
    <t>Tabell 6.1</t>
  </si>
  <si>
    <t>Underlag för beräkning av programvalsfaktorn</t>
  </si>
  <si>
    <r>
      <t xml:space="preserve">Län                                 </t>
    </r>
    <r>
      <rPr>
        <sz val="10"/>
        <color theme="1"/>
        <rFont val="Arial"/>
        <family val="2"/>
        <scheme val="minor"/>
      </rPr>
      <t xml:space="preserve"> Kommun</t>
    </r>
  </si>
  <si>
    <t>Antal elever i kommunen</t>
  </si>
  <si>
    <t>Budgeterad genomsnittskostnad i riket, kr per elev</t>
  </si>
  <si>
    <t>Kompensations-underlag</t>
  </si>
  <si>
    <t>Kompensation per invånare</t>
  </si>
  <si>
    <r>
      <rPr>
        <b/>
        <sz val="10"/>
        <color theme="1"/>
        <rFont val="Arial"/>
        <family val="2"/>
        <scheme val="minor"/>
      </rPr>
      <t xml:space="preserve">Län </t>
    </r>
    <r>
      <rPr>
        <sz val="10"/>
        <color theme="1"/>
        <rFont val="Arial"/>
        <family val="2"/>
        <scheme val="minor"/>
      </rPr>
      <t xml:space="preserve">                                                                      Kommun</t>
    </r>
  </si>
  <si>
    <t>Antal invånare</t>
  </si>
  <si>
    <t>Antal barn och ungdomar med utländsk bakgrund</t>
  </si>
  <si>
    <t>CxDxH/B</t>
  </si>
  <si>
    <t>F-E</t>
  </si>
  <si>
    <t>G/H</t>
  </si>
  <si>
    <t xml:space="preserve">Andel barn och ungdomar med utländsk bakgrund </t>
  </si>
  <si>
    <t>Tillägg/avdrag, kr/inv</t>
  </si>
  <si>
    <t>Åldersersättning, kr/inv</t>
  </si>
  <si>
    <t>Standard-kostnad, kr/inv</t>
  </si>
  <si>
    <t>Normkostnad</t>
  </si>
  <si>
    <t>Andel av totala invånare i kommunen</t>
  </si>
  <si>
    <t>Gifta 65-79 år</t>
  </si>
  <si>
    <t>Gifta 80-89 år</t>
  </si>
  <si>
    <t>Gifta 90- år</t>
  </si>
  <si>
    <t>Ogifta 65-79 år</t>
  </si>
  <si>
    <t>Ogifta 80-89 år</t>
  </si>
  <si>
    <t>Ogifta 90- år</t>
  </si>
  <si>
    <t>Kraftig minskning av antalet 7 till 18-åringar</t>
  </si>
  <si>
    <t>Kraftig ökning av antalet 7 till18-åringar</t>
  </si>
  <si>
    <t>Kraftig ökning av antalet 1 till 5-åringar</t>
  </si>
  <si>
    <t>Eftersläpningseffekter</t>
  </si>
  <si>
    <t>Efter-släpnings-effekter</t>
  </si>
  <si>
    <t>W</t>
  </si>
  <si>
    <t xml:space="preserve">Befolkningminskning de senaste tio åren </t>
  </si>
  <si>
    <t>Kraftig minskning/ökning av antalet 7 till 18-åringar</t>
  </si>
  <si>
    <t>Befolknings-minskning de senaste tio åren</t>
  </si>
  <si>
    <t>Årlig procentuell förändring</t>
  </si>
  <si>
    <t>Bygg-kostnader, kr/inv</t>
  </si>
  <si>
    <t>Upp-värmning, kr/inv</t>
  </si>
  <si>
    <t>Admini-stration, kr/inv</t>
  </si>
  <si>
    <t>Gator och vägar, kr/inv</t>
  </si>
  <si>
    <t>Räddnings-tänst, kr/inv</t>
  </si>
  <si>
    <t>Lönekostnadsandelar</t>
  </si>
  <si>
    <t>Förskola</t>
  </si>
  <si>
    <t>IFO</t>
  </si>
  <si>
    <t>Grundskola</t>
  </si>
  <si>
    <t>Gymnasie-skola</t>
  </si>
  <si>
    <t>Äldre-omsorg</t>
  </si>
  <si>
    <t>Justerad löne-kostnad</t>
  </si>
  <si>
    <t>Standardkostnad, kr/inv</t>
  </si>
  <si>
    <t>Avgift per invånare</t>
  </si>
  <si>
    <t>Löne-index</t>
  </si>
  <si>
    <r>
      <t>Brutto-tillägg</t>
    </r>
    <r>
      <rPr>
        <vertAlign val="superscript"/>
        <sz val="10"/>
        <color theme="1"/>
        <rFont val="Arial"/>
        <family val="2"/>
        <scheme val="minor"/>
      </rPr>
      <t>1</t>
    </r>
  </si>
  <si>
    <t>1) Bruttotillägg beräknas endast om Löneindexet är större än 100.</t>
  </si>
  <si>
    <t xml:space="preserve">G </t>
  </si>
  <si>
    <t>B-C</t>
  </si>
  <si>
    <t>(D-100)*E/100</t>
  </si>
  <si>
    <t>FxK+…+JxO</t>
  </si>
  <si>
    <t xml:space="preserve">L </t>
  </si>
  <si>
    <t>Andel utpendlare över kommun-gräns</t>
  </si>
  <si>
    <t>Andel boende i tätort &gt;11 000 invånare</t>
  </si>
  <si>
    <t>Roten ur invånardistansen</t>
  </si>
  <si>
    <t>Kommuens andel av kollektivtrafik-kostnaden</t>
  </si>
  <si>
    <r>
      <t>B x C</t>
    </r>
    <r>
      <rPr>
        <vertAlign val="superscript"/>
        <sz val="10"/>
        <color theme="1"/>
        <rFont val="Arial"/>
        <family val="2"/>
        <scheme val="minor"/>
      </rPr>
      <t>1</t>
    </r>
  </si>
  <si>
    <t>1) För Stockholms kommun gäller att 40 procent av den beräknade kollektivtrafikkostnaden för länet tillfaller landstinget</t>
  </si>
  <si>
    <t>(I+FxJ+GxK+HxL)/2</t>
  </si>
  <si>
    <t>Standardkostnad för kommunkollektivet</t>
  </si>
  <si>
    <t>2) Inom respektive län sker fördelningen mellan kommunerna antingen efter kommunernas andel av de totala kollektivtrafikkostnaderna i länet 2009, eller med lika stora belopp per invånare 31/12 2009.</t>
  </si>
  <si>
    <r>
      <t>Kollektiv-trafik-kostnad</t>
    </r>
    <r>
      <rPr>
        <vertAlign val="superscript"/>
        <sz val="10"/>
        <color theme="1"/>
        <rFont val="Arial"/>
        <family val="2"/>
        <scheme val="minor"/>
      </rPr>
      <t>2</t>
    </r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</si>
  <si>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</si>
  <si>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 xml:space="preserve">1) Standardkostnaderna är omräknade till utjämningsårets kostnadsnivå med hjälp av nettoprisindex (NPI) för alla delmodeller utom </t>
  </si>
  <si>
    <t>Barn och ungdomar med utländsk bakgrund samt Befolkningsförändringar.</t>
  </si>
  <si>
    <t>D+E+F+G</t>
  </si>
  <si>
    <t>Fritidshem</t>
  </si>
  <si>
    <t>Hx(IxO+…+NxT)</t>
  </si>
  <si>
    <t>Se Tabell 6.1</t>
  </si>
  <si>
    <t xml:space="preserve">Andel barn och ungdomar med utländsk bakgrund i riket </t>
  </si>
  <si>
    <t>Variabler för distrikt med hög andel barn och ungdomar med utländsk bakgrund</t>
  </si>
  <si>
    <t>Roten ur tätorts-befolkningen 2015</t>
  </si>
  <si>
    <t>2018</t>
  </si>
  <si>
    <t>utfall</t>
  </si>
  <si>
    <t>2003</t>
  </si>
  <si>
    <t>1</t>
  </si>
  <si>
    <t>95</t>
  </si>
  <si>
    <t>85</t>
  </si>
  <si>
    <t>0</t>
  </si>
  <si>
    <t>90</t>
  </si>
  <si>
    <t>115</t>
  </si>
  <si>
    <t>1,048</t>
  </si>
  <si>
    <t>1,034</t>
  </si>
  <si>
    <t>nej</t>
  </si>
  <si>
    <t>Kommun 2018_utfall_12DEC17_846</t>
  </si>
  <si>
    <t>Hela riket</t>
  </si>
  <si>
    <t>Stockholms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</si>
  <si>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</si>
  <si>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</si>
  <si>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</si>
  <si>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</si>
  <si>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</si>
  <si>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</si>
  <si>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</si>
  <si>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</si>
  <si>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</si>
  <si>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</si>
  <si>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</si>
  <si>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</si>
  <si>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</si>
  <si>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</si>
  <si>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</si>
  <si>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</si>
  <si>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</si>
  <si>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</si>
  <si>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</si>
  <si>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</si>
  <si>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</si>
  <si>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</si>
  <si>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</si>
  <si>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</si>
  <si>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</si>
  <si>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</si>
  <si>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</si>
  <si>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</si>
  <si>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</si>
  <si>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</si>
  <si>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</si>
  <si>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</si>
  <si>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</si>
  <si>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</si>
  <si>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Södermanlands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</si>
  <si>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</si>
  <si>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</si>
  <si>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</si>
  <si>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</si>
  <si>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</si>
  <si>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</si>
  <si>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</si>
  <si>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</si>
  <si>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</si>
  <si>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</si>
  <si>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</si>
  <si>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</si>
  <si>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</si>
  <si>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</si>
  <si>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</si>
  <si>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</si>
  <si>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</si>
  <si>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</si>
  <si>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</si>
  <si>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</si>
  <si>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</si>
  <si>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</si>
  <si>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</si>
  <si>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</si>
  <si>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</si>
  <si>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</si>
  <si>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</si>
  <si>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</si>
  <si>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</si>
  <si>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</si>
  <si>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</si>
  <si>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</si>
  <si>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</si>
  <si>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</si>
  <si>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</si>
  <si>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</si>
  <si>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</si>
  <si>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</si>
  <si>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</si>
  <si>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</si>
  <si>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</si>
  <si>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</si>
  <si>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</si>
  <si>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</si>
  <si>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</si>
  <si>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</si>
  <si>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</si>
  <si>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</si>
  <si>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</si>
  <si>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</si>
  <si>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</si>
  <si>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</si>
  <si>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</si>
  <si>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</si>
  <si>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</si>
  <si>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</si>
  <si>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</si>
  <si>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</si>
  <si>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</si>
  <si>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</si>
  <si>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</si>
  <si>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</si>
  <si>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</si>
  <si>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</si>
  <si>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</si>
  <si>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</si>
  <si>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</si>
  <si>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</si>
  <si>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</si>
  <si>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</si>
  <si>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</si>
  <si>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</si>
  <si>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</si>
  <si>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</si>
  <si>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</si>
  <si>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</si>
  <si>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</si>
  <si>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</si>
  <si>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</si>
  <si>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</si>
  <si>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</si>
  <si>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</si>
  <si>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</si>
  <si>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</si>
  <si>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</si>
  <si>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</si>
  <si>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</si>
  <si>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</si>
  <si>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</si>
  <si>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</si>
  <si>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</si>
  <si>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</si>
  <si>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</si>
  <si>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</si>
  <si>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</si>
  <si>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</si>
  <si>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</si>
  <si>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</si>
  <si>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</si>
  <si>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</si>
  <si>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</t>
  </si>
  <si>
    <t>Falkenberg</t>
  </si>
  <si>
    <t>Halmstad</t>
  </si>
  <si>
    <t>Hylte</t>
  </si>
  <si>
    <t>Kungsbacka</t>
  </si>
  <si>
    <t>Laholm</t>
  </si>
  <si>
    <t>Varberg</t>
  </si>
  <si>
    <t>Västra Götalands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</si>
  <si>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</si>
  <si>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</si>
  <si>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</si>
  <si>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</si>
  <si>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</si>
  <si>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</si>
  <si>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</si>
  <si>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</si>
  <si>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</si>
  <si>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</si>
  <si>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</si>
  <si>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</si>
  <si>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</si>
  <si>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</si>
  <si>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</si>
  <si>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</si>
  <si>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</si>
  <si>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</si>
  <si>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</si>
  <si>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</si>
  <si>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</si>
  <si>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</si>
  <si>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</si>
  <si>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</si>
  <si>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</si>
  <si>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</si>
  <si>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</si>
  <si>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</si>
  <si>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</si>
  <si>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</si>
  <si>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</si>
  <si>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</si>
  <si>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</si>
  <si>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</si>
  <si>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</si>
  <si>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</si>
  <si>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</si>
  <si>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</si>
  <si>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</si>
  <si>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</si>
  <si>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</si>
  <si>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</si>
  <si>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</si>
  <si>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</si>
  <si>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</si>
  <si>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</si>
  <si>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</si>
  <si>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</si>
  <si>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</si>
  <si>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</si>
  <si>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</si>
  <si>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</si>
  <si>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</si>
  <si>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</si>
  <si>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</si>
  <si>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</si>
  <si>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</si>
  <si>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</si>
  <si>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</si>
  <si>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</si>
  <si>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</si>
  <si>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</si>
  <si>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</si>
  <si>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</si>
  <si>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</si>
  <si>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</si>
  <si>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</si>
  <si>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</si>
  <si>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</si>
  <si>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</si>
  <si>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</si>
  <si>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</si>
  <si>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</si>
  <si>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</si>
  <si>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</si>
  <si>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</si>
  <si>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</si>
  <si>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</si>
  <si>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Västmanlands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</si>
  <si>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</si>
  <si>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</si>
  <si>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</si>
  <si>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</si>
  <si>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</si>
  <si>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</si>
  <si>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</si>
  <si>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</si>
  <si>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</si>
  <si>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</si>
  <si>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</si>
  <si>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</si>
  <si>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</si>
  <si>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</si>
  <si>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</si>
  <si>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</si>
  <si>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</si>
  <si>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</si>
  <si>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</si>
  <si>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</si>
  <si>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</si>
  <si>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</si>
  <si>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</si>
  <si>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</si>
  <si>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</si>
  <si>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</si>
  <si>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</si>
  <si>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</si>
  <si>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</si>
  <si>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</si>
  <si>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</si>
  <si>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</si>
  <si>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</si>
  <si>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</si>
  <si>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</si>
  <si>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</si>
  <si>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</si>
  <si>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</si>
  <si>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</si>
  <si>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</si>
  <si>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</si>
  <si>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</si>
  <si>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</si>
  <si>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</si>
  <si>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</si>
  <si>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</si>
  <si>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</si>
  <si>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</si>
  <si>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</si>
  <si>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</si>
  <si>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</si>
  <si>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</si>
  <si>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</si>
  <si>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</si>
  <si>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</si>
  <si>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</si>
  <si>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</si>
  <si>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</si>
  <si>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</si>
  <si>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</si>
  <si>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</si>
  <si>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</si>
  <si>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</si>
  <si>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</si>
  <si>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</si>
  <si>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</si>
  <si>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</si>
  <si>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</si>
  <si>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</si>
  <si>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</si>
  <si>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</si>
  <si>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</si>
  <si>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</si>
  <si>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</si>
  <si>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</si>
  <si>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</si>
  <si>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</si>
  <si>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</si>
  <si>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</si>
  <si>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</si>
  <si>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</si>
  <si>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</si>
  <si>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</si>
  <si>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</si>
  <si>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</si>
  <si>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</si>
  <si>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t>Tabell 18</t>
  </si>
  <si>
    <t>Tabell 15</t>
  </si>
  <si>
    <t>Tabell 16</t>
  </si>
  <si>
    <t>Tabell 17</t>
  </si>
  <si>
    <t>Sammanlagda införandebidrag åren 2014-2018 samt strukturbidrag</t>
  </si>
  <si>
    <t>Införandebidrag avseende 2014 års förändringar</t>
  </si>
  <si>
    <t>Införandebidrag avseende 2016 års förändringar</t>
  </si>
  <si>
    <t>Regleringspost</t>
  </si>
  <si>
    <t>Tabell 14  Sammanlagda införandebidrag åren 2014-2018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</si>
  <si>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</si>
  <si>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</si>
  <si>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</si>
  <si>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</si>
  <si>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</si>
  <si>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</si>
  <si>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</si>
  <si>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</si>
  <si>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</si>
  <si>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</si>
  <si>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</si>
  <si>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t>minskning</t>
  </si>
  <si>
    <r>
      <t xml:space="preserve">Stockholms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</si>
  <si>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</si>
  <si>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Södermanlands
</t>
    </r>
    <r>
      <rPr>
        <sz val="10"/>
        <rFont val="Arial"/>
        <family val="2"/>
      </rPr>
      <t>Eskilstuna</t>
    </r>
  </si>
  <si>
    <r>
      <t xml:space="preserve">Östergötlands
</t>
    </r>
    <r>
      <rPr>
        <sz val="10"/>
        <rFont val="Arial"/>
        <family val="2"/>
      </rPr>
      <t>Boxholm</t>
    </r>
  </si>
  <si>
    <r>
      <t xml:space="preserve">Jönköpings
</t>
    </r>
    <r>
      <rPr>
        <sz val="10"/>
        <rFont val="Arial"/>
        <family val="2"/>
      </rPr>
      <t>Aneby</t>
    </r>
  </si>
  <si>
    <r>
      <t xml:space="preserve">Kronobergs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</si>
  <si>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</si>
  <si>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t xml:space="preserve">Mönsterås           </t>
  </si>
  <si>
    <r>
      <t xml:space="preserve">Gotlands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</si>
  <si>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</si>
  <si>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</si>
  <si>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t xml:space="preserve">Höganäs             </t>
  </si>
  <si>
    <r>
      <t xml:space="preserve">Hallands
</t>
    </r>
    <r>
      <rPr>
        <sz val="10"/>
        <rFont val="Arial"/>
        <family val="2"/>
      </rPr>
      <t>Falkenberg</t>
    </r>
  </si>
  <si>
    <r>
      <t xml:space="preserve">Västra Götalands
</t>
    </r>
    <r>
      <rPr>
        <sz val="10"/>
        <rFont val="Arial"/>
        <family val="2"/>
      </rPr>
      <t>Ale</t>
    </r>
  </si>
  <si>
    <r>
      <t xml:space="preserve">Värmlands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</si>
  <si>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</si>
  <si>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Västmanlands
</t>
    </r>
    <r>
      <rPr>
        <sz val="10"/>
        <rFont val="Arial"/>
        <family val="2"/>
      </rPr>
      <t>Arboga</t>
    </r>
  </si>
  <si>
    <r>
      <t xml:space="preserve">Dalarnas
</t>
    </r>
    <r>
      <rPr>
        <sz val="10"/>
        <rFont val="Arial"/>
        <family val="2"/>
      </rPr>
      <t>Avesta</t>
    </r>
  </si>
  <si>
    <r>
      <t xml:space="preserve">Gävleborgs
</t>
    </r>
    <r>
      <rPr>
        <sz val="10"/>
        <rFont val="Arial"/>
        <family val="2"/>
      </rPr>
      <t>Bollnäs</t>
    </r>
  </si>
  <si>
    <r>
      <t xml:space="preserve">Västernorrlands
</t>
    </r>
    <r>
      <rPr>
        <sz val="10"/>
        <rFont val="Arial"/>
        <family val="2"/>
      </rPr>
      <t>Härnösand</t>
    </r>
  </si>
  <si>
    <r>
      <t xml:space="preserve">Jämtlands
</t>
    </r>
    <r>
      <rPr>
        <sz val="10"/>
        <rFont val="Arial"/>
        <family val="2"/>
      </rPr>
      <t>Berg</t>
    </r>
  </si>
  <si>
    <r>
      <t xml:space="preserve">Västerbottens
</t>
    </r>
    <r>
      <rPr>
        <sz val="10"/>
        <rFont val="Arial"/>
        <family val="2"/>
      </rPr>
      <t>Bjurholm</t>
    </r>
  </si>
  <si>
    <r>
      <t xml:space="preserve">Norrbottens
</t>
    </r>
    <r>
      <rPr>
        <sz val="10"/>
        <rFont val="Arial"/>
        <family val="2"/>
      </rPr>
      <t>Arjeplog</t>
    </r>
  </si>
  <si>
    <t>Tabell 15  Införandebidrag avseende 2014 års förändringar</t>
  </si>
  <si>
    <t>Kommunalekonomisk</t>
  </si>
  <si>
    <t>Bidrags-</t>
  </si>
  <si>
    <t>den 1 nov.</t>
  </si>
  <si>
    <t>utjämning 2013</t>
  </si>
  <si>
    <t>förändring,</t>
  </si>
  <si>
    <t xml:space="preserve"> i kronor per invånare, år</t>
  </si>
  <si>
    <t>Slutlig</t>
  </si>
  <si>
    <t>Utfall enligt</t>
  </si>
  <si>
    <t>utfall,</t>
  </si>
  <si>
    <r>
      <t>ny modell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</si>
  <si>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 xml:space="preserve">1) Utfallet 2013 enligt ny modell beräknas exkl. införandebidrag samt den särskilda kompensationen till följd av förändringar </t>
  </si>
  <si>
    <t xml:space="preserve">   i inkomstutjämningen.</t>
  </si>
  <si>
    <t>Tabell 16  Införandebidrag avseende 2016 års förändringar</t>
  </si>
  <si>
    <t xml:space="preserve">Införandebidrag avseende 2016 års </t>
  </si>
  <si>
    <t>den 30 juni</t>
  </si>
  <si>
    <t>utjämning 2015</t>
  </si>
  <si>
    <t>förändringar i kronor per invånare, år</t>
  </si>
  <si>
    <r>
      <t>Utfall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med</t>
    </r>
  </si>
  <si>
    <t>förändrad</t>
  </si>
  <si>
    <t xml:space="preserve">utjämning, </t>
  </si>
  <si>
    <t>1) Utfallet 2015 enligt ny modell beräknas exkl. dessa införandebidrag samt den särskilda kompensationen till följd</t>
  </si>
  <si>
    <t xml:space="preserve">   av förändringar i inkomstutjämningen.</t>
  </si>
  <si>
    <t>Tabell 17 Regleringspost åren 2014-2018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</si>
  <si>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</si>
  <si>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</si>
  <si>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</si>
  <si>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</si>
  <si>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</si>
  <si>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</si>
  <si>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</si>
  <si>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</si>
  <si>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</si>
  <si>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</si>
  <si>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</si>
  <si>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</si>
  <si>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</si>
  <si>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</si>
  <si>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</si>
  <si>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</si>
  <si>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</si>
  <si>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</si>
  <si>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</si>
  <si>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</si>
  <si>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</si>
  <si>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</si>
  <si>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</si>
  <si>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>2) Genomsnittlig skattesats 2003 (därav 95 respektive 85 procent) ökad med länets avvikelse från genomsnittlig skatteväxlingsnivå.</t>
  </si>
  <si>
    <t>3) Genomsnittlig skattesats 2003 (därav 90 respektive 85 procent) minskad med länets avvikelse från genomsnittlig skatteväxlingsnivå.</t>
  </si>
  <si>
    <t xml:space="preserve">Tabell 19    Kommunalekonomisk utjämning för kommuner och landsting </t>
  </si>
  <si>
    <t>utjämningsåren 2005–2018, hela riket, miljoner kronor</t>
  </si>
  <si>
    <t>Utjäm-</t>
  </si>
  <si>
    <t>Regler-</t>
  </si>
  <si>
    <t>Kommunal-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</si>
  <si>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</si>
  <si>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</si>
  <si>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</si>
  <si>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</si>
  <si>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Avgifter</t>
  </si>
  <si>
    <t>post</t>
  </si>
  <si>
    <t>utjämning,</t>
  </si>
  <si>
    <t>totalt</t>
  </si>
  <si>
    <t>Kommuner</t>
  </si>
  <si>
    <t>2005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</si>
  <si>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</si>
  <si>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</si>
  <si>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</si>
  <si>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</si>
  <si>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</si>
  <si>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</si>
  <si>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</si>
  <si>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</si>
  <si>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</si>
  <si>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</si>
  <si>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</si>
  <si>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</si>
  <si>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</si>
  <si>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Landsting</t>
  </si>
  <si>
    <t>1) Kommuner och landsting garanteras genom ett inkomstutjämningsbidrag 115 procent</t>
  </si>
  <si>
    <t>av en uppräknad medelskattekraft. Före utjämningsår 2012 var garantinivån 110 procent</t>
  </si>
  <si>
    <t xml:space="preserve">för landsting. Kommuner och landsting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</si>
  <si>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</si>
  <si>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</si>
  <si>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Tabell 19</t>
  </si>
  <si>
    <t>Kommunalekonomisk utjämning, översikt åren 2005-2018</t>
  </si>
  <si>
    <t>Specifikationer, valfri kommun:</t>
  </si>
  <si>
    <t>Tabell 20</t>
  </si>
  <si>
    <t xml:space="preserve">Kommunalekonomisk utjämning  </t>
  </si>
  <si>
    <t>Tabell 21</t>
  </si>
  <si>
    <t>Tabell 22</t>
  </si>
  <si>
    <t>Förfrågningar:</t>
  </si>
  <si>
    <t>Mats Rönnbacka          010 - 479 61 84</t>
  </si>
  <si>
    <t>Nina Grönborg              010 - 479 68 41</t>
  </si>
  <si>
    <t>E-post: offentlig.ekonomi@scb.se</t>
  </si>
  <si>
    <t>För mer information:</t>
  </si>
  <si>
    <t>http://www.scb.se/OE0115</t>
  </si>
  <si>
    <t>Ange kommun:</t>
  </si>
  <si>
    <t>1.</t>
  </si>
  <si>
    <t>2.</t>
  </si>
  <si>
    <r>
      <t xml:space="preserve">   </t>
    </r>
    <r>
      <rPr>
        <u/>
        <sz val="12"/>
        <rFont val="Times New Roman"/>
        <family val="1"/>
      </rPr>
      <t>Därav</t>
    </r>
  </si>
  <si>
    <t>Förskoleverksamhet och skolbarnsomsorg</t>
  </si>
  <si>
    <t xml:space="preserve">   Strukturbidrag</t>
  </si>
  <si>
    <t>3.</t>
  </si>
  <si>
    <r>
      <t>Uppräkning av skatteunderlag</t>
    </r>
    <r>
      <rPr>
        <u/>
        <vertAlign val="superscript"/>
        <sz val="10"/>
        <rFont val="Arial"/>
        <family val="2"/>
      </rPr>
      <t>1</t>
    </r>
  </si>
  <si>
    <t>B1.</t>
  </si>
  <si>
    <t>B2.</t>
  </si>
  <si>
    <t xml:space="preserve">C. </t>
  </si>
  <si>
    <t>Uppräknat skatteunderlag, kronor (A x B1 x B2)</t>
  </si>
  <si>
    <t xml:space="preserve">D. </t>
  </si>
  <si>
    <r>
      <t xml:space="preserve">E. </t>
    </r>
    <r>
      <rPr>
        <sz val="7"/>
        <rFont val="Times New Roman"/>
        <family val="1"/>
      </rPr>
      <t xml:space="preserve"> </t>
    </r>
  </si>
  <si>
    <t>Uppräknad medelskattekraft, kr per inv. (hela riket)</t>
  </si>
  <si>
    <t>G.</t>
  </si>
  <si>
    <t>Skattekraft, andel av riksmedelvärdet (E / F), %</t>
  </si>
  <si>
    <t>H.</t>
  </si>
  <si>
    <r>
      <t>Procentsats</t>
    </r>
    <r>
      <rPr>
        <sz val="12"/>
        <rFont val="Times New Roman"/>
        <family val="1"/>
      </rPr>
      <t xml:space="preserve"> för skatteutjämningsunderlag, hela riket, %</t>
    </r>
  </si>
  <si>
    <t>I.</t>
  </si>
  <si>
    <t>Skatteutjämningsunderlag (D x F x H)</t>
  </si>
  <si>
    <t>J.</t>
  </si>
  <si>
    <t>K.</t>
  </si>
  <si>
    <t>L.</t>
  </si>
  <si>
    <t>M.</t>
  </si>
  <si>
    <t>1) Enligt regeringens beslut om uppräkningsfaktorer för beräkning av preliminära kommunal-</t>
  </si>
  <si>
    <t xml:space="preserve">    skattemedel för år 2018.</t>
  </si>
  <si>
    <t>Standardkostnad, kr/inv.</t>
  </si>
  <si>
    <t>Tillägg/</t>
  </si>
  <si>
    <t>avdrag</t>
  </si>
  <si>
    <t>Delmodell</t>
  </si>
  <si>
    <t>Genomsnittlig</t>
  </si>
  <si>
    <t>Kr/inv.</t>
  </si>
  <si>
    <t>4.</t>
  </si>
  <si>
    <t>5.</t>
  </si>
  <si>
    <t>6.</t>
  </si>
  <si>
    <t>7.</t>
  </si>
  <si>
    <t>8.</t>
  </si>
  <si>
    <t xml:space="preserve">9. </t>
  </si>
  <si>
    <t>10.</t>
  </si>
  <si>
    <t>Strukturkostnad</t>
  </si>
  <si>
    <t>Kommunkoder</t>
  </si>
  <si>
    <t>mun-</t>
  </si>
  <si>
    <t>kod</t>
  </si>
  <si>
    <t xml:space="preserve"> Hela Riket</t>
  </si>
  <si>
    <t>1440</t>
  </si>
  <si>
    <t>1489</t>
  </si>
  <si>
    <t>0764</t>
  </si>
  <si>
    <t>0604</t>
  </si>
  <si>
    <t>1984</t>
  </si>
  <si>
    <t>2506</t>
  </si>
  <si>
    <t>2505</t>
  </si>
  <si>
    <t>1784</t>
  </si>
  <si>
    <t>1882</t>
  </si>
  <si>
    <t>2084</t>
  </si>
  <si>
    <t>1460</t>
  </si>
  <si>
    <t>2326</t>
  </si>
  <si>
    <t>2403</t>
  </si>
  <si>
    <t>1260</t>
  </si>
  <si>
    <t>2582</t>
  </si>
  <si>
    <t>1443</t>
  </si>
  <si>
    <t>2183</t>
  </si>
  <si>
    <t>0885</t>
  </si>
  <si>
    <t>2081</t>
  </si>
  <si>
    <t>1490</t>
  </si>
  <si>
    <t>0127</t>
  </si>
  <si>
    <t>0560</t>
  </si>
  <si>
    <t>1272</t>
  </si>
  <si>
    <t>2305</t>
  </si>
  <si>
    <t>1231</t>
  </si>
  <si>
    <t>1278</t>
  </si>
  <si>
    <t>1438</t>
  </si>
  <si>
    <t>0162</t>
  </si>
  <si>
    <t>1862</t>
  </si>
  <si>
    <t>2425</t>
  </si>
  <si>
    <t>1730</t>
  </si>
  <si>
    <t>0125</t>
  </si>
  <si>
    <t>0686</t>
  </si>
  <si>
    <t>0862</t>
  </si>
  <si>
    <t>0381</t>
  </si>
  <si>
    <t>0484</t>
  </si>
  <si>
    <t>1285</t>
  </si>
  <si>
    <t>1445</t>
  </si>
  <si>
    <t>1982</t>
  </si>
  <si>
    <t>1382</t>
  </si>
  <si>
    <t>1499</t>
  </si>
  <si>
    <t>2080</t>
  </si>
  <si>
    <t>1782</t>
  </si>
  <si>
    <t>0562</t>
  </si>
  <si>
    <t>0482</t>
  </si>
  <si>
    <t>1763</t>
  </si>
  <si>
    <t>1439</t>
  </si>
  <si>
    <t>2026</t>
  </si>
  <si>
    <t>0662</t>
  </si>
  <si>
    <t>0461</t>
  </si>
  <si>
    <t>0617</t>
  </si>
  <si>
    <t>0980</t>
  </si>
  <si>
    <t>1764</t>
  </si>
  <si>
    <t>1444</t>
  </si>
  <si>
    <t>1447</t>
  </si>
  <si>
    <t>2523</t>
  </si>
  <si>
    <t>2180</t>
  </si>
  <si>
    <t>1480</t>
  </si>
  <si>
    <t>1471</t>
  </si>
  <si>
    <t>0643</t>
  </si>
  <si>
    <t>1783</t>
  </si>
  <si>
    <t>1861</t>
  </si>
  <si>
    <t>1961</t>
  </si>
  <si>
    <t>1380</t>
  </si>
  <si>
    <t>1761</t>
  </si>
  <si>
    <t>0136</t>
  </si>
  <si>
    <t>2583</t>
  </si>
  <si>
    <t>0331</t>
  </si>
  <si>
    <t>2083</t>
  </si>
  <si>
    <t>1283</t>
  </si>
  <si>
    <t>1466</t>
  </si>
  <si>
    <t>1497</t>
  </si>
  <si>
    <t>2104</t>
  </si>
  <si>
    <t>0126</t>
  </si>
  <si>
    <t>2184</t>
  </si>
  <si>
    <t>0860</t>
  </si>
  <si>
    <t>1315</t>
  </si>
  <si>
    <t>0305</t>
  </si>
  <si>
    <t>1863</t>
  </si>
  <si>
    <t>2361</t>
  </si>
  <si>
    <t>2280</t>
  </si>
  <si>
    <t>1401</t>
  </si>
  <si>
    <t>1293</t>
  </si>
  <si>
    <t>1284</t>
  </si>
  <si>
    <t>0821</t>
  </si>
  <si>
    <t>1266</t>
  </si>
  <si>
    <t>1267</t>
  </si>
  <si>
    <t>2510</t>
  </si>
  <si>
    <t>0123</t>
  </si>
  <si>
    <t>0680</t>
  </si>
  <si>
    <t>2514</t>
  </si>
  <si>
    <t>0880</t>
  </si>
  <si>
    <t>1446</t>
  </si>
  <si>
    <t>1082</t>
  </si>
  <si>
    <t>1883</t>
  </si>
  <si>
    <t>1080</t>
  </si>
  <si>
    <t>1780</t>
  </si>
  <si>
    <t>0483</t>
  </si>
  <si>
    <t>1715</t>
  </si>
  <si>
    <t>0513</t>
  </si>
  <si>
    <t>2584</t>
  </si>
  <si>
    <t>1276</t>
  </si>
  <si>
    <t>0330</t>
  </si>
  <si>
    <t>2282</t>
  </si>
  <si>
    <t>1290</t>
  </si>
  <si>
    <t>1781</t>
  </si>
  <si>
    <t>2309</t>
  </si>
  <si>
    <t>1881</t>
  </si>
  <si>
    <t>1384</t>
  </si>
  <si>
    <t>1960</t>
  </si>
  <si>
    <t>1482</t>
  </si>
  <si>
    <t>1261</t>
  </si>
  <si>
    <t>1983</t>
  </si>
  <si>
    <t>1381</t>
  </si>
  <si>
    <t>1282</t>
  </si>
  <si>
    <t>1860</t>
  </si>
  <si>
    <t>1814</t>
  </si>
  <si>
    <t>2029</t>
  </si>
  <si>
    <t>1441</t>
  </si>
  <si>
    <t>0761</t>
  </si>
  <si>
    <t>0186</t>
  </si>
  <si>
    <t>1494</t>
  </si>
  <si>
    <t>1462</t>
  </si>
  <si>
    <t>1885</t>
  </si>
  <si>
    <t>0580</t>
  </si>
  <si>
    <t>0781</t>
  </si>
  <si>
    <t>2161</t>
  </si>
  <si>
    <t>1864</t>
  </si>
  <si>
    <t>1262</t>
  </si>
  <si>
    <t>2085</t>
  </si>
  <si>
    <t>2580</t>
  </si>
  <si>
    <t>1281</t>
  </si>
  <si>
    <t>2481</t>
  </si>
  <si>
    <t>1484</t>
  </si>
  <si>
    <t>1280</t>
  </si>
  <si>
    <t>2023</t>
  </si>
  <si>
    <t>2418</t>
  </si>
  <si>
    <t>1493</t>
  </si>
  <si>
    <t>1463</t>
  </si>
  <si>
    <t>0767</t>
  </si>
  <si>
    <t>1461</t>
  </si>
  <si>
    <t>0586</t>
  </si>
  <si>
    <t>2062</t>
  </si>
  <si>
    <t>0583</t>
  </si>
  <si>
    <t>0642</t>
  </si>
  <si>
    <t>1430</t>
  </si>
  <si>
    <t>1762</t>
  </si>
  <si>
    <t>1481</t>
  </si>
  <si>
    <t>0861</t>
  </si>
  <si>
    <t>0840</t>
  </si>
  <si>
    <t>0182</t>
  </si>
  <si>
    <t>1884</t>
  </si>
  <si>
    <t>1962</t>
  </si>
  <si>
    <t>2132</t>
  </si>
  <si>
    <t>2401</t>
  </si>
  <si>
    <t>0581</t>
  </si>
  <si>
    <t>0188</t>
  </si>
  <si>
    <t>2417</t>
  </si>
  <si>
    <t>0881</t>
  </si>
  <si>
    <t>0140</t>
  </si>
  <si>
    <t>0480</t>
  </si>
  <si>
    <t>0192</t>
  </si>
  <si>
    <t>0682</t>
  </si>
  <si>
    <t>2101</t>
  </si>
  <si>
    <t>1060</t>
  </si>
  <si>
    <t>2034</t>
  </si>
  <si>
    <t>1421</t>
  </si>
  <si>
    <t>1273</t>
  </si>
  <si>
    <t>0882</t>
  </si>
  <si>
    <t>2121</t>
  </si>
  <si>
    <t>0481</t>
  </si>
  <si>
    <t>2521</t>
  </si>
  <si>
    <t>1402</t>
  </si>
  <si>
    <t>1275</t>
  </si>
  <si>
    <t>2581</t>
  </si>
  <si>
    <t>2303</t>
  </si>
  <si>
    <t>2409</t>
  </si>
  <si>
    <t>1081</t>
  </si>
  <si>
    <t>2031</t>
  </si>
  <si>
    <t>1981</t>
  </si>
  <si>
    <t>0128</t>
  </si>
  <si>
    <t>2181</t>
  </si>
  <si>
    <t>0191</t>
  </si>
  <si>
    <t>1291</t>
  </si>
  <si>
    <t>1265</t>
  </si>
  <si>
    <t>1495</t>
  </si>
  <si>
    <t>2482</t>
  </si>
  <si>
    <t>1904</t>
  </si>
  <si>
    <t>1264</t>
  </si>
  <si>
    <t>1496</t>
  </si>
  <si>
    <t>2061</t>
  </si>
  <si>
    <t>2283</t>
  </si>
  <si>
    <t>0163</t>
  </si>
  <si>
    <t>0184</t>
  </si>
  <si>
    <t>2422</t>
  </si>
  <si>
    <t>1427</t>
  </si>
  <si>
    <t>1230</t>
  </si>
  <si>
    <t>1415</t>
  </si>
  <si>
    <t>0180</t>
  </si>
  <si>
    <t>1760</t>
  </si>
  <si>
    <t>2421</t>
  </si>
  <si>
    <t>0486</t>
  </si>
  <si>
    <t>1486</t>
  </si>
  <si>
    <t>2313</t>
  </si>
  <si>
    <t>0183</t>
  </si>
  <si>
    <t>2281</t>
  </si>
  <si>
    <t>1766</t>
  </si>
  <si>
    <t>1907</t>
  </si>
  <si>
    <t>1214</t>
  </si>
  <si>
    <t>1263</t>
  </si>
  <si>
    <t>1465</t>
  </si>
  <si>
    <t>1785</t>
  </si>
  <si>
    <t>2082</t>
  </si>
  <si>
    <t>0684</t>
  </si>
  <si>
    <t>2182</t>
  </si>
  <si>
    <t>0582</t>
  </si>
  <si>
    <t>0181</t>
  </si>
  <si>
    <t>1083</t>
  </si>
  <si>
    <t>1435</t>
  </si>
  <si>
    <t>1472</t>
  </si>
  <si>
    <t>1498</t>
  </si>
  <si>
    <t>0360</t>
  </si>
  <si>
    <t>2262</t>
  </si>
  <si>
    <t>0763</t>
  </si>
  <si>
    <t>1419</t>
  </si>
  <si>
    <t>1270</t>
  </si>
  <si>
    <t>1737</t>
  </si>
  <si>
    <t>0834</t>
  </si>
  <si>
    <t>1452</t>
  </si>
  <si>
    <t>0687</t>
  </si>
  <si>
    <t>1287</t>
  </si>
  <si>
    <t>1488</t>
  </si>
  <si>
    <t>0488</t>
  </si>
  <si>
    <t>0138</t>
  </si>
  <si>
    <t>0160</t>
  </si>
  <si>
    <t>1473</t>
  </si>
  <si>
    <t>1485</t>
  </si>
  <si>
    <t>1491</t>
  </si>
  <si>
    <t>2480</t>
  </si>
  <si>
    <t>0114</t>
  </si>
  <si>
    <t>0139</t>
  </si>
  <si>
    <t>0380</t>
  </si>
  <si>
    <t>0760</t>
  </si>
  <si>
    <t>0584</t>
  </si>
  <si>
    <t>0665</t>
  </si>
  <si>
    <t>0563</t>
  </si>
  <si>
    <t>0115</t>
  </si>
  <si>
    <t>2021</t>
  </si>
  <si>
    <t>1470</t>
  </si>
  <si>
    <t>1383</t>
  </si>
  <si>
    <t>0187</t>
  </si>
  <si>
    <t>1233</t>
  </si>
  <si>
    <t>0685</t>
  </si>
  <si>
    <t>2462</t>
  </si>
  <si>
    <t>0884</t>
  </si>
  <si>
    <t>2404</t>
  </si>
  <si>
    <t>0428</t>
  </si>
  <si>
    <t>1442</t>
  </si>
  <si>
    <t>1487</t>
  </si>
  <si>
    <t>2460</t>
  </si>
  <si>
    <t>0120</t>
  </si>
  <si>
    <t>0683</t>
  </si>
  <si>
    <t>0883</t>
  </si>
  <si>
    <t>1980</t>
  </si>
  <si>
    <t>0780</t>
  </si>
  <si>
    <t>0512</t>
  </si>
  <si>
    <t>1286</t>
  </si>
  <si>
    <t>1492</t>
  </si>
  <si>
    <t>2260</t>
  </si>
  <si>
    <t>2321</t>
  </si>
  <si>
    <t>1765</t>
  </si>
  <si>
    <t>2463</t>
  </si>
  <si>
    <t>1277</t>
  </si>
  <si>
    <t>0561</t>
  </si>
  <si>
    <t>0765</t>
  </si>
  <si>
    <t>2039</t>
  </si>
  <si>
    <t>0319</t>
  </si>
  <si>
    <t>2560</t>
  </si>
  <si>
    <t>1292</t>
  </si>
  <si>
    <t>1407</t>
  </si>
  <si>
    <t>0509</t>
  </si>
  <si>
    <t>1880</t>
  </si>
  <si>
    <t>1257</t>
  </si>
  <si>
    <t>2284</t>
  </si>
  <si>
    <t>2380</t>
  </si>
  <si>
    <t>0117</t>
  </si>
  <si>
    <t>0382</t>
  </si>
  <si>
    <t>1256</t>
  </si>
  <si>
    <t>2513</t>
  </si>
  <si>
    <t>2518</t>
  </si>
  <si>
    <t>Tabell 1   Kommunalekonomisk utjämning för kommuner, utjämningsåret 2018</t>
  </si>
  <si>
    <t>Utfall</t>
  </si>
  <si>
    <t>0000</t>
  </si>
  <si>
    <t/>
  </si>
  <si>
    <t>Rang</t>
  </si>
  <si>
    <t>Utfall (kr/inv)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</si>
  <si>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</si>
  <si>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</si>
  <si>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</si>
  <si>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</si>
  <si>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</si>
  <si>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</si>
  <si>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</si>
  <si>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</si>
  <si>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</si>
  <si>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</si>
  <si>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</si>
  <si>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</si>
  <si>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</si>
  <si>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</si>
  <si>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</si>
  <si>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</si>
  <si>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</si>
  <si>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</si>
  <si>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</si>
  <si>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</si>
  <si>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</si>
  <si>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Tabell 2   Inkomstutjämning 2018</t>
  </si>
  <si>
    <t>enligt 2017 års</t>
  </si>
  <si>
    <t>(115%)</t>
  </si>
  <si>
    <t>(Bilaga 3)</t>
  </si>
  <si>
    <t>Uppräkningsfaktor</t>
  </si>
  <si>
    <t>K:n</t>
  </si>
  <si>
    <t>Namn</t>
  </si>
  <si>
    <t>(95%)</t>
  </si>
  <si>
    <t>(85%)</t>
  </si>
  <si>
    <t>Hallands
Falkenberg</t>
  </si>
  <si>
    <t>Anm. Beträffande uppräkningsfaktorer och länsvisa skattesatser, se bilagorna 2 och 3.</t>
  </si>
  <si>
    <t>Tabell 3  Kostnadsutjämning 2018</t>
  </si>
  <si>
    <t>Glöm inte uppdatera!!</t>
  </si>
  <si>
    <r>
      <t>utländsk</t>
    </r>
    <r>
      <rPr>
        <vertAlign val="superscript"/>
        <sz val="9"/>
        <rFont val="Helvetica"/>
        <family val="2"/>
      </rPr>
      <t>1)</t>
    </r>
  </si>
  <si>
    <t>Utfall, kr</t>
  </si>
  <si>
    <t>Rad under</t>
  </si>
  <si>
    <t>1) Avser barn och ungdomar 0-19 år som är födda utanför Norden och EU15 eller med minst en förälder född utanför Norden och EU15 (se bilaga 5a).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</si>
</sst>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0000"/>
  </numFmts>
  <fonts count="5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sz val="10"/>
      <color theme="1"/>
      <name val="Arial"/>
      <family val="2"/>
      <scheme val="minor"/>
    </font>
    <font>
      <b/>
      <i/>
      <sz val="10"/>
      <name val="Arial"/>
      <family val="2"/>
    </font>
    <font>
      <i/>
      <sz val="9"/>
      <name val="Helvetica"/>
      <family val="2"/>
    </font>
    <font>
      <sz val="11"/>
      <name val="Calibri"/>
      <family val="2"/>
    </font>
    <font>
      <sz val="12"/>
      <name val="Helvetica"/>
      <family val="2"/>
    </font>
    <font>
      <b/>
      <sz val="11"/>
      <name val="Arial"/>
      <family val="2"/>
    </font>
    <font>
      <b/>
      <sz val="10"/>
      <color indexed="17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u/>
      <vertAlign val="superscript"/>
      <sz val="10"/>
      <name val="Arial"/>
      <family val="2"/>
    </font>
    <font>
      <sz val="7"/>
      <name val="Times New Roman"/>
      <family val="1"/>
    </font>
    <font>
      <b/>
      <sz val="14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vertAlign val="superscript"/>
      <sz val="9"/>
      <name val="Helvetica"/>
      <family val="2"/>
    </font>
    <font>
      <b/>
      <sz val="8"/>
      <color indexed="5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5" fillId="0" borderId="0"/>
  </cellStyleXfs>
  <cellXfs count="694">
    <xf numFmtId="0" fontId="0" fillId="0" borderId="0" xfId="0"/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9" fillId="0" borderId="0" xfId="1" applyFont="1" applyBorder="1"/>
    <xf numFmtId="167" fontId="10" fillId="0" borderId="3" xfId="3" applyNumberFormat="1" applyFont="1" applyBorder="1"/>
    <xf numFmtId="0" fontId="2" fillId="0" borderId="3" xfId="3" applyFont="1" applyBorder="1" applyAlignment="1">
      <alignment horizontal="right"/>
    </xf>
    <xf numFmtId="168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7" fontId="2" fillId="0" borderId="1" xfId="3" applyNumberFormat="1" applyFont="1" applyBorder="1"/>
    <xf numFmtId="167" fontId="10" fillId="0" borderId="0" xfId="3" applyNumberFormat="1" applyFont="1" applyBorder="1"/>
    <xf numFmtId="3" fontId="10" fillId="0" borderId="0" xfId="3" applyNumberFormat="1" applyFont="1" applyBorder="1"/>
    <xf numFmtId="0" fontId="10" fillId="0" borderId="0" xfId="1" applyFont="1" applyAlignment="1">
      <alignment wrapText="1"/>
    </xf>
    <xf numFmtId="0" fontId="2" fillId="0" borderId="0" xfId="1"/>
    <xf numFmtId="0" fontId="2" fillId="0" borderId="2" xfId="1" applyBorder="1"/>
    <xf numFmtId="0" fontId="0" fillId="0" borderId="0" xfId="0" applyAlignment="1">
      <alignment horizontal="right"/>
    </xf>
    <xf numFmtId="0" fontId="12" fillId="0" borderId="0" xfId="1" applyFont="1"/>
    <xf numFmtId="164" fontId="2" fillId="0" borderId="3" xfId="1" applyNumberFormat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167" fontId="2" fillId="0" borderId="0" xfId="3" applyNumberFormat="1" applyFont="1"/>
    <xf numFmtId="0" fontId="2" fillId="0" borderId="5" xfId="3" applyFont="1" applyBorder="1" applyAlignment="1">
      <alignment horizontal="right"/>
    </xf>
    <xf numFmtId="169" fontId="2" fillId="0" borderId="5" xfId="3" applyNumberFormat="1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0" borderId="0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3" applyFont="1" applyBorder="1"/>
    <xf numFmtId="169" fontId="2" fillId="0" borderId="0" xfId="3" applyNumberFormat="1" applyFont="1" applyAlignment="1">
      <alignment horizontal="right"/>
    </xf>
    <xf numFmtId="170" fontId="2" fillId="0" borderId="0" xfId="3" applyNumberFormat="1" applyFont="1" applyAlignment="1">
      <alignment horizontal="right"/>
    </xf>
    <xf numFmtId="164" fontId="2" fillId="0" borderId="0" xfId="1" quotePrefix="1" applyNumberFormat="1" applyFont="1" applyAlignment="1">
      <alignment horizontal="right"/>
    </xf>
    <xf numFmtId="168" fontId="2" fillId="0" borderId="0" xfId="3" applyNumberFormat="1" applyFont="1" applyBorder="1"/>
    <xf numFmtId="171" fontId="15" fillId="0" borderId="6" xfId="3" applyNumberFormat="1" applyFont="1" applyFill="1" applyBorder="1" applyAlignment="1">
      <alignment horizontal="right"/>
    </xf>
    <xf numFmtId="0" fontId="2" fillId="0" borderId="7" xfId="3" applyFont="1" applyFill="1" applyBorder="1"/>
    <xf numFmtId="164" fontId="2" fillId="0" borderId="0" xfId="1" applyNumberFormat="1" applyFont="1"/>
    <xf numFmtId="164" fontId="2" fillId="0" borderId="0" xfId="1" applyNumberFormat="1" applyFont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2" fontId="10" fillId="0" borderId="9" xfId="3" applyNumberFormat="1" applyFont="1" applyFill="1" applyBorder="1" applyAlignment="1">
      <alignment horizontal="right"/>
    </xf>
    <xf numFmtId="164" fontId="2" fillId="0" borderId="0" xfId="1" applyNumberFormat="1" applyFont="1" applyBorder="1"/>
    <xf numFmtId="9" fontId="2" fillId="0" borderId="0" xfId="1" applyNumberFormat="1" applyFont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2" fontId="10" fillId="0" borderId="11" xfId="3" applyNumberFormat="1" applyFont="1" applyFill="1" applyBorder="1" applyAlignment="1">
      <alignment horizontal="right"/>
    </xf>
    <xf numFmtId="169" fontId="2" fillId="0" borderId="1" xfId="3" applyNumberFormat="1" applyFont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right"/>
    </xf>
    <xf numFmtId="0" fontId="2" fillId="0" borderId="1" xfId="1" applyBorder="1"/>
    <xf numFmtId="0" fontId="2" fillId="0" borderId="1" xfId="1" applyFont="1" applyFill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1" applyNumberFormat="1" applyBorder="1"/>
    <xf numFmtId="3" fontId="13" fillId="0" borderId="2" xfId="1" applyNumberFormat="1" applyFont="1" applyBorder="1"/>
    <xf numFmtId="174" fontId="2" fillId="0" borderId="2" xfId="3" applyNumberFormat="1" applyFont="1" applyBorder="1"/>
    <xf numFmtId="3" fontId="2" fillId="0" borderId="2" xfId="3" applyNumberFormat="1" applyFont="1" applyBorder="1"/>
    <xf numFmtId="2" fontId="2" fillId="0" borderId="2" xfId="1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2" fontId="2" fillId="0" borderId="0" xfId="0" applyNumberFormat="1" applyFont="1" applyBorder="1"/>
    <xf numFmtId="175" fontId="10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9" fillId="0" borderId="2" xfId="1" applyFont="1" applyBorder="1"/>
    <xf numFmtId="0" fontId="17" fillId="0" borderId="2" xfId="0" applyFont="1" applyBorder="1"/>
    <xf numFmtId="0" fontId="17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/>
    <xf numFmtId="0" fontId="17" fillId="0" borderId="1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8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75" fontId="0" fillId="0" borderId="0" xfId="0" applyNumberFormat="1"/>
    <xf numFmtId="0" fontId="0" fillId="0" borderId="1" xfId="0" applyBorder="1" applyAlignment="1">
      <alignment horizontal="left" vertical="top" wrapText="1"/>
    </xf>
    <xf numFmtId="49" fontId="0" fillId="0" borderId="3" xfId="0" applyNumberFormat="1" applyBorder="1" applyAlignment="1">
      <alignment wrapText="1"/>
    </xf>
    <xf numFmtId="4" fontId="0" fillId="0" borderId="0" xfId="0" applyNumberFormat="1"/>
    <xf numFmtId="4" fontId="0" fillId="0" borderId="2" xfId="0" applyNumberFormat="1" applyBorder="1"/>
    <xf numFmtId="176" fontId="0" fillId="0" borderId="0" xfId="0" applyNumberFormat="1"/>
    <xf numFmtId="176" fontId="0" fillId="0" borderId="2" xfId="0" applyNumberFormat="1" applyBorder="1"/>
    <xf numFmtId="10" fontId="0" fillId="0" borderId="0" xfId="0" applyNumberFormat="1"/>
    <xf numFmtId="1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7" fillId="0" borderId="0" xfId="0" applyFont="1" applyBorder="1" applyAlignment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Border="1"/>
    <xf numFmtId="0" fontId="5" fillId="0" borderId="0" xfId="2"/>
    <xf numFmtId="0" fontId="5" fillId="0" borderId="0" xfId="2" applyFill="1" applyBorder="1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8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8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7" fontId="2" fillId="0" borderId="0" xfId="3" applyNumberFormat="1" applyFont="1" applyBorder="1"/>
    <xf numFmtId="3" fontId="24" fillId="0" borderId="0" xfId="3" applyNumberFormat="1" applyFont="1" applyFill="1" applyBorder="1"/>
    <xf numFmtId="0" fontId="5" fillId="0" borderId="0" xfId="4" applyFill="1" applyBorder="1"/>
    <xf numFmtId="0" fontId="25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4" fillId="0" borderId="0" xfId="0" applyNumberFormat="1" applyFont="1" applyFill="1" applyBorder="1"/>
    <xf numFmtId="167" fontId="24" fillId="0" borderId="0" xfId="0" applyNumberFormat="1" applyFont="1" applyFill="1" applyBorder="1"/>
    <xf numFmtId="3" fontId="2" fillId="0" borderId="0" xfId="0" applyNumberFormat="1" applyFont="1" applyFill="1" applyBorder="1"/>
    <xf numFmtId="3" fontId="26" fillId="0" borderId="0" xfId="0" applyNumberFormat="1" applyFont="1" applyFill="1" applyBorder="1"/>
    <xf numFmtId="0" fontId="27" fillId="0" borderId="0" xfId="4" applyFont="1" applyFill="1" applyBorder="1"/>
    <xf numFmtId="167" fontId="2" fillId="0" borderId="2" xfId="3" applyNumberFormat="1" applyFont="1" applyBorder="1"/>
    <xf numFmtId="0" fontId="8" fillId="0" borderId="0" xfId="2" applyFont="1" applyFill="1" applyBorder="1"/>
    <xf numFmtId="167" fontId="2" fillId="0" borderId="0" xfId="3" applyNumberFormat="1" applyFont="1" applyFill="1" applyBorder="1"/>
    <xf numFmtId="177" fontId="2" fillId="0" borderId="0" xfId="3" applyNumberFormat="1" applyFont="1" applyFill="1" applyBorder="1"/>
    <xf numFmtId="0" fontId="5" fillId="0" borderId="0" xfId="2" applyFill="1"/>
    <xf numFmtId="0" fontId="28" fillId="0" borderId="0" xfId="0" applyFont="1"/>
    <xf numFmtId="175" fontId="2" fillId="0" borderId="0" xfId="3" applyNumberFormat="1" applyFont="1" applyBorder="1"/>
    <xf numFmtId="3" fontId="2" fillId="0" borderId="0" xfId="1" applyNumberFormat="1"/>
    <xf numFmtId="174" fontId="2" fillId="0" borderId="0" xfId="3" applyNumberFormat="1" applyFont="1"/>
    <xf numFmtId="3" fontId="13" fillId="0" borderId="0" xfId="1" applyNumberFormat="1" applyFont="1"/>
    <xf numFmtId="3" fontId="13" fillId="0" borderId="0" xfId="1" applyNumberFormat="1" applyFont="1" applyBorder="1"/>
    <xf numFmtId="174" fontId="2" fillId="0" borderId="0" xfId="3" applyNumberFormat="1" applyFont="1" applyBorder="1"/>
    <xf numFmtId="3" fontId="6" fillId="0" borderId="0" xfId="1" applyNumberFormat="1" applyFont="1" applyBorder="1" applyProtection="1">
      <protection locked="0"/>
    </xf>
    <xf numFmtId="3" fontId="29" fillId="0" borderId="0" xfId="1" applyNumberFormat="1" applyFont="1" applyBorder="1"/>
    <xf numFmtId="3" fontId="29" fillId="0" borderId="0" xfId="1" applyNumberFormat="1" applyFont="1"/>
    <xf numFmtId="3" fontId="6" fillId="0" borderId="0" xfId="1" applyNumberFormat="1" applyFont="1" applyBorder="1"/>
    <xf numFmtId="3" fontId="29" fillId="0" borderId="1" xfId="1" applyNumberFormat="1" applyFont="1" applyBorder="1"/>
    <xf numFmtId="3" fontId="30" fillId="0" borderId="5" xfId="1" applyNumberFormat="1" applyFont="1" applyBorder="1" applyAlignment="1">
      <alignment horizontal="left"/>
    </xf>
    <xf numFmtId="3" fontId="30" fillId="0" borderId="1" xfId="1" applyNumberFormat="1" applyFont="1" applyBorder="1"/>
    <xf numFmtId="3" fontId="5" fillId="0" borderId="1" xfId="1" applyNumberFormat="1" applyFont="1" applyBorder="1"/>
    <xf numFmtId="3" fontId="30" fillId="0" borderId="5" xfId="1" applyNumberFormat="1" applyFont="1" applyBorder="1" applyAlignment="1">
      <alignment horizontal="right"/>
    </xf>
    <xf numFmtId="3" fontId="5" fillId="0" borderId="0" xfId="1" applyNumberFormat="1" applyFont="1" applyAlignment="1">
      <alignment horizontal="right"/>
    </xf>
    <xf numFmtId="3" fontId="30" fillId="0" borderId="0" xfId="1" applyNumberFormat="1" applyFont="1" applyAlignment="1">
      <alignment horizontal="right"/>
    </xf>
    <xf numFmtId="3" fontId="30" fillId="0" borderId="0" xfId="1" applyNumberFormat="1" applyFont="1" applyBorder="1" applyAlignment="1">
      <alignment horizontal="right"/>
    </xf>
    <xf numFmtId="3" fontId="5" fillId="0" borderId="0" xfId="1" applyNumberFormat="1" applyFont="1" applyAlignment="1">
      <alignment horizontal="left"/>
    </xf>
    <xf numFmtId="3" fontId="10" fillId="0" borderId="0" xfId="1" applyNumberFormat="1" applyFont="1" applyAlignment="1">
      <alignment horizontal="right"/>
    </xf>
    <xf numFmtId="3" fontId="31" fillId="0" borderId="0" xfId="1" applyNumberFormat="1" applyFont="1"/>
    <xf numFmtId="3" fontId="10" fillId="0" borderId="0" xfId="1" applyNumberFormat="1" applyFont="1" applyBorder="1" applyAlignment="1">
      <alignment horizontal="right"/>
    </xf>
    <xf numFmtId="3" fontId="2" fillId="0" borderId="0" xfId="1" applyNumberFormat="1" applyBorder="1"/>
    <xf numFmtId="3" fontId="33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left"/>
    </xf>
    <xf numFmtId="3" fontId="32" fillId="0" borderId="1" xfId="1" applyNumberFormat="1" applyFont="1" applyBorder="1" applyAlignment="1">
      <alignment horizontal="left"/>
    </xf>
    <xf numFmtId="3" fontId="2" fillId="0" borderId="0" xfId="3" applyNumberFormat="1" applyFont="1" applyFill="1" applyBorder="1"/>
    <xf numFmtId="3" fontId="5" fillId="0" borderId="0" xfId="2" applyNumberFormat="1" applyFill="1" applyBorder="1"/>
    <xf numFmtId="3" fontId="5" fillId="0" borderId="0" xfId="2" applyNumberFormat="1"/>
    <xf numFmtId="3" fontId="2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0" fontId="5" fillId="0" borderId="5" xfId="4" applyFont="1" applyBorder="1"/>
    <xf numFmtId="168" fontId="2" fillId="0" borderId="5" xfId="3" applyNumberFormat="1" applyFont="1" applyBorder="1" applyAlignment="1">
      <alignment horizontal="right"/>
    </xf>
    <xf numFmtId="0" fontId="5" fillId="0" borderId="5" xfId="4" applyFont="1" applyBorder="1" applyAlignment="1">
      <alignment horizontal="right"/>
    </xf>
    <xf numFmtId="168" fontId="2" fillId="0" borderId="5" xfId="3" applyNumberFormat="1" applyFont="1" applyBorder="1" applyAlignment="1"/>
    <xf numFmtId="0" fontId="5" fillId="0" borderId="0" xfId="2" applyFont="1" applyFill="1" applyBorder="1"/>
    <xf numFmtId="175" fontId="2" fillId="0" borderId="0" xfId="3" applyNumberFormat="1" applyFont="1" applyFill="1" applyBorder="1"/>
    <xf numFmtId="178" fontId="2" fillId="0" borderId="0" xfId="3" applyNumberFormat="1" applyFont="1" applyBorder="1"/>
    <xf numFmtId="178" fontId="10" fillId="0" borderId="0" xfId="3" applyNumberFormat="1" applyFont="1" applyBorder="1"/>
    <xf numFmtId="178" fontId="2" fillId="0" borderId="0" xfId="3" applyNumberFormat="1" applyFont="1" applyFill="1" applyBorder="1"/>
    <xf numFmtId="178" fontId="2" fillId="0" borderId="2" xfId="3" applyNumberFormat="1" applyFont="1" applyBorder="1"/>
    <xf numFmtId="178" fontId="5" fillId="0" borderId="0" xfId="2" applyNumberFormat="1" applyFill="1"/>
    <xf numFmtId="178" fontId="5" fillId="0" borderId="0" xfId="2" applyNumberFormat="1" applyFill="1" applyBorder="1"/>
    <xf numFmtId="178" fontId="5" fillId="0" borderId="0" xfId="2" applyNumberFormat="1"/>
    <xf numFmtId="168" fontId="2" fillId="0" borderId="0" xfId="3" quotePrefix="1" applyNumberFormat="1" applyFont="1" applyBorder="1" applyAlignment="1">
      <alignment horizontal="right"/>
    </xf>
    <xf numFmtId="3" fontId="5" fillId="0" borderId="5" xfId="2" applyNumberFormat="1" applyFill="1" applyBorder="1" applyAlignment="1">
      <alignment horizontal="right"/>
    </xf>
    <xf numFmtId="0" fontId="10" fillId="0" borderId="2" xfId="1" applyFont="1" applyBorder="1" applyAlignment="1">
      <alignment wrapText="1"/>
    </xf>
    <xf numFmtId="0" fontId="10" fillId="0" borderId="0" xfId="1" applyFont="1" applyBorder="1" applyAlignment="1">
      <alignment wrapText="1"/>
    </xf>
    <xf numFmtId="0" fontId="17" fillId="0" borderId="0" xfId="0" applyFont="1" applyBorder="1"/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2" xfId="0" applyFill="1" applyBorder="1"/>
    <xf numFmtId="0" fontId="28" fillId="0" borderId="4" xfId="0" applyFont="1" applyBorder="1" applyAlignment="1">
      <alignment wrapText="1"/>
    </xf>
    <xf numFmtId="3" fontId="28" fillId="0" borderId="0" xfId="0" applyNumberFormat="1" applyFont="1"/>
    <xf numFmtId="0" fontId="2" fillId="0" borderId="0" xfId="1" applyFont="1" applyAlignment="1">
      <alignment wrapText="1"/>
    </xf>
    <xf numFmtId="0" fontId="2" fillId="0" borderId="2" xfId="1" applyFont="1" applyBorder="1" applyAlignment="1">
      <alignment wrapText="1"/>
    </xf>
    <xf numFmtId="10" fontId="2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172" fontId="2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5" xfId="0" applyBorder="1"/>
    <xf numFmtId="49" fontId="0" fillId="0" borderId="5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0" fontId="2" fillId="0" borderId="0" xfId="2" applyNumberFormat="1" applyFont="1" applyBorder="1"/>
    <xf numFmtId="167" fontId="10" fillId="0" borderId="2" xfId="3" applyNumberFormat="1" applyFont="1" applyBorder="1"/>
    <xf numFmtId="4" fontId="2" fillId="0" borderId="0" xfId="3" applyNumberFormat="1" applyFont="1" applyBorder="1"/>
    <xf numFmtId="4" fontId="10" fillId="0" borderId="2" xfId="3" applyNumberFormat="1" applyFont="1" applyBorder="1"/>
    <xf numFmtId="0" fontId="18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2" fillId="0" borderId="0" xfId="1" applyFont="1" applyAlignment="1"/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wrapText="1"/>
    </xf>
    <xf numFmtId="178" fontId="10" fillId="0" borderId="2" xfId="3" applyNumberFormat="1" applyFont="1" applyBorder="1"/>
    <xf numFmtId="178" fontId="0" fillId="0" borderId="0" xfId="0" applyNumberFormat="1"/>
    <xf numFmtId="0" fontId="6" fillId="0" borderId="0" xfId="2" applyFont="1" applyFill="1"/>
    <xf numFmtId="0" fontId="2" fillId="0" borderId="0" xfId="2" applyFont="1" applyFill="1"/>
    <xf numFmtId="164" fontId="2" fillId="0" borderId="0" xfId="2" applyNumberFormat="1" applyFont="1" applyFill="1"/>
    <xf numFmtId="165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4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165" fontId="5" fillId="0" borderId="0" xfId="2" applyNumberFormat="1" applyFont="1" applyFill="1" applyBorder="1"/>
    <xf numFmtId="165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4" fontId="2" fillId="0" borderId="0" xfId="2" applyNumberFormat="1" applyFont="1" applyFill="1" applyBorder="1"/>
    <xf numFmtId="164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6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4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4" fontId="2" fillId="0" borderId="2" xfId="2" applyNumberFormat="1" applyFont="1" applyFill="1" applyBorder="1"/>
    <xf numFmtId="164" fontId="2" fillId="0" borderId="2" xfId="2" applyNumberFormat="1" applyFont="1" applyFill="1" applyBorder="1" applyAlignment="1">
      <alignment horizontal="right"/>
    </xf>
    <xf numFmtId="165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5" fontId="2" fillId="0" borderId="0" xfId="2" applyNumberFormat="1" applyFont="1" applyFill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173" fontId="2" fillId="0" borderId="1" xfId="2" applyNumberFormat="1" applyFont="1" applyBorder="1" applyAlignment="1">
      <alignment horizontal="right"/>
    </xf>
    <xf numFmtId="0" fontId="2" fillId="0" borderId="3" xfId="2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172" fontId="2" fillId="0" borderId="0" xfId="2" applyNumberFormat="1" applyFont="1" applyBorder="1"/>
    <xf numFmtId="2" fontId="10" fillId="2" borderId="0" xfId="0" applyNumberFormat="1" applyFont="1" applyFill="1" applyBorder="1"/>
    <xf numFmtId="2" fontId="2" fillId="2" borderId="0" xfId="0" applyNumberFormat="1" applyFont="1" applyFill="1" applyBorder="1"/>
    <xf numFmtId="0" fontId="9" fillId="0" borderId="0" xfId="5" applyFont="1" applyBorder="1"/>
    <xf numFmtId="0" fontId="2" fillId="0" borderId="2" xfId="5" applyBorder="1"/>
    <xf numFmtId="0" fontId="2" fillId="0" borderId="0" xfId="5"/>
    <xf numFmtId="167" fontId="2" fillId="0" borderId="0" xfId="3" applyNumberFormat="1" applyFont="1" applyBorder="1" applyAlignment="1">
      <alignment horizontal="center"/>
    </xf>
    <xf numFmtId="0" fontId="2" fillId="0" borderId="0" xfId="5" applyFont="1" applyAlignment="1">
      <alignment horizontal="right" wrapText="1"/>
    </xf>
    <xf numFmtId="0" fontId="2" fillId="0" borderId="0" xfId="5" applyFont="1" applyBorder="1" applyAlignment="1">
      <alignment horizontal="right"/>
    </xf>
    <xf numFmtId="0" fontId="2" fillId="0" borderId="0" xfId="5" applyBorder="1" applyAlignment="1">
      <alignment horizontal="right"/>
    </xf>
    <xf numFmtId="0" fontId="2" fillId="0" borderId="0" xfId="5" applyFont="1"/>
    <xf numFmtId="0" fontId="2" fillId="0" borderId="0" xfId="5" applyFont="1" applyAlignment="1">
      <alignment horizontal="right"/>
    </xf>
    <xf numFmtId="0" fontId="2" fillId="0" borderId="0" xfId="5" applyAlignment="1">
      <alignment horizontal="right"/>
    </xf>
    <xf numFmtId="167" fontId="10" fillId="0" borderId="0" xfId="3" applyNumberFormat="1" applyFont="1"/>
    <xf numFmtId="0" fontId="2" fillId="0" borderId="0" xfId="5" applyBorder="1"/>
    <xf numFmtId="167" fontId="10" fillId="0" borderId="1" xfId="3" applyNumberFormat="1" applyFont="1" applyBorder="1"/>
    <xf numFmtId="1" fontId="10" fillId="0" borderId="1" xfId="3" applyNumberFormat="1" applyFont="1" applyBorder="1"/>
    <xf numFmtId="3" fontId="10" fillId="0" borderId="1" xfId="3" applyNumberFormat="1" applyFont="1" applyBorder="1"/>
    <xf numFmtId="0" fontId="10" fillId="0" borderId="0" xfId="5" applyFont="1" applyAlignment="1">
      <alignment wrapText="1"/>
    </xf>
    <xf numFmtId="3" fontId="2" fillId="0" borderId="0" xfId="5" applyNumberFormat="1" applyFont="1" applyAlignment="1">
      <alignment wrapText="1"/>
    </xf>
    <xf numFmtId="3" fontId="2" fillId="0" borderId="0" xfId="5" applyNumberFormat="1"/>
    <xf numFmtId="3" fontId="2" fillId="0" borderId="0" xfId="5" applyNumberFormat="1" applyFont="1" applyBorder="1"/>
    <xf numFmtId="0" fontId="2" fillId="0" borderId="0" xfId="5" applyFont="1" applyBorder="1"/>
    <xf numFmtId="0" fontId="10" fillId="0" borderId="0" xfId="5" applyFont="1" applyAlignment="1">
      <alignment horizontal="left" wrapText="1"/>
    </xf>
    <xf numFmtId="3" fontId="2" fillId="0" borderId="2" xfId="5" applyNumberFormat="1" applyFont="1" applyBorder="1" applyAlignment="1">
      <alignment wrapText="1"/>
    </xf>
    <xf numFmtId="3" fontId="2" fillId="0" borderId="2" xfId="5" applyNumberFormat="1" applyBorder="1"/>
    <xf numFmtId="3" fontId="2" fillId="0" borderId="0" xfId="5" applyNumberFormat="1" applyBorder="1"/>
    <xf numFmtId="0" fontId="8" fillId="0" borderId="0" xfId="5" applyFont="1" applyBorder="1"/>
    <xf numFmtId="0" fontId="2" fillId="0" borderId="0" xfId="5" applyFont="1" applyFill="1" applyBorder="1"/>
    <xf numFmtId="0" fontId="24" fillId="0" borderId="0" xfId="5" applyFont="1"/>
    <xf numFmtId="0" fontId="18" fillId="0" borderId="0" xfId="0" applyFont="1"/>
    <xf numFmtId="0" fontId="2" fillId="0" borderId="0" xfId="5" applyFont="1" applyFill="1"/>
    <xf numFmtId="0" fontId="2" fillId="0" borderId="0" xfId="5" applyFill="1"/>
    <xf numFmtId="0" fontId="2" fillId="0" borderId="3" xfId="3" applyFont="1" applyFill="1" applyBorder="1" applyAlignment="1">
      <alignment horizontal="right"/>
    </xf>
    <xf numFmtId="0" fontId="2" fillId="0" borderId="3" xfId="5" applyFont="1" applyBorder="1" applyAlignment="1"/>
    <xf numFmtId="1" fontId="2" fillId="0" borderId="0" xfId="3" quotePrefix="1" applyNumberFormat="1" applyFont="1" applyFill="1" applyAlignment="1">
      <alignment horizontal="right"/>
    </xf>
    <xf numFmtId="14" fontId="2" fillId="0" borderId="0" xfId="3" applyNumberFormat="1" applyFont="1" applyAlignment="1">
      <alignment horizontal="right"/>
    </xf>
    <xf numFmtId="49" fontId="2" fillId="0" borderId="0" xfId="3" applyNumberFormat="1" applyFont="1" applyFill="1" applyAlignment="1">
      <alignment horizontal="right"/>
    </xf>
    <xf numFmtId="0" fontId="2" fillId="0" borderId="5" xfId="4" applyFont="1" applyBorder="1" applyAlignment="1">
      <alignment horizontal="right"/>
    </xf>
    <xf numFmtId="0" fontId="2" fillId="0" borderId="5" xfId="4" applyFont="1" applyBorder="1"/>
    <xf numFmtId="168" fontId="2" fillId="0" borderId="0" xfId="3" applyNumberFormat="1" applyFont="1" applyFill="1" applyBorder="1"/>
    <xf numFmtId="0" fontId="11" fillId="0" borderId="0" xfId="5" applyFont="1" applyAlignment="1">
      <alignment horizontal="right" wrapText="1"/>
    </xf>
    <xf numFmtId="3" fontId="11" fillId="0" borderId="0" xfId="3" applyNumberFormat="1" applyFont="1" applyBorder="1" applyAlignment="1">
      <alignment horizontal="right"/>
    </xf>
    <xf numFmtId="0" fontId="10" fillId="0" borderId="0" xfId="5" applyFont="1" applyBorder="1"/>
    <xf numFmtId="3" fontId="10" fillId="0" borderId="1" xfId="5" applyNumberFormat="1" applyFont="1" applyFill="1" applyBorder="1"/>
    <xf numFmtId="3" fontId="11" fillId="0" borderId="1" xfId="3" applyNumberFormat="1" applyFont="1" applyBorder="1" applyAlignment="1">
      <alignment horizontal="right"/>
    </xf>
    <xf numFmtId="3" fontId="2" fillId="0" borderId="0" xfId="5" applyNumberFormat="1" applyFont="1" applyFill="1"/>
    <xf numFmtId="3" fontId="2" fillId="0" borderId="0" xfId="5" applyNumberFormat="1" applyFill="1"/>
    <xf numFmtId="3" fontId="2" fillId="0" borderId="0" xfId="5" applyNumberFormat="1" applyFont="1"/>
    <xf numFmtId="3" fontId="2" fillId="0" borderId="2" xfId="5" applyNumberFormat="1" applyFont="1" applyFill="1" applyBorder="1"/>
    <xf numFmtId="3" fontId="2" fillId="0" borderId="2" xfId="5" applyNumberFormat="1" applyFill="1" applyBorder="1"/>
    <xf numFmtId="3" fontId="2" fillId="0" borderId="2" xfId="5" applyNumberFormat="1" applyFont="1" applyBorder="1"/>
    <xf numFmtId="3" fontId="2" fillId="0" borderId="0" xfId="5" applyNumberFormat="1" applyFont="1" applyFill="1" applyBorder="1"/>
    <xf numFmtId="3" fontId="2" fillId="0" borderId="0" xfId="5" applyNumberFormat="1" applyFill="1" applyBorder="1"/>
    <xf numFmtId="3" fontId="13" fillId="0" borderId="0" xfId="5" applyNumberFormat="1" applyFont="1" applyBorder="1"/>
    <xf numFmtId="0" fontId="24" fillId="0" borderId="0" xfId="5" applyFont="1" applyFill="1"/>
    <xf numFmtId="3" fontId="24" fillId="0" borderId="0" xfId="5" applyNumberFormat="1" applyFont="1" applyFill="1"/>
    <xf numFmtId="3" fontId="24" fillId="0" borderId="0" xfId="5" applyNumberFormat="1" applyFont="1"/>
    <xf numFmtId="3" fontId="36" fillId="0" borderId="0" xfId="3" applyNumberFormat="1" applyFont="1" applyBorder="1" applyAlignment="1">
      <alignment horizontal="left"/>
    </xf>
    <xf numFmtId="3" fontId="10" fillId="0" borderId="0" xfId="3" applyNumberFormat="1" applyFont="1" applyBorder="1" applyAlignment="1">
      <alignment horizontal="right"/>
    </xf>
    <xf numFmtId="2" fontId="5" fillId="0" borderId="0" xfId="4" applyNumberFormat="1"/>
    <xf numFmtId="3" fontId="37" fillId="0" borderId="0" xfId="4" applyNumberFormat="1" applyFont="1" applyBorder="1"/>
    <xf numFmtId="0" fontId="38" fillId="0" borderId="0" xfId="0" applyFont="1" applyBorder="1"/>
    <xf numFmtId="0" fontId="2" fillId="0" borderId="0" xfId="4" applyFont="1" applyBorder="1"/>
    <xf numFmtId="167" fontId="9" fillId="0" borderId="0" xfId="0" applyNumberFormat="1" applyFont="1" applyBorder="1"/>
    <xf numFmtId="0" fontId="5" fillId="0" borderId="3" xfId="2" applyFont="1" applyBorder="1"/>
    <xf numFmtId="0" fontId="5" fillId="0" borderId="1" xfId="2" applyFont="1" applyBorder="1"/>
    <xf numFmtId="0" fontId="5" fillId="0" borderId="1" xfId="2" applyFont="1" applyBorder="1" applyAlignment="1">
      <alignment horizontal="center"/>
    </xf>
    <xf numFmtId="0" fontId="2" fillId="0" borderId="0" xfId="2" applyFont="1"/>
    <xf numFmtId="3" fontId="2" fillId="0" borderId="0" xfId="2" applyNumberFormat="1" applyFont="1"/>
    <xf numFmtId="0" fontId="5" fillId="0" borderId="0" xfId="2" applyFont="1"/>
    <xf numFmtId="3" fontId="13" fillId="0" borderId="0" xfId="2" applyNumberFormat="1" applyFont="1"/>
    <xf numFmtId="0" fontId="2" fillId="3" borderId="0" xfId="2" applyFont="1" applyFill="1"/>
    <xf numFmtId="0" fontId="2" fillId="3" borderId="0" xfId="2" applyFont="1" applyFill="1" applyAlignment="1">
      <alignment wrapText="1"/>
    </xf>
    <xf numFmtId="3" fontId="2" fillId="3" borderId="0" xfId="2" applyNumberFormat="1" applyFont="1" applyFill="1"/>
    <xf numFmtId="0" fontId="2" fillId="3" borderId="12" xfId="2" applyFont="1" applyFill="1" applyBorder="1"/>
    <xf numFmtId="4" fontId="2" fillId="3" borderId="12" xfId="2" applyNumberFormat="1" applyFont="1" applyFill="1" applyBorder="1"/>
    <xf numFmtId="0" fontId="0" fillId="0" borderId="12" xfId="0" applyBorder="1"/>
    <xf numFmtId="0" fontId="36" fillId="3" borderId="0" xfId="2" applyFont="1" applyFill="1"/>
    <xf numFmtId="0" fontId="10" fillId="0" borderId="2" xfId="2" applyFont="1" applyBorder="1"/>
    <xf numFmtId="0" fontId="30" fillId="0" borderId="2" xfId="2" applyFont="1" applyBorder="1"/>
    <xf numFmtId="3" fontId="10" fillId="0" borderId="2" xfId="2" applyNumberFormat="1" applyFont="1" applyBorder="1"/>
    <xf numFmtId="0" fontId="9" fillId="0" borderId="0" xfId="6" applyFont="1"/>
    <xf numFmtId="0" fontId="24" fillId="0" borderId="0" xfId="0" applyFont="1"/>
    <xf numFmtId="0" fontId="24" fillId="0" borderId="0" xfId="0" applyFont="1" applyAlignment="1">
      <alignment horizontal="right"/>
    </xf>
    <xf numFmtId="3" fontId="39" fillId="0" borderId="0" xfId="6" applyNumberFormat="1" applyFon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6" fillId="0" borderId="0" xfId="0" applyFont="1" applyBorder="1"/>
    <xf numFmtId="49" fontId="2" fillId="0" borderId="0" xfId="0" quotePrefix="1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2" fillId="0" borderId="0" xfId="2" applyFont="1" applyBorder="1" applyAlignment="1"/>
    <xf numFmtId="0" fontId="8" fillId="0" borderId="0" xfId="6" applyFont="1" applyFill="1" applyBorder="1"/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10" fillId="0" borderId="0" xfId="0" applyFont="1" applyBorder="1"/>
    <xf numFmtId="0" fontId="30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2" fillId="0" borderId="0" xfId="2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6" applyFont="1" applyFill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quotePrefix="1" applyFont="1"/>
    <xf numFmtId="0" fontId="24" fillId="0" borderId="0" xfId="2" applyFont="1"/>
    <xf numFmtId="3" fontId="24" fillId="0" borderId="0" xfId="0" applyNumberFormat="1" applyFont="1"/>
    <xf numFmtId="0" fontId="12" fillId="0" borderId="0" xfId="5" applyFont="1"/>
    <xf numFmtId="0" fontId="40" fillId="0" borderId="0" xfId="5" applyFont="1" applyProtection="1"/>
    <xf numFmtId="3" fontId="12" fillId="0" borderId="0" xfId="5" applyNumberFormat="1" applyFont="1" applyProtection="1"/>
    <xf numFmtId="0" fontId="12" fillId="0" borderId="0" xfId="5" applyFont="1" applyBorder="1"/>
    <xf numFmtId="0" fontId="12" fillId="0" borderId="0" xfId="5" applyFont="1" applyBorder="1" applyProtection="1"/>
    <xf numFmtId="3" fontId="12" fillId="0" borderId="0" xfId="5" applyNumberFormat="1" applyFont="1" applyBorder="1" applyProtection="1"/>
    <xf numFmtId="0" fontId="2" fillId="0" borderId="0" xfId="5" applyFont="1" applyBorder="1" applyProtection="1"/>
    <xf numFmtId="3" fontId="41" fillId="0" borderId="0" xfId="5" applyNumberFormat="1" applyFont="1" applyBorder="1" applyProtection="1"/>
    <xf numFmtId="3" fontId="42" fillId="0" borderId="0" xfId="5" applyNumberFormat="1" applyFont="1" applyBorder="1" applyProtection="1">
      <protection locked="0"/>
    </xf>
    <xf numFmtId="3" fontId="2" fillId="0" borderId="0" xfId="5" applyNumberFormat="1" applyFont="1" applyBorder="1" applyProtection="1"/>
    <xf numFmtId="0" fontId="43" fillId="0" borderId="0" xfId="5" applyFont="1"/>
    <xf numFmtId="3" fontId="2" fillId="0" borderId="2" xfId="5" applyNumberFormat="1" applyFont="1" applyBorder="1" applyProtection="1"/>
    <xf numFmtId="0" fontId="44" fillId="0" borderId="0" xfId="5" applyFont="1"/>
    <xf numFmtId="0" fontId="45" fillId="0" borderId="0" xfId="5" applyFont="1" applyAlignment="1"/>
    <xf numFmtId="0" fontId="45" fillId="0" borderId="0" xfId="5" applyFont="1" applyAlignment="1">
      <alignment wrapText="1"/>
    </xf>
    <xf numFmtId="3" fontId="45" fillId="0" borderId="0" xfId="5" applyNumberFormat="1" applyFont="1" applyBorder="1" applyAlignment="1" applyProtection="1"/>
    <xf numFmtId="0" fontId="44" fillId="0" borderId="0" xfId="5" applyFont="1" applyAlignment="1"/>
    <xf numFmtId="0" fontId="44" fillId="0" borderId="0" xfId="5" applyFont="1" applyAlignment="1">
      <alignment wrapText="1"/>
    </xf>
    <xf numFmtId="3" fontId="44" fillId="0" borderId="0" xfId="5" applyNumberFormat="1" applyFont="1" applyBorder="1" applyAlignment="1" applyProtection="1"/>
    <xf numFmtId="0" fontId="45" fillId="0" borderId="0" xfId="5" applyFont="1" applyBorder="1" applyAlignment="1">
      <alignment wrapText="1"/>
    </xf>
    <xf numFmtId="3" fontId="12" fillId="0" borderId="0" xfId="5" applyNumberFormat="1" applyFont="1"/>
    <xf numFmtId="0" fontId="44" fillId="0" borderId="0" xfId="5" applyFont="1" applyBorder="1" applyAlignment="1"/>
    <xf numFmtId="0" fontId="44" fillId="0" borderId="0" xfId="5" applyFont="1" applyBorder="1" applyAlignment="1">
      <alignment wrapText="1"/>
    </xf>
    <xf numFmtId="0" fontId="45" fillId="0" borderId="2" xfId="5" applyFont="1" applyBorder="1" applyAlignment="1"/>
    <xf numFmtId="0" fontId="45" fillId="0" borderId="2" xfId="5" applyFont="1" applyBorder="1" applyAlignment="1">
      <alignment wrapText="1"/>
    </xf>
    <xf numFmtId="3" fontId="45" fillId="0" borderId="2" xfId="5" applyNumberFormat="1" applyFont="1" applyBorder="1" applyAlignment="1" applyProtection="1"/>
    <xf numFmtId="0" fontId="2" fillId="0" borderId="0" xfId="5" applyAlignment="1"/>
    <xf numFmtId="3" fontId="10" fillId="0" borderId="0" xfId="5" applyNumberFormat="1" applyFont="1" applyBorder="1" applyAlignment="1" applyProtection="1"/>
    <xf numFmtId="0" fontId="12" fillId="0" borderId="0" xfId="5" applyFont="1" applyAlignment="1"/>
    <xf numFmtId="0" fontId="12" fillId="3" borderId="0" xfId="5" applyFont="1" applyFill="1"/>
    <xf numFmtId="3" fontId="12" fillId="3" borderId="0" xfId="5" applyNumberFormat="1" applyFont="1" applyFill="1"/>
    <xf numFmtId="0" fontId="2" fillId="3" borderId="0" xfId="5" applyFill="1"/>
    <xf numFmtId="0" fontId="2" fillId="4" borderId="0" xfId="5" applyFill="1"/>
    <xf numFmtId="0" fontId="12" fillId="4" borderId="0" xfId="5" applyFont="1" applyFill="1"/>
    <xf numFmtId="0" fontId="12" fillId="0" borderId="0" xfId="7" applyFont="1"/>
    <xf numFmtId="0" fontId="40" fillId="0" borderId="0" xfId="7" applyFont="1" applyProtection="1"/>
    <xf numFmtId="3" fontId="12" fillId="0" borderId="0" xfId="7" applyNumberFormat="1" applyFont="1" applyProtection="1"/>
    <xf numFmtId="0" fontId="12" fillId="0" borderId="0" xfId="7" applyFont="1" applyBorder="1"/>
    <xf numFmtId="0" fontId="12" fillId="0" borderId="0" xfId="7" applyFont="1" applyBorder="1" applyProtection="1"/>
    <xf numFmtId="3" fontId="12" fillId="0" borderId="0" xfId="7" applyNumberFormat="1" applyFont="1" applyBorder="1" applyProtection="1"/>
    <xf numFmtId="0" fontId="2" fillId="0" borderId="0" xfId="7" applyFont="1" applyBorder="1" applyProtection="1"/>
    <xf numFmtId="3" fontId="41" fillId="0" borderId="0" xfId="7" applyNumberFormat="1" applyFont="1" applyBorder="1" applyProtection="1"/>
    <xf numFmtId="3" fontId="2" fillId="0" borderId="0" xfId="7" applyNumberFormat="1" applyFont="1" applyBorder="1" applyProtection="1">
      <protection locked="0"/>
    </xf>
    <xf numFmtId="3" fontId="2" fillId="0" borderId="0" xfId="7" applyNumberFormat="1" applyFont="1" applyBorder="1" applyProtection="1"/>
    <xf numFmtId="0" fontId="43" fillId="0" borderId="0" xfId="7" applyFont="1"/>
    <xf numFmtId="0" fontId="2" fillId="0" borderId="0" xfId="7"/>
    <xf numFmtId="3" fontId="10" fillId="0" borderId="1" xfId="7" applyNumberFormat="1" applyFont="1" applyBorder="1" applyAlignment="1" applyProtection="1">
      <alignment horizontal="right"/>
    </xf>
    <xf numFmtId="0" fontId="44" fillId="0" borderId="0" xfId="7" applyFont="1" applyProtection="1">
      <protection hidden="1"/>
    </xf>
    <xf numFmtId="0" fontId="2" fillId="0" borderId="0" xfId="7" applyProtection="1">
      <protection hidden="1"/>
    </xf>
    <xf numFmtId="0" fontId="2" fillId="0" borderId="0" xfId="7" applyAlignment="1" applyProtection="1">
      <alignment vertical="top"/>
      <protection hidden="1"/>
    </xf>
    <xf numFmtId="0" fontId="45" fillId="0" borderId="0" xfId="7" applyFont="1" applyAlignment="1" applyProtection="1">
      <alignment vertical="top" wrapText="1"/>
      <protection hidden="1"/>
    </xf>
    <xf numFmtId="0" fontId="2" fillId="0" borderId="0" xfId="8" applyFont="1" applyProtection="1">
      <protection hidden="1"/>
    </xf>
    <xf numFmtId="0" fontId="46" fillId="0" borderId="0" xfId="7" applyFont="1" applyAlignment="1" applyProtection="1">
      <protection hidden="1"/>
    </xf>
    <xf numFmtId="0" fontId="45" fillId="0" borderId="0" xfId="7" applyFont="1" applyProtection="1">
      <protection hidden="1"/>
    </xf>
    <xf numFmtId="178" fontId="2" fillId="0" borderId="0" xfId="7" applyNumberFormat="1" applyFont="1" applyBorder="1" applyProtection="1"/>
    <xf numFmtId="0" fontId="45" fillId="0" borderId="0" xfId="7" applyFont="1" applyAlignment="1" applyProtection="1">
      <protection hidden="1"/>
    </xf>
    <xf numFmtId="174" fontId="2" fillId="0" borderId="0" xfId="9" applyNumberFormat="1" applyFont="1" applyBorder="1" applyProtection="1"/>
    <xf numFmtId="1" fontId="2" fillId="0" borderId="0" xfId="9" applyNumberFormat="1" applyFont="1" applyBorder="1" applyProtection="1"/>
    <xf numFmtId="0" fontId="9" fillId="0" borderId="0" xfId="7" applyFont="1"/>
    <xf numFmtId="4" fontId="2" fillId="0" borderId="0" xfId="7" applyNumberFormat="1" applyFont="1" applyBorder="1" applyProtection="1"/>
    <xf numFmtId="3" fontId="10" fillId="0" borderId="0" xfId="7" applyNumberFormat="1" applyFont="1" applyBorder="1" applyProtection="1"/>
    <xf numFmtId="0" fontId="44" fillId="0" borderId="1" xfId="7" applyFont="1" applyBorder="1" applyProtection="1">
      <protection hidden="1"/>
    </xf>
    <xf numFmtId="3" fontId="10" fillId="0" borderId="1" xfId="7" applyNumberFormat="1" applyFont="1" applyBorder="1" applyProtection="1"/>
    <xf numFmtId="0" fontId="45" fillId="0" borderId="0" xfId="7" applyFont="1"/>
    <xf numFmtId="0" fontId="2" fillId="0" borderId="0" xfId="4" applyFont="1" applyFill="1" applyBorder="1"/>
    <xf numFmtId="0" fontId="5" fillId="0" borderId="0" xfId="8"/>
    <xf numFmtId="0" fontId="5" fillId="0" borderId="0" xfId="8" applyBorder="1"/>
    <xf numFmtId="0" fontId="2" fillId="0" borderId="0" xfId="8" applyFont="1"/>
    <xf numFmtId="0" fontId="2" fillId="0" borderId="0" xfId="8" applyFont="1" applyBorder="1"/>
    <xf numFmtId="0" fontId="12" fillId="3" borderId="0" xfId="7" applyFont="1" applyFill="1"/>
    <xf numFmtId="3" fontId="12" fillId="3" borderId="0" xfId="7" applyNumberFormat="1" applyFont="1" applyFill="1"/>
    <xf numFmtId="0" fontId="12" fillId="4" borderId="0" xfId="7" applyFont="1" applyFill="1"/>
    <xf numFmtId="0" fontId="12" fillId="0" borderId="0" xfId="7" applyFont="1" applyFill="1"/>
    <xf numFmtId="3" fontId="12" fillId="0" borderId="0" xfId="7" applyNumberFormat="1" applyFont="1" applyFill="1"/>
    <xf numFmtId="3" fontId="42" fillId="0" borderId="0" xfId="7" applyNumberFormat="1" applyFont="1" applyBorder="1" applyProtection="1">
      <protection locked="0"/>
    </xf>
    <xf numFmtId="0" fontId="49" fillId="0" borderId="0" xfId="7" applyFont="1"/>
    <xf numFmtId="3" fontId="2" fillId="0" borderId="2" xfId="7" applyNumberFormat="1" applyFont="1" applyBorder="1" applyProtection="1"/>
    <xf numFmtId="0" fontId="12" fillId="0" borderId="2" xfId="7" applyFont="1" applyBorder="1"/>
    <xf numFmtId="0" fontId="44" fillId="0" borderId="0" xfId="7" applyFont="1"/>
    <xf numFmtId="0" fontId="12" fillId="0" borderId="1" xfId="7" applyFont="1" applyBorder="1"/>
    <xf numFmtId="3" fontId="2" fillId="0" borderId="0" xfId="7" applyNumberFormat="1" applyFont="1" applyBorder="1" applyAlignment="1" applyProtection="1">
      <alignment horizontal="right"/>
    </xf>
    <xf numFmtId="0" fontId="2" fillId="0" borderId="0" xfId="7" applyAlignment="1">
      <alignment vertical="top"/>
    </xf>
    <xf numFmtId="0" fontId="45" fillId="0" borderId="0" xfId="7" applyFont="1" applyAlignment="1">
      <alignment vertical="top" wrapText="1"/>
    </xf>
    <xf numFmtId="0" fontId="2" fillId="0" borderId="1" xfId="7" applyBorder="1" applyAlignment="1">
      <alignment vertical="top"/>
    </xf>
    <xf numFmtId="0" fontId="44" fillId="0" borderId="1" xfId="7" applyFont="1" applyBorder="1" applyAlignment="1">
      <alignment vertical="top" wrapText="1"/>
    </xf>
    <xf numFmtId="3" fontId="2" fillId="0" borderId="1" xfId="7" applyNumberFormat="1" applyFont="1" applyBorder="1" applyAlignment="1" applyProtection="1">
      <alignment horizontal="right"/>
    </xf>
    <xf numFmtId="0" fontId="45" fillId="0" borderId="0" xfId="7" applyFont="1" applyAlignment="1"/>
    <xf numFmtId="0" fontId="45" fillId="0" borderId="0" xfId="7" applyFont="1" applyAlignment="1">
      <alignment wrapText="1"/>
    </xf>
    <xf numFmtId="3" fontId="45" fillId="0" borderId="0" xfId="7" applyNumberFormat="1" applyFont="1" applyBorder="1" applyAlignment="1" applyProtection="1"/>
    <xf numFmtId="0" fontId="44" fillId="0" borderId="0" xfId="7" applyFont="1" applyAlignment="1"/>
    <xf numFmtId="0" fontId="45" fillId="0" borderId="1" xfId="7" applyFont="1" applyBorder="1" applyAlignment="1"/>
    <xf numFmtId="0" fontId="45" fillId="0" borderId="1" xfId="7" applyFont="1" applyBorder="1" applyAlignment="1">
      <alignment wrapText="1"/>
    </xf>
    <xf numFmtId="3" fontId="45" fillId="0" borderId="1" xfId="7" applyNumberFormat="1" applyFont="1" applyBorder="1" applyAlignment="1" applyProtection="1"/>
    <xf numFmtId="0" fontId="2" fillId="0" borderId="0" xfId="7" applyAlignment="1"/>
    <xf numFmtId="0" fontId="44" fillId="0" borderId="0" xfId="7" applyFont="1" applyAlignment="1">
      <alignment wrapText="1"/>
    </xf>
    <xf numFmtId="3" fontId="10" fillId="0" borderId="0" xfId="7" applyNumberFormat="1" applyFont="1" applyBorder="1" applyAlignment="1" applyProtection="1"/>
    <xf numFmtId="0" fontId="12" fillId="0" borderId="0" xfId="7" applyFont="1" applyAlignment="1"/>
    <xf numFmtId="3" fontId="2" fillId="0" borderId="0" xfId="7" applyNumberFormat="1" applyFont="1" applyBorder="1" applyAlignment="1" applyProtection="1"/>
    <xf numFmtId="0" fontId="2" fillId="0" borderId="2" xfId="7" applyFont="1" applyBorder="1" applyProtection="1"/>
    <xf numFmtId="0" fontId="10" fillId="0" borderId="0" xfId="7" applyFont="1" applyBorder="1" applyProtection="1"/>
    <xf numFmtId="3" fontId="12" fillId="0" borderId="0" xfId="7" applyNumberFormat="1" applyFont="1" applyBorder="1"/>
    <xf numFmtId="0" fontId="2" fillId="0" borderId="0" xfId="7" applyFont="1"/>
    <xf numFmtId="0" fontId="10" fillId="0" borderId="0" xfId="7" applyFont="1" applyBorder="1"/>
    <xf numFmtId="3" fontId="2" fillId="0" borderId="0" xfId="7" applyNumberFormat="1" applyFont="1" applyBorder="1"/>
    <xf numFmtId="0" fontId="2" fillId="0" borderId="0" xfId="7" applyFont="1" applyBorder="1"/>
    <xf numFmtId="0" fontId="2" fillId="0" borderId="0" xfId="7" applyFont="1" applyFill="1" applyBorder="1"/>
    <xf numFmtId="0" fontId="12" fillId="0" borderId="0" xfId="7" applyFont="1" applyAlignment="1">
      <alignment wrapText="1"/>
    </xf>
    <xf numFmtId="3" fontId="2" fillId="0" borderId="0" xfId="7" applyNumberFormat="1" applyFont="1"/>
    <xf numFmtId="3" fontId="12" fillId="0" borderId="0" xfId="7" applyNumberFormat="1" applyFont="1"/>
    <xf numFmtId="167" fontId="9" fillId="0" borderId="1" xfId="5" applyNumberFormat="1" applyFont="1" applyBorder="1"/>
    <xf numFmtId="1" fontId="2" fillId="0" borderId="0" xfId="5" applyNumberFormat="1"/>
    <xf numFmtId="0" fontId="2" fillId="0" borderId="1" xfId="5" applyBorder="1"/>
    <xf numFmtId="1" fontId="24" fillId="0" borderId="5" xfId="5" applyNumberFormat="1" applyFont="1" applyFill="1" applyBorder="1" applyAlignment="1">
      <alignment horizontal="left"/>
    </xf>
    <xf numFmtId="1" fontId="24" fillId="0" borderId="5" xfId="5" applyNumberFormat="1" applyFont="1" applyFill="1" applyBorder="1"/>
    <xf numFmtId="0" fontId="24" fillId="0" borderId="5" xfId="5" applyFont="1" applyFill="1" applyBorder="1"/>
    <xf numFmtId="3" fontId="24" fillId="0" borderId="5" xfId="5" applyNumberFormat="1" applyFont="1" applyFill="1" applyBorder="1"/>
    <xf numFmtId="3" fontId="50" fillId="0" borderId="5" xfId="5" applyNumberFormat="1" applyFont="1" applyFill="1" applyBorder="1"/>
    <xf numFmtId="1" fontId="24" fillId="0" borderId="0" xfId="5" applyNumberFormat="1" applyFont="1" applyFill="1" applyAlignment="1">
      <alignment horizontal="left"/>
    </xf>
    <xf numFmtId="1" fontId="24" fillId="0" borderId="0" xfId="5" applyNumberFormat="1" applyFont="1" applyFill="1"/>
    <xf numFmtId="0" fontId="24" fillId="0" borderId="0" xfId="5" applyFont="1" applyFill="1" applyAlignment="1">
      <alignment horizontal="left"/>
    </xf>
    <xf numFmtId="3" fontId="24" fillId="0" borderId="0" xfId="5" applyNumberFormat="1" applyFont="1" applyFill="1" applyBorder="1"/>
    <xf numFmtId="3" fontId="24" fillId="0" borderId="0" xfId="5" quotePrefix="1" applyNumberFormat="1" applyFont="1" applyFill="1"/>
    <xf numFmtId="1" fontId="24" fillId="0" borderId="0" xfId="5" applyNumberFormat="1" applyFont="1" applyFill="1" applyBorder="1"/>
    <xf numFmtId="0" fontId="24" fillId="0" borderId="0" xfId="5" applyFont="1" applyFill="1" applyBorder="1"/>
    <xf numFmtId="1" fontId="24" fillId="0" borderId="1" xfId="5" applyNumberFormat="1" applyFont="1" applyFill="1" applyBorder="1" applyAlignment="1">
      <alignment wrapText="1"/>
    </xf>
    <xf numFmtId="3" fontId="26" fillId="0" borderId="0" xfId="5" applyNumberFormat="1" applyFont="1" applyFill="1" applyBorder="1"/>
    <xf numFmtId="0" fontId="24" fillId="0" borderId="1" xfId="5" applyFont="1" applyFill="1" applyBorder="1" applyAlignment="1">
      <alignment wrapText="1"/>
    </xf>
    <xf numFmtId="3" fontId="24" fillId="0" borderId="1" xfId="5" applyNumberFormat="1" applyFont="1" applyFill="1" applyBorder="1" applyAlignment="1">
      <alignment wrapText="1"/>
    </xf>
    <xf numFmtId="3" fontId="26" fillId="0" borderId="1" xfId="5" applyNumberFormat="1" applyFont="1" applyFill="1" applyBorder="1" applyAlignment="1">
      <alignment wrapText="1"/>
    </xf>
    <xf numFmtId="0" fontId="26" fillId="0" borderId="1" xfId="5" applyFont="1" applyFill="1" applyBorder="1" applyAlignment="1">
      <alignment wrapText="1"/>
    </xf>
    <xf numFmtId="0" fontId="24" fillId="0" borderId="1" xfId="5" applyNumberFormat="1" applyFont="1" applyFill="1" applyBorder="1" applyAlignment="1">
      <alignment wrapText="1"/>
    </xf>
    <xf numFmtId="179" fontId="24" fillId="0" borderId="0" xfId="5" applyNumberFormat="1" applyFont="1"/>
    <xf numFmtId="3" fontId="8" fillId="0" borderId="0" xfId="5" applyNumberFormat="1" applyFont="1"/>
    <xf numFmtId="179" fontId="24" fillId="0" borderId="13" xfId="5" applyNumberFormat="1" applyFont="1" applyBorder="1" applyAlignment="1">
      <alignment horizontal="center"/>
    </xf>
    <xf numFmtId="179" fontId="24" fillId="0" borderId="14" xfId="5" applyNumberFormat="1" applyFont="1" applyFill="1" applyBorder="1" applyAlignment="1">
      <alignment horizontal="center"/>
    </xf>
    <xf numFmtId="179" fontId="24" fillId="0" borderId="13" xfId="5" applyNumberFormat="1" applyFont="1" applyFill="1" applyBorder="1" applyAlignment="1">
      <alignment horizontal="center"/>
    </xf>
    <xf numFmtId="179" fontId="24" fillId="0" borderId="15" xfId="5" applyNumberFormat="1" applyFont="1" applyBorder="1" applyAlignment="1">
      <alignment horizontal="center"/>
    </xf>
    <xf numFmtId="179" fontId="24" fillId="0" borderId="0" xfId="5" applyNumberFormat="1" applyFont="1" applyBorder="1"/>
    <xf numFmtId="0" fontId="24" fillId="0" borderId="0" xfId="5" applyFont="1" applyBorder="1"/>
    <xf numFmtId="3" fontId="24" fillId="0" borderId="0" xfId="5" applyNumberFormat="1" applyFont="1" applyBorder="1"/>
    <xf numFmtId="3" fontId="8" fillId="0" borderId="0" xfId="5" applyNumberFormat="1" applyFont="1" applyBorder="1"/>
    <xf numFmtId="179" fontId="24" fillId="0" borderId="0" xfId="5" applyNumberFormat="1" applyFont="1" applyBorder="1" applyAlignment="1">
      <alignment horizontal="center"/>
    </xf>
    <xf numFmtId="179" fontId="24" fillId="0" borderId="14" xfId="5" applyNumberFormat="1" applyFont="1" applyBorder="1" applyAlignment="1">
      <alignment horizontal="center"/>
    </xf>
    <xf numFmtId="179" fontId="24" fillId="0" borderId="13" xfId="5" applyNumberFormat="1" applyFont="1" applyFill="1" applyBorder="1" applyAlignment="1" applyProtection="1">
      <alignment horizontal="center"/>
    </xf>
    <xf numFmtId="179" fontId="24" fillId="0" borderId="13" xfId="5" applyNumberFormat="1" applyFont="1" applyBorder="1" applyAlignment="1" applyProtection="1">
      <alignment horizontal="center"/>
    </xf>
    <xf numFmtId="179" fontId="24" fillId="0" borderId="0" xfId="5" applyNumberFormat="1" applyFont="1" applyFill="1"/>
    <xf numFmtId="179" fontId="24" fillId="0" borderId="0" xfId="5" quotePrefix="1" applyNumberFormat="1" applyFont="1"/>
    <xf numFmtId="179" fontId="24" fillId="0" borderId="0" xfId="5" applyNumberFormat="1" applyFont="1" applyFill="1" applyBorder="1" applyAlignment="1" applyProtection="1">
      <alignment horizontal="center"/>
    </xf>
    <xf numFmtId="179" fontId="24" fillId="0" borderId="0" xfId="5" applyNumberFormat="1" applyFont="1" applyFill="1" applyBorder="1" applyAlignment="1">
      <alignment horizontal="center"/>
    </xf>
    <xf numFmtId="179" fontId="24" fillId="0" borderId="0" xfId="5" applyNumberFormat="1" applyFont="1" applyBorder="1" applyAlignment="1" applyProtection="1">
      <alignment horizontal="center"/>
    </xf>
    <xf numFmtId="179" fontId="24" fillId="0" borderId="0" xfId="5" applyNumberFormat="1" applyFont="1" applyFill="1" applyBorder="1"/>
    <xf numFmtId="0" fontId="24" fillId="0" borderId="0" xfId="5" applyFont="1" applyBorder="1" applyAlignment="1">
      <alignment horizontal="left"/>
    </xf>
    <xf numFmtId="3" fontId="27" fillId="0" borderId="0" xfId="5" applyNumberFormat="1" applyFont="1"/>
    <xf numFmtId="0" fontId="2" fillId="5" borderId="0" xfId="5" applyFill="1"/>
    <xf numFmtId="14" fontId="2" fillId="0" borderId="0" xfId="3" applyNumberFormat="1" applyFont="1" applyBorder="1" applyAlignment="1">
      <alignment horizontal="center"/>
    </xf>
    <xf numFmtId="3" fontId="27" fillId="0" borderId="0" xfId="5" applyNumberFormat="1" applyFont="1" applyAlignment="1">
      <alignment horizontal="left"/>
    </xf>
    <xf numFmtId="0" fontId="35" fillId="0" borderId="0" xfId="10" applyFont="1" applyAlignment="1">
      <alignment horizontal="right"/>
    </xf>
    <xf numFmtId="173" fontId="2" fillId="0" borderId="0" xfId="3" quotePrefix="1" applyNumberFormat="1" applyFont="1"/>
    <xf numFmtId="173" fontId="2" fillId="0" borderId="0" xfId="3" applyNumberFormat="1" applyFont="1"/>
    <xf numFmtId="3" fontId="51" fillId="0" borderId="0" xfId="3" applyNumberFormat="1" applyFont="1" applyFill="1" applyBorder="1" applyAlignment="1">
      <alignment horizontal="center"/>
    </xf>
    <xf numFmtId="0" fontId="52" fillId="0" borderId="0" xfId="5" applyFont="1"/>
    <xf numFmtId="167" fontId="2" fillId="0" borderId="0" xfId="5" applyNumberFormat="1" applyFont="1" applyAlignment="1">
      <alignment horizontal="left"/>
    </xf>
    <xf numFmtId="179" fontId="2" fillId="0" borderId="0" xfId="5" applyNumberFormat="1" applyFont="1" applyAlignment="1">
      <alignment horizontal="left"/>
    </xf>
    <xf numFmtId="0" fontId="2" fillId="0" borderId="0" xfId="5" applyFont="1" applyAlignment="1">
      <alignment wrapText="1"/>
    </xf>
    <xf numFmtId="3" fontId="2" fillId="0" borderId="0" xfId="3" applyNumberFormat="1" applyFont="1" applyBorder="1" applyProtection="1">
      <protection locked="0"/>
    </xf>
    <xf numFmtId="0" fontId="24" fillId="0" borderId="0" xfId="5" applyFont="1" applyAlignment="1">
      <alignment horizontal="right"/>
    </xf>
    <xf numFmtId="3" fontId="24" fillId="0" borderId="0" xfId="5" applyNumberFormat="1" applyFont="1" applyAlignment="1">
      <alignment horizontal="right"/>
    </xf>
    <xf numFmtId="0" fontId="2" fillId="0" borderId="0" xfId="5" applyFont="1" applyAlignment="1">
      <alignment horizontal="left" wrapText="1"/>
    </xf>
    <xf numFmtId="167" fontId="2" fillId="0" borderId="0" xfId="5" applyNumberFormat="1" applyFont="1" applyBorder="1" applyAlignment="1">
      <alignment horizontal="left"/>
    </xf>
    <xf numFmtId="179" fontId="2" fillId="0" borderId="0" xfId="5" applyNumberFormat="1" applyFont="1" applyBorder="1" applyAlignment="1">
      <alignment horizontal="left"/>
    </xf>
    <xf numFmtId="165" fontId="2" fillId="0" borderId="0" xfId="7" applyNumberFormat="1" applyBorder="1"/>
    <xf numFmtId="0" fontId="9" fillId="0" borderId="0" xfId="7" applyFont="1" applyBorder="1"/>
    <xf numFmtId="0" fontId="24" fillId="0" borderId="0" xfId="7" applyFont="1"/>
    <xf numFmtId="165" fontId="2" fillId="0" borderId="0" xfId="7" applyNumberFormat="1" applyBorder="1" applyAlignment="1"/>
    <xf numFmtId="0" fontId="2" fillId="0" borderId="0" xfId="7" applyFont="1" applyBorder="1" applyAlignment="1">
      <alignment horizontal="left"/>
    </xf>
    <xf numFmtId="164" fontId="2" fillId="0" borderId="3" xfId="7" applyNumberFormat="1" applyFont="1" applyBorder="1" applyAlignment="1">
      <alignment horizontal="right"/>
    </xf>
    <xf numFmtId="0" fontId="2" fillId="0" borderId="3" xfId="7" applyFont="1" applyBorder="1" applyAlignment="1">
      <alignment horizontal="right"/>
    </xf>
    <xf numFmtId="0" fontId="2" fillId="0" borderId="0" xfId="7" applyFont="1" applyBorder="1" applyAlignment="1">
      <alignment horizontal="center"/>
    </xf>
    <xf numFmtId="0" fontId="2" fillId="5" borderId="0" xfId="7" applyFont="1" applyFill="1" applyBorder="1" applyAlignment="1">
      <alignment horizontal="center"/>
    </xf>
    <xf numFmtId="164" fontId="2" fillId="0" borderId="0" xfId="7" applyNumberFormat="1" applyFont="1" applyAlignment="1">
      <alignment horizontal="right"/>
    </xf>
    <xf numFmtId="0" fontId="2" fillId="0" borderId="0" xfId="7" applyFont="1" applyBorder="1" applyAlignment="1">
      <alignment horizontal="right"/>
    </xf>
    <xf numFmtId="165" fontId="2" fillId="0" borderId="0" xfId="7" applyNumberFormat="1"/>
    <xf numFmtId="0" fontId="2" fillId="0" borderId="0" xfId="7" applyFont="1" applyAlignment="1">
      <alignment horizontal="right"/>
    </xf>
    <xf numFmtId="164" fontId="2" fillId="0" borderId="0" xfId="7" quotePrefix="1" applyNumberFormat="1" applyFont="1" applyAlignment="1">
      <alignment horizontal="right"/>
    </xf>
    <xf numFmtId="164" fontId="2" fillId="0" borderId="0" xfId="7" applyNumberFormat="1" applyFont="1"/>
    <xf numFmtId="164" fontId="2" fillId="0" borderId="0" xfId="7" applyNumberFormat="1" applyFont="1" applyBorder="1" applyAlignment="1">
      <alignment horizontal="right"/>
    </xf>
    <xf numFmtId="3" fontId="27" fillId="0" borderId="0" xfId="7" applyNumberFormat="1" applyFont="1" applyBorder="1" applyAlignment="1">
      <alignment horizontal="left"/>
    </xf>
    <xf numFmtId="164" fontId="2" fillId="0" borderId="0" xfId="7" applyNumberFormat="1" applyFont="1" applyBorder="1"/>
    <xf numFmtId="164" fontId="2" fillId="0" borderId="0" xfId="7" quotePrefix="1" applyNumberFormat="1" applyFont="1" applyBorder="1" applyAlignment="1">
      <alignment horizontal="right"/>
    </xf>
    <xf numFmtId="9" fontId="2" fillId="0" borderId="0" xfId="7" applyNumberFormat="1" applyFont="1" applyBorder="1" applyAlignment="1">
      <alignment horizontal="right"/>
    </xf>
    <xf numFmtId="0" fontId="2" fillId="0" borderId="0" xfId="7" applyBorder="1"/>
    <xf numFmtId="0" fontId="2" fillId="0" borderId="0" xfId="7" applyFont="1" applyFill="1" applyBorder="1" applyAlignment="1">
      <alignment horizontal="right"/>
    </xf>
    <xf numFmtId="164" fontId="2" fillId="0" borderId="1" xfId="7" applyNumberFormat="1" applyFont="1" applyBorder="1"/>
    <xf numFmtId="164" fontId="2" fillId="0" borderId="1" xfId="7" applyNumberFormat="1" applyFont="1" applyBorder="1" applyAlignment="1">
      <alignment horizontal="right"/>
    </xf>
    <xf numFmtId="0" fontId="2" fillId="0" borderId="1" xfId="7" applyFont="1" applyBorder="1"/>
    <xf numFmtId="0" fontId="2" fillId="0" borderId="1" xfId="7" applyFont="1" applyFill="1" applyBorder="1" applyAlignment="1">
      <alignment horizontal="right"/>
    </xf>
    <xf numFmtId="3" fontId="10" fillId="0" borderId="0" xfId="11" applyNumberFormat="1" applyFont="1"/>
    <xf numFmtId="3" fontId="10" fillId="0" borderId="0" xfId="3" applyNumberFormat="1" applyFont="1"/>
    <xf numFmtId="174" fontId="10" fillId="0" borderId="0" xfId="3" applyNumberFormat="1" applyFont="1"/>
    <xf numFmtId="0" fontId="2" fillId="0" borderId="0" xfId="11"/>
    <xf numFmtId="0" fontId="52" fillId="0" borderId="0" xfId="7" applyFont="1"/>
    <xf numFmtId="167" fontId="2" fillId="0" borderId="0" xfId="7" applyNumberFormat="1" applyFont="1" applyAlignment="1">
      <alignment horizontal="left"/>
    </xf>
    <xf numFmtId="179" fontId="2" fillId="0" borderId="0" xfId="7" applyNumberFormat="1" applyFont="1" applyAlignment="1">
      <alignment horizontal="left"/>
    </xf>
    <xf numFmtId="0" fontId="2" fillId="0" borderId="0" xfId="7" applyFont="1" applyAlignment="1">
      <alignment wrapText="1"/>
    </xf>
    <xf numFmtId="0" fontId="10" fillId="0" borderId="0" xfId="7" applyFont="1" applyAlignment="1">
      <alignment wrapText="1"/>
    </xf>
    <xf numFmtId="3" fontId="2" fillId="0" borderId="0" xfId="11" applyNumberFormat="1"/>
    <xf numFmtId="3" fontId="2" fillId="0" borderId="0" xfId="11" applyNumberFormat="1" applyFont="1"/>
    <xf numFmtId="2" fontId="2" fillId="0" borderId="0" xfId="11" applyNumberFormat="1" applyFont="1" applyBorder="1"/>
    <xf numFmtId="3" fontId="24" fillId="0" borderId="0" xfId="7" applyNumberFormat="1" applyFont="1"/>
    <xf numFmtId="0" fontId="2" fillId="0" borderId="0" xfId="7" applyFont="1" applyAlignment="1">
      <alignment horizontal="left" wrapText="1"/>
    </xf>
    <xf numFmtId="3" fontId="13" fillId="0" borderId="0" xfId="11" applyNumberFormat="1" applyFont="1"/>
    <xf numFmtId="167" fontId="2" fillId="0" borderId="0" xfId="7" applyNumberFormat="1" applyFont="1" applyBorder="1" applyAlignment="1">
      <alignment horizontal="left"/>
    </xf>
    <xf numFmtId="179" fontId="2" fillId="0" borderId="0" xfId="7" applyNumberFormat="1" applyFont="1" applyBorder="1" applyAlignment="1">
      <alignment horizontal="left"/>
    </xf>
    <xf numFmtId="3" fontId="13" fillId="0" borderId="0" xfId="11" applyNumberFormat="1" applyFont="1" applyBorder="1"/>
    <xf numFmtId="0" fontId="2" fillId="0" borderId="2" xfId="7" applyFont="1" applyBorder="1"/>
    <xf numFmtId="3" fontId="2" fillId="0" borderId="2" xfId="7" applyNumberFormat="1" applyFont="1" applyBorder="1"/>
    <xf numFmtId="3" fontId="13" fillId="0" borderId="2" xfId="7" applyNumberFormat="1" applyFont="1" applyBorder="1"/>
    <xf numFmtId="2" fontId="2" fillId="0" borderId="2" xfId="7" applyNumberFormat="1" applyFont="1" applyBorder="1"/>
    <xf numFmtId="3" fontId="27" fillId="0" borderId="0" xfId="7" applyNumberFormat="1" applyFont="1"/>
    <xf numFmtId="3" fontId="6" fillId="0" borderId="0" xfId="7" applyNumberFormat="1" applyFont="1" applyBorder="1" applyProtection="1">
      <protection locked="0"/>
    </xf>
    <xf numFmtId="3" fontId="29" fillId="0" borderId="0" xfId="7" applyNumberFormat="1" applyFont="1" applyBorder="1"/>
    <xf numFmtId="0" fontId="5" fillId="0" borderId="0" xfId="12" applyNumberFormat="1" applyFont="1" applyBorder="1"/>
    <xf numFmtId="174" fontId="5" fillId="0" borderId="0" xfId="12" applyNumberFormat="1" applyFont="1" applyBorder="1"/>
    <xf numFmtId="0" fontId="5" fillId="0" borderId="0" xfId="12" applyBorder="1"/>
    <xf numFmtId="3" fontId="6" fillId="0" borderId="0" xfId="7" applyNumberFormat="1" applyFont="1" applyBorder="1"/>
    <xf numFmtId="3" fontId="29" fillId="0" borderId="1" xfId="7" applyNumberFormat="1" applyFont="1" applyBorder="1"/>
    <xf numFmtId="3" fontId="30" fillId="0" borderId="5" xfId="7" applyNumberFormat="1" applyFont="1" applyBorder="1" applyAlignment="1">
      <alignment horizontal="left"/>
    </xf>
    <xf numFmtId="3" fontId="30" fillId="0" borderId="1" xfId="7" applyNumberFormat="1" applyFont="1" applyBorder="1"/>
    <xf numFmtId="3" fontId="5" fillId="0" borderId="1" xfId="7" applyNumberFormat="1" applyFont="1" applyBorder="1"/>
    <xf numFmtId="3" fontId="30" fillId="0" borderId="5" xfId="7" applyNumberFormat="1" applyFont="1" applyBorder="1" applyAlignment="1">
      <alignment horizontal="right"/>
    </xf>
    <xf numFmtId="3" fontId="30" fillId="0" borderId="0" xfId="7" applyNumberFormat="1" applyFont="1" applyBorder="1" applyAlignment="1">
      <alignment horizontal="right"/>
    </xf>
    <xf numFmtId="0" fontId="2" fillId="6" borderId="0" xfId="7" applyFill="1"/>
    <xf numFmtId="3" fontId="27" fillId="0" borderId="0" xfId="7" applyNumberFormat="1" applyFont="1" applyAlignment="1">
      <alignment horizontal="left"/>
    </xf>
    <xf numFmtId="1" fontId="27" fillId="5" borderId="0" xfId="7" applyNumberFormat="1" applyFont="1" applyFill="1" applyAlignment="1">
      <alignment horizontal="left"/>
    </xf>
    <xf numFmtId="3" fontId="2" fillId="0" borderId="0" xfId="7" applyNumberFormat="1"/>
    <xf numFmtId="3" fontId="5" fillId="0" borderId="0" xfId="7" applyNumberFormat="1" applyFont="1" applyAlignment="1">
      <alignment horizontal="right"/>
    </xf>
    <xf numFmtId="3" fontId="30" fillId="0" borderId="0" xfId="7" applyNumberFormat="1" applyFont="1" applyAlignment="1">
      <alignment horizontal="right"/>
    </xf>
    <xf numFmtId="3" fontId="5" fillId="0" borderId="0" xfId="7" applyNumberFormat="1" applyFont="1" applyAlignment="1">
      <alignment horizontal="left"/>
    </xf>
    <xf numFmtId="3" fontId="10" fillId="0" borderId="0" xfId="7" applyNumberFormat="1" applyFont="1" applyAlignment="1">
      <alignment horizontal="right"/>
    </xf>
    <xf numFmtId="3" fontId="31" fillId="0" borderId="0" xfId="7" applyNumberFormat="1" applyFont="1"/>
    <xf numFmtId="1" fontId="5" fillId="0" borderId="0" xfId="13" applyNumberFormat="1"/>
    <xf numFmtId="0" fontId="5" fillId="0" borderId="0" xfId="13"/>
    <xf numFmtId="3" fontId="10" fillId="0" borderId="0" xfId="7" applyNumberFormat="1" applyFont="1" applyBorder="1" applyAlignment="1">
      <alignment horizontal="right"/>
    </xf>
    <xf numFmtId="3" fontId="10" fillId="0" borderId="0" xfId="7" applyNumberFormat="1" applyFont="1" applyFill="1" applyBorder="1" applyAlignment="1">
      <alignment horizontal="right"/>
    </xf>
    <xf numFmtId="174" fontId="5" fillId="0" borderId="0" xfId="13" applyNumberFormat="1" applyFill="1" applyBorder="1"/>
    <xf numFmtId="174" fontId="5" fillId="6" borderId="0" xfId="13" applyNumberFormat="1" applyFill="1" applyBorder="1"/>
    <xf numFmtId="3" fontId="2" fillId="0" borderId="0" xfId="7" applyNumberFormat="1" applyBorder="1"/>
    <xf numFmtId="0" fontId="56" fillId="0" borderId="0" xfId="7" applyFont="1"/>
    <xf numFmtId="3" fontId="32" fillId="0" borderId="1" xfId="7" applyNumberFormat="1" applyFont="1" applyBorder="1" applyAlignment="1">
      <alignment horizontal="right"/>
    </xf>
    <xf numFmtId="3" fontId="33" fillId="0" borderId="1" xfId="7" applyNumberFormat="1" applyFont="1" applyBorder="1" applyAlignment="1">
      <alignment horizontal="right"/>
    </xf>
    <xf numFmtId="3" fontId="5" fillId="0" borderId="1" xfId="7" applyNumberFormat="1" applyFont="1" applyBorder="1" applyAlignment="1">
      <alignment horizontal="left"/>
    </xf>
    <xf numFmtId="0" fontId="56" fillId="0" borderId="0" xfId="7" applyFont="1" applyBorder="1"/>
    <xf numFmtId="14" fontId="56" fillId="0" borderId="0" xfId="7" applyNumberFormat="1" applyFont="1" applyBorder="1"/>
    <xf numFmtId="3" fontId="27" fillId="0" borderId="0" xfId="7" applyNumberFormat="1" applyFont="1" applyAlignment="1"/>
    <xf numFmtId="3" fontId="24" fillId="0" borderId="0" xfId="7" applyNumberFormat="1" applyFont="1" applyAlignment="1"/>
    <xf numFmtId="3" fontId="2" fillId="5" borderId="0" xfId="7" applyNumberFormat="1" applyFont="1" applyFill="1"/>
    <xf numFmtId="0" fontId="10" fillId="0" borderId="0" xfId="7" applyFont="1" applyAlignment="1">
      <alignment horizontal="left" wrapText="1"/>
    </xf>
    <xf numFmtId="0" fontId="24" fillId="0" borderId="0" xfId="7" applyFont="1" applyBorder="1"/>
    <xf numFmtId="0" fontId="2" fillId="0" borderId="1" xfId="7" applyBorder="1"/>
    <xf numFmtId="3" fontId="2" fillId="0" borderId="1" xfId="7" applyNumberFormat="1" applyBorder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49" fontId="0" fillId="0" borderId="3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4" xfId="0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7" fontId="2" fillId="0" borderId="4" xfId="3" applyNumberFormat="1" applyFont="1" applyBorder="1" applyAlignment="1">
      <alignment horizontal="center"/>
    </xf>
    <xf numFmtId="0" fontId="2" fillId="0" borderId="4" xfId="5" applyFont="1" applyBorder="1" applyAlignment="1">
      <alignment horizontal="center"/>
    </xf>
    <xf numFmtId="0" fontId="2" fillId="0" borderId="4" xfId="5" applyBorder="1" applyAlignment="1">
      <alignment horizontal="center"/>
    </xf>
    <xf numFmtId="0" fontId="2" fillId="0" borderId="3" xfId="3" applyFont="1" applyFill="1" applyBorder="1" applyAlignment="1">
      <alignment horizontal="center"/>
    </xf>
    <xf numFmtId="14" fontId="2" fillId="0" borderId="1" xfId="3" applyNumberFormat="1" applyFont="1" applyFill="1" applyBorder="1" applyAlignment="1">
      <alignment horizontal="center"/>
    </xf>
    <xf numFmtId="0" fontId="2" fillId="0" borderId="1" xfId="5" applyFont="1" applyBorder="1" applyAlignment="1">
      <alignment horizontal="center"/>
    </xf>
    <xf numFmtId="0" fontId="2" fillId="0" borderId="3" xfId="5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4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4" fillId="0" borderId="2" xfId="5" applyFont="1" applyBorder="1" applyAlignment="1"/>
    <xf numFmtId="0" fontId="44" fillId="0" borderId="1" xfId="7" applyFont="1" applyBorder="1" applyAlignment="1" applyProtection="1">
      <protection hidden="1"/>
    </xf>
    <xf numFmtId="0" fontId="2" fillId="0" borderId="1" xfId="7" applyBorder="1" applyAlignment="1" applyProtection="1">
      <protection hidden="1"/>
    </xf>
    <xf numFmtId="0" fontId="44" fillId="0" borderId="2" xfId="7" applyFont="1" applyBorder="1" applyAlignment="1"/>
    <xf numFmtId="0" fontId="2" fillId="0" borderId="2" xfId="7" applyBorder="1" applyAlignment="1"/>
    <xf numFmtId="0" fontId="13" fillId="0" borderId="4" xfId="7" applyFont="1" applyBorder="1" applyAlignment="1">
      <alignment horizontal="center"/>
    </xf>
    <xf numFmtId="164" fontId="2" fillId="0" borderId="3" xfId="7" applyNumberFormat="1" applyFont="1" applyBorder="1" applyAlignment="1">
      <alignment horizontal="center"/>
    </xf>
    <xf numFmtId="164" fontId="2" fillId="0" borderId="0" xfId="7" applyNumberFormat="1" applyFont="1" applyAlignment="1">
      <alignment horizontal="center"/>
    </xf>
    <xf numFmtId="164" fontId="14" fillId="0" borderId="1" xfId="7" applyNumberFormat="1" applyFont="1" applyBorder="1" applyAlignment="1">
      <alignment horizontal="center"/>
    </xf>
  </cellXfs>
  <cellStyles count="14">
    <cellStyle name="Normal" xfId="0" builtinId="0" customBuiltin="1"/>
    <cellStyle name="Normal 2" xfId="2"/>
    <cellStyle name="Normal 3" xfId="7"/>
    <cellStyle name="Normal 4" xfId="5"/>
    <cellStyle name="Normal 5" xfId="1"/>
    <cellStyle name="Normal 6 2" xfId="10"/>
    <cellStyle name="Normal 9" xfId="11"/>
    <cellStyle name="Normal_Blad1" xfId="6"/>
    <cellStyle name="Normal_Byggkost." xfId="13"/>
    <cellStyle name="Normal_Kommuner och landsting, bilagor2005_dec" xfId="8"/>
    <cellStyle name="Normal_Landsting 2005_dec" xfId="4"/>
    <cellStyle name="Normal_NPIKost" xfId="12"/>
    <cellStyle name="Normal_Tabell 2_1" xfId="3"/>
    <cellStyle name="Procent 2" xfId="9"/>
  </cellStyles>
  <dxfs count="19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3790950</xdr:colOff>
          <xdr:row>3</xdr:row>
          <xdr:rowOff>0</xdr:rowOff>
        </xdr:from>
        <xdr:to>
          <xdr:col>2</xdr:col>
          <xdr:colOff>1609725</xdr:colOff>
          <xdr:row>3</xdr:row>
          <xdr:rowOff>219075</xdr:rowOff>
        </xdr:to>
        <xdr:sp macro="" textlink="">
          <xdr:nvSpPr>
            <xdr:cNvPr id="22529" name="ComboBox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3552825</xdr:colOff>
          <xdr:row>3</xdr:row>
          <xdr:rowOff>0</xdr:rowOff>
        </xdr:from>
        <xdr:to>
          <xdr:col>3</xdr:col>
          <xdr:colOff>123825</xdr:colOff>
          <xdr:row>4</xdr:row>
          <xdr:rowOff>28575</xdr:rowOff>
        </xdr:to>
        <xdr:sp macro="" textlink="">
          <xdr:nvSpPr>
            <xdr:cNvPr id="23553" name="ComboBox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3</xdr:col>
          <xdr:colOff>742950</xdr:colOff>
          <xdr:row>4</xdr:row>
          <xdr:rowOff>9525</xdr:rowOff>
        </xdr:to>
        <xdr:sp macro="" textlink="">
          <xdr:nvSpPr>
            <xdr:cNvPr id="24577" name="ComboBox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name="Fråga från QryXL_1" connectionId="1" autoFormatId="16" applyNumberFormats="0" applyBorderFormats="0" applyFontFormats="1" applyPatternFormats="1" applyAlignmentFormats="0" applyWidthHeightFormats="0">
  <queryTableRefresh nextId="3">
    <queryTableFields count="2">
      <queryTableField id="1" name="kommun"/>
      <queryTableField id="2" name="namn"/>
    </queryTableFields>
  </queryTableRefresh>
</queryTable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tabSelected="1" zoomScaleNormal="100" workbookViewId="0"/>
  </sheetViews>
  <sheetFormatPr defaultColWidth="0" defaultRowHeight="12.75" zeroHeight="1" x14ac:dyDescent="0.2"/>
  <cols>
    <col min="1" max="1" width="10.140625" customWidth="1"/>
    <col min="2" max="2" width="37.140625" customWidth="1"/>
    <col min="3" max="6" width="9.140625" customWidth="1"/>
    <col min="7" max="12" width="9.140625" hidden="1" customWidth="1"/>
  </cols>
  <sheetData>
    <row r="1" spans="1:3" x14ac:dyDescent="0.2">
      <c r="A1" s="1" t="s">
        <v>187</v>
      </c>
      <c r="B1" s="1"/>
      <c r="C1" s="1"/>
    </row>
    <row r="2" spans="1:3" x14ac:dyDescent="0.2">
      <c r="A2" s="1" t="s">
        <v>188</v>
      </c>
      <c r="B2" s="1"/>
      <c r="C2" s="1"/>
    </row>
    <row r="3" spans="1:3" x14ac:dyDescent="0.2"/>
    <row r="4" spans="1:3" ht="26.25" x14ac:dyDescent="0.4">
      <c r="A4" s="107" t="s">
        <v>189</v>
      </c>
      <c r="B4" s="108"/>
    </row>
    <row r="5" spans="1:3" ht="18.75" x14ac:dyDescent="0.3">
      <c r="A5" s="109" t="str">
        <f>"Utjämningsår "&amp;C45&amp;""</f>
        <v>Utjämningsår 2018</v>
      </c>
      <c r="B5" s="108"/>
    </row>
    <row r="6" spans="1:3" ht="18.75" x14ac:dyDescent="0.3">
      <c r="A6" s="109" t="str">
        <f>IF(Innehåll!C46="utfall","Utfall","Preliminärt utfall")</f>
        <v>Utfall</v>
      </c>
      <c r="B6" s="108"/>
    </row>
    <row r="7" spans="1:3" ht="18.75" x14ac:dyDescent="0.3">
      <c r="A7" s="109"/>
      <c r="B7" s="108"/>
    </row>
    <row r="8" spans="1:3" x14ac:dyDescent="0.2"/>
    <row r="9" spans="1:3" s="3" customFormat="1" ht="15.75" x14ac:dyDescent="0.25">
      <c r="A9" s="2" t="s">
        <v>0</v>
      </c>
    </row>
    <row r="10" spans="1:3" ht="15.75" customHeight="1" x14ac:dyDescent="0.25">
      <c r="A10" s="110" t="s">
        <v>1</v>
      </c>
      <c r="B10" s="110" t="s">
        <v>189</v>
      </c>
    </row>
    <row r="11" spans="1:3" ht="15" x14ac:dyDescent="0.25">
      <c r="A11" s="110" t="s">
        <v>2</v>
      </c>
      <c r="B11" s="110" t="s">
        <v>199</v>
      </c>
    </row>
    <row r="12" spans="1:3" ht="15" x14ac:dyDescent="0.25">
      <c r="A12" s="110" t="s">
        <v>4</v>
      </c>
      <c r="B12" s="110" t="s">
        <v>200</v>
      </c>
    </row>
    <row r="13" spans="1:3" ht="15" x14ac:dyDescent="0.25">
      <c r="A13" s="110" t="s">
        <v>190</v>
      </c>
      <c r="B13" s="110" t="s">
        <v>201</v>
      </c>
    </row>
    <row r="14" spans="1:3" ht="15" x14ac:dyDescent="0.25">
      <c r="A14" s="110" t="s">
        <v>191</v>
      </c>
      <c r="B14" s="110" t="s">
        <v>202</v>
      </c>
    </row>
    <row r="15" spans="1:3" ht="15" x14ac:dyDescent="0.25">
      <c r="A15" s="110" t="s">
        <v>192</v>
      </c>
      <c r="B15" s="110" t="s">
        <v>203</v>
      </c>
    </row>
    <row r="16" spans="1:3" ht="15" x14ac:dyDescent="0.25">
      <c r="A16" s="110" t="s">
        <v>268</v>
      </c>
      <c r="B16" s="110" t="s">
        <v>269</v>
      </c>
    </row>
    <row r="17" spans="1:2" ht="15" x14ac:dyDescent="0.25">
      <c r="A17" s="110" t="s">
        <v>193</v>
      </c>
      <c r="B17" s="110" t="s">
        <v>204</v>
      </c>
    </row>
    <row r="18" spans="1:2" ht="15" x14ac:dyDescent="0.25">
      <c r="A18" s="110" t="s">
        <v>194</v>
      </c>
      <c r="B18" s="110" t="s">
        <v>205</v>
      </c>
    </row>
    <row r="19" spans="1:2" ht="15" x14ac:dyDescent="0.25">
      <c r="A19" s="110" t="s">
        <v>195</v>
      </c>
      <c r="B19" s="110" t="s">
        <v>206</v>
      </c>
    </row>
    <row r="20" spans="1:2" ht="15" x14ac:dyDescent="0.25">
      <c r="A20" s="110" t="s">
        <v>196</v>
      </c>
      <c r="B20" s="110" t="s">
        <v>207</v>
      </c>
    </row>
    <row r="21" spans="1:2" ht="15" x14ac:dyDescent="0.25">
      <c r="A21" s="110" t="s">
        <v>197</v>
      </c>
      <c r="B21" s="110" t="s">
        <v>113</v>
      </c>
    </row>
    <row r="22" spans="1:2" ht="15" x14ac:dyDescent="0.25">
      <c r="A22" s="110" t="s">
        <v>198</v>
      </c>
      <c r="B22" s="110" t="s">
        <v>210</v>
      </c>
    </row>
    <row r="23" spans="1:2" ht="15" x14ac:dyDescent="0.25">
      <c r="A23" s="110" t="s">
        <v>208</v>
      </c>
      <c r="B23" s="110" t="s">
        <v>211</v>
      </c>
    </row>
    <row r="24" spans="1:2" ht="15" x14ac:dyDescent="0.25">
      <c r="A24" s="110" t="s">
        <v>209</v>
      </c>
      <c r="B24" s="294" t="s">
        <v>672</v>
      </c>
    </row>
    <row r="25" spans="1:2" ht="15" x14ac:dyDescent="0.25">
      <c r="A25" s="110" t="s">
        <v>669</v>
      </c>
      <c r="B25" s="326" t="s">
        <v>673</v>
      </c>
    </row>
    <row r="26" spans="1:2" ht="15" x14ac:dyDescent="0.25">
      <c r="A26" s="110" t="s">
        <v>670</v>
      </c>
      <c r="B26" s="326" t="s">
        <v>674</v>
      </c>
    </row>
    <row r="27" spans="1:2" ht="15" x14ac:dyDescent="0.25">
      <c r="A27" s="110" t="s">
        <v>671</v>
      </c>
      <c r="B27" s="326" t="s">
        <v>675</v>
      </c>
    </row>
    <row r="28" spans="1:2" ht="15" x14ac:dyDescent="0.25">
      <c r="A28" s="110" t="s">
        <v>668</v>
      </c>
      <c r="B28" s="110" t="s">
        <v>3</v>
      </c>
    </row>
    <row r="29" spans="1:2" ht="15" x14ac:dyDescent="0.25">
      <c r="A29" s="326" t="s">
        <v>795</v>
      </c>
      <c r="B29" s="326" t="s">
        <v>796</v>
      </c>
    </row>
    <row r="30" spans="1:2" ht="15" x14ac:dyDescent="0.25">
      <c r="A30" s="110"/>
      <c r="B30" s="110"/>
    </row>
    <row r="31" spans="1:2" ht="15" x14ac:dyDescent="0.25">
      <c r="A31" s="110" t="s">
        <v>797</v>
      </c>
      <c r="B31" s="110"/>
    </row>
    <row r="32" spans="1:2" ht="15" x14ac:dyDescent="0.25">
      <c r="A32" s="110" t="s">
        <v>798</v>
      </c>
      <c r="B32" s="110" t="s">
        <v>799</v>
      </c>
    </row>
    <row r="33" spans="1:12" ht="15" x14ac:dyDescent="0.25">
      <c r="A33" s="110" t="s">
        <v>800</v>
      </c>
      <c r="B33" s="110" t="s">
        <v>199</v>
      </c>
    </row>
    <row r="34" spans="1:12" ht="15" x14ac:dyDescent="0.25">
      <c r="A34" s="110" t="s">
        <v>801</v>
      </c>
      <c r="B34" s="110" t="s">
        <v>200</v>
      </c>
    </row>
    <row r="35" spans="1:12" ht="15" x14ac:dyDescent="0.25">
      <c r="A35" s="110"/>
      <c r="B35" s="110"/>
    </row>
    <row r="36" spans="1:12" ht="15" x14ac:dyDescent="0.25">
      <c r="A36" s="110" t="s">
        <v>802</v>
      </c>
      <c r="B36" s="110"/>
    </row>
    <row r="37" spans="1:12" ht="15" x14ac:dyDescent="0.25">
      <c r="A37" s="110" t="s">
        <v>803</v>
      </c>
      <c r="B37" s="110"/>
    </row>
    <row r="38" spans="1:12" ht="15" x14ac:dyDescent="0.25">
      <c r="A38" s="110" t="s">
        <v>804</v>
      </c>
      <c r="B38" s="110"/>
    </row>
    <row r="39" spans="1:12" ht="15" x14ac:dyDescent="0.25">
      <c r="A39" s="110" t="s">
        <v>805</v>
      </c>
      <c r="B39" s="110"/>
    </row>
    <row r="40" spans="1:12" ht="15" x14ac:dyDescent="0.25">
      <c r="A40" s="110"/>
      <c r="B40" s="110"/>
    </row>
    <row r="41" spans="1:12" ht="15" x14ac:dyDescent="0.25">
      <c r="A41" s="110" t="s">
        <v>806</v>
      </c>
      <c r="B41" s="110"/>
    </row>
    <row r="42" spans="1:12" ht="15" x14ac:dyDescent="0.25">
      <c r="A42" s="110" t="s">
        <v>807</v>
      </c>
      <c r="B42" s="110"/>
    </row>
    <row r="43" spans="1:12" hidden="1" x14ac:dyDescent="0.2"/>
    <row r="44" spans="1:12" ht="15.75" hidden="1" x14ac:dyDescent="0.25">
      <c r="A44" s="2" t="s">
        <v>72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8" hidden="1" customHeight="1" x14ac:dyDescent="0.2">
      <c r="A45" t="s">
        <v>5</v>
      </c>
      <c r="C45" s="23" t="s">
        <v>345</v>
      </c>
    </row>
    <row r="46" spans="1:12" hidden="1" x14ac:dyDescent="0.2">
      <c r="A46" t="s">
        <v>50</v>
      </c>
      <c r="C46" s="23" t="s">
        <v>346</v>
      </c>
    </row>
    <row r="47" spans="1:12" hidden="1" x14ac:dyDescent="0.2">
      <c r="A47" t="s">
        <v>7</v>
      </c>
      <c r="C47" s="23" t="s">
        <v>347</v>
      </c>
    </row>
    <row r="48" spans="1:12" ht="19.5" hidden="1" customHeight="1" x14ac:dyDescent="0.2">
      <c r="A48" t="s">
        <v>6</v>
      </c>
      <c r="C48" s="23" t="s">
        <v>348</v>
      </c>
    </row>
    <row r="49" spans="1:3" hidden="1" x14ac:dyDescent="0.2">
      <c r="A49" t="s">
        <v>8</v>
      </c>
      <c r="C49" s="23" t="s">
        <v>348</v>
      </c>
    </row>
    <row r="50" spans="1:3" ht="19.5" hidden="1" customHeight="1" x14ac:dyDescent="0.2">
      <c r="A50" t="s">
        <v>9</v>
      </c>
      <c r="C50" s="23" t="s">
        <v>349</v>
      </c>
    </row>
    <row r="51" spans="1:3" hidden="1" x14ac:dyDescent="0.2">
      <c r="A51" t="s">
        <v>10</v>
      </c>
      <c r="C51" s="23" t="s">
        <v>350</v>
      </c>
    </row>
    <row r="52" spans="1:3" hidden="1" x14ac:dyDescent="0.2">
      <c r="A52" t="s">
        <v>11</v>
      </c>
      <c r="C52" s="23" t="s">
        <v>351</v>
      </c>
    </row>
    <row r="53" spans="1:3" ht="19.5" hidden="1" customHeight="1" x14ac:dyDescent="0.2">
      <c r="A53" t="s">
        <v>14</v>
      </c>
      <c r="C53" s="23" t="s">
        <v>352</v>
      </c>
    </row>
    <row r="54" spans="1:3" hidden="1" x14ac:dyDescent="0.2">
      <c r="A54" t="s">
        <v>12</v>
      </c>
      <c r="C54" s="23" t="s">
        <v>350</v>
      </c>
    </row>
    <row r="55" spans="1:3" hidden="1" x14ac:dyDescent="0.2">
      <c r="A55" t="s">
        <v>13</v>
      </c>
      <c r="C55" s="23" t="s">
        <v>351</v>
      </c>
    </row>
    <row r="56" spans="1:3" ht="19.5" hidden="1" customHeight="1" x14ac:dyDescent="0.2">
      <c r="A56" t="s">
        <v>15</v>
      </c>
      <c r="C56" s="23" t="s">
        <v>353</v>
      </c>
    </row>
    <row r="57" spans="1:3" hidden="1" x14ac:dyDescent="0.2">
      <c r="A57" t="s">
        <v>16</v>
      </c>
      <c r="C57" s="23" t="s">
        <v>351</v>
      </c>
    </row>
    <row r="58" spans="1:3" ht="19.5" hidden="1" customHeight="1" x14ac:dyDescent="0.2">
      <c r="A58" t="s">
        <v>18</v>
      </c>
      <c r="C58" s="23" t="s">
        <v>353</v>
      </c>
    </row>
    <row r="59" spans="1:3" hidden="1" x14ac:dyDescent="0.2">
      <c r="A59" t="s">
        <v>17</v>
      </c>
      <c r="C59" s="23" t="s">
        <v>351</v>
      </c>
    </row>
    <row r="60" spans="1:3" ht="19.5" hidden="1" customHeight="1" x14ac:dyDescent="0.2">
      <c r="A60" t="str">
        <f>"Uppräkningsfaktor för skatteunderlaget "&amp;C45</f>
        <v>Uppräkningsfaktor för skatteunderlaget 2018</v>
      </c>
      <c r="C60" s="23" t="s">
        <v>354</v>
      </c>
    </row>
    <row r="61" spans="1:3" hidden="1" x14ac:dyDescent="0.2">
      <c r="A61" t="str">
        <f>"Uppräkningsfaktor för skatteunderlaget "&amp;C45+1</f>
        <v>Uppräkningsfaktor för skatteunderlaget 2019</v>
      </c>
      <c r="C61" s="23" t="s">
        <v>355</v>
      </c>
    </row>
    <row r="62" spans="1:3" ht="19.5" hidden="1" customHeight="1" x14ac:dyDescent="0.2">
      <c r="A62" t="s">
        <v>212</v>
      </c>
      <c r="C62" s="23" t="s">
        <v>356</v>
      </c>
    </row>
    <row r="63" spans="1:3" hidden="1" x14ac:dyDescent="0.2">
      <c r="A63" t="s">
        <v>213</v>
      </c>
      <c r="C63" s="23" t="s">
        <v>356</v>
      </c>
    </row>
    <row r="64" spans="1:3" hidden="1" x14ac:dyDescent="0.2">
      <c r="C64" s="23" t="s">
        <v>357</v>
      </c>
    </row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4.5703125" customWidth="1"/>
    <col min="3" max="3" width="12.5703125" customWidth="1"/>
    <col min="4" max="4" width="14.85546875" customWidth="1"/>
    <col min="5" max="5" width="12.7109375" customWidth="1"/>
    <col min="6" max="6" width="9.140625" style="73" customWidth="1"/>
    <col min="7" max="7" width="14.5703125" style="73" customWidth="1"/>
    <col min="8" max="8" width="16.42578125" style="73" customWidth="1"/>
    <col min="9" max="9" width="12" style="73" customWidth="1"/>
    <col min="10" max="10" width="12.5703125" customWidth="1"/>
    <col min="11" max="11" width="4.5703125" customWidth="1"/>
    <col min="12" max="15" width="9.140625" hidden="1" customWidth="1"/>
    <col min="16" max="22" width="0" hidden="1" customWidth="1"/>
    <col min="23" max="16384" width="9.140625" hidden="1"/>
  </cols>
  <sheetData>
    <row r="1" spans="1:18" ht="11.25" customHeight="1" x14ac:dyDescent="0.2"/>
    <row r="2" spans="1:18" ht="16.5" thickBot="1" x14ac:dyDescent="0.3">
      <c r="A2" s="71" t="str">
        <f>"Tabell 8  Barn och ungdomar med utländsk bakgrund, utjämningsåret "&amp;Innehåll!C45</f>
        <v>Tabell 8  Barn och ungdomar med utländsk bakgrund, utjämningsåret 2018</v>
      </c>
      <c r="B2" s="70"/>
      <c r="C2" s="71"/>
      <c r="D2" s="70"/>
      <c r="E2" s="70"/>
      <c r="F2" s="72"/>
      <c r="G2" s="72"/>
      <c r="H2" s="72"/>
      <c r="I2" s="72"/>
      <c r="J2" s="70"/>
    </row>
    <row r="3" spans="1:18" ht="31.5" customHeight="1" x14ac:dyDescent="0.25">
      <c r="A3" s="12"/>
      <c r="B3" s="66"/>
      <c r="C3" s="12"/>
      <c r="D3" s="66"/>
      <c r="E3" s="66"/>
      <c r="F3" s="189"/>
      <c r="G3" s="663" t="s">
        <v>343</v>
      </c>
      <c r="H3" s="663"/>
      <c r="I3" s="663"/>
      <c r="J3" s="66"/>
    </row>
    <row r="4" spans="1:18" s="66" customFormat="1" ht="89.25" x14ac:dyDescent="0.2">
      <c r="A4" s="202" t="s">
        <v>275</v>
      </c>
      <c r="B4" s="106" t="s">
        <v>79</v>
      </c>
      <c r="C4" s="106" t="str">
        <f>"Folkmängd 31/12 -"&amp;Innehåll!C45-2</f>
        <v>Folkmängd 31/12 -2016</v>
      </c>
      <c r="D4" s="106" t="s">
        <v>273</v>
      </c>
      <c r="E4" s="106" t="s">
        <v>274</v>
      </c>
      <c r="F4" s="106" t="s">
        <v>342</v>
      </c>
      <c r="G4" s="106" t="s">
        <v>281</v>
      </c>
      <c r="H4" s="106" t="s">
        <v>277</v>
      </c>
      <c r="I4" s="106" t="s">
        <v>276</v>
      </c>
      <c r="J4" s="106" t="s">
        <v>277</v>
      </c>
    </row>
    <row r="5" spans="1:18" s="74" customFormat="1" x14ac:dyDescent="0.2">
      <c r="B5" s="199" t="s">
        <v>92</v>
      </c>
      <c r="C5" s="199" t="s">
        <v>93</v>
      </c>
      <c r="D5" s="199" t="s">
        <v>94</v>
      </c>
      <c r="E5" s="199" t="s">
        <v>95</v>
      </c>
      <c r="F5" s="200" t="s">
        <v>96</v>
      </c>
      <c r="G5" s="200" t="s">
        <v>118</v>
      </c>
      <c r="H5" s="200" t="s">
        <v>98</v>
      </c>
      <c r="I5" s="200" t="s">
        <v>99</v>
      </c>
      <c r="J5" s="199" t="s">
        <v>100</v>
      </c>
    </row>
    <row r="6" spans="1:18" s="74" customFormat="1" x14ac:dyDescent="0.2">
      <c r="A6" s="105"/>
      <c r="B6" s="106" t="s">
        <v>278</v>
      </c>
      <c r="C6" s="82"/>
      <c r="D6" s="106" t="s">
        <v>279</v>
      </c>
      <c r="E6" s="82"/>
      <c r="F6" s="84"/>
      <c r="G6" s="84" t="s">
        <v>280</v>
      </c>
      <c r="H6" s="84"/>
      <c r="I6" s="84"/>
      <c r="J6" s="82"/>
    </row>
    <row r="7" spans="1:18" ht="18.75" customHeight="1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12.75" x14ac:dyDescent="0.2">
      <c r="A8" s="122" t="s">
        <v>360</v>
      </c>
      <c r="B8" s="122">
        <v>752</v>
      </c>
      <c r="C8" s="122">
        <v>90675</v>
      </c>
      <c r="D8" s="140">
        <v>10.787772652921801</v>
      </c>
      <c r="E8" s="122">
        <v>75</v>
      </c>
      <c r="F8" s="140">
        <v>7.0315782059564302</v>
      </c>
      <c r="G8" s="140">
        <v>17.819350858878199</v>
      </c>
      <c r="H8" s="122">
        <v>15021</v>
      </c>
      <c r="I8" s="122">
        <v>84296</v>
      </c>
      <c r="J8" s="122">
        <v>15363</v>
      </c>
      <c r="K8" s="122"/>
      <c r="L8" s="122"/>
      <c r="M8" s="122"/>
      <c r="N8" s="178"/>
      <c r="O8" s="122"/>
      <c r="P8" s="122"/>
      <c r="Q8" s="122"/>
      <c r="R8" s="122"/>
    </row>
    <row r="9" spans="1:18" ht="12.75" x14ac:dyDescent="0.2">
      <c r="A9" s="122" t="s">
        <v>361</v>
      </c>
      <c r="B9" s="122">
        <v>0</v>
      </c>
      <c r="C9" s="122">
        <v>32653</v>
      </c>
      <c r="D9" s="140">
        <v>0</v>
      </c>
      <c r="E9" s="122">
        <v>75</v>
      </c>
      <c r="F9" s="140">
        <v>7.0315782059564302</v>
      </c>
      <c r="G9" s="140">
        <v>0</v>
      </c>
      <c r="H9" s="122">
        <v>0</v>
      </c>
      <c r="I9" s="122">
        <v>0</v>
      </c>
      <c r="J9" s="122">
        <v>1726</v>
      </c>
      <c r="K9" s="122"/>
      <c r="L9" s="122"/>
      <c r="M9" s="122"/>
      <c r="N9" s="178"/>
      <c r="O9" s="122"/>
      <c r="P9" s="122"/>
      <c r="Q9" s="122"/>
      <c r="R9" s="122"/>
    </row>
    <row r="10" spans="1:18" ht="12.75" x14ac:dyDescent="0.2">
      <c r="A10" s="122" t="s">
        <v>362</v>
      </c>
      <c r="B10" s="122">
        <v>0</v>
      </c>
      <c r="C10" s="122">
        <v>27406</v>
      </c>
      <c r="D10" s="140">
        <v>0</v>
      </c>
      <c r="E10" s="122">
        <v>75</v>
      </c>
      <c r="F10" s="140">
        <v>7.0315782059564302</v>
      </c>
      <c r="G10" s="140">
        <v>0</v>
      </c>
      <c r="H10" s="122">
        <v>0</v>
      </c>
      <c r="I10" s="122">
        <v>0</v>
      </c>
      <c r="J10" s="122">
        <v>1270</v>
      </c>
      <c r="K10" s="122"/>
      <c r="L10" s="122"/>
      <c r="M10" s="122"/>
      <c r="N10" s="178"/>
      <c r="O10" s="122"/>
      <c r="P10" s="122"/>
      <c r="Q10" s="122"/>
      <c r="R10" s="122"/>
    </row>
    <row r="11" spans="1:18" ht="12.75" x14ac:dyDescent="0.2">
      <c r="A11" s="122" t="s">
        <v>363</v>
      </c>
      <c r="B11" s="122">
        <v>261</v>
      </c>
      <c r="C11" s="122">
        <v>85693</v>
      </c>
      <c r="D11" s="140">
        <v>4.7493617168333504</v>
      </c>
      <c r="E11" s="122">
        <v>75</v>
      </c>
      <c r="F11" s="140">
        <v>7.0315782059564302</v>
      </c>
      <c r="G11" s="140">
        <v>11.7809399227898</v>
      </c>
      <c r="H11" s="122">
        <v>7385</v>
      </c>
      <c r="I11" s="122">
        <v>62686</v>
      </c>
      <c r="J11" s="122">
        <v>8817</v>
      </c>
      <c r="K11" s="122"/>
      <c r="L11" s="122"/>
      <c r="M11" s="122"/>
      <c r="N11" s="178"/>
      <c r="O11" s="122"/>
      <c r="P11" s="122"/>
      <c r="Q11" s="122"/>
      <c r="R11" s="122"/>
    </row>
    <row r="12" spans="1:18" ht="12.75" x14ac:dyDescent="0.2">
      <c r="A12" s="122" t="s">
        <v>364</v>
      </c>
      <c r="B12" s="122">
        <v>361</v>
      </c>
      <c r="C12" s="122">
        <v>107538</v>
      </c>
      <c r="D12" s="140">
        <v>7.8433649500235596</v>
      </c>
      <c r="E12" s="122">
        <v>75</v>
      </c>
      <c r="F12" s="140">
        <v>7.0315782059564302</v>
      </c>
      <c r="G12" s="140">
        <v>14.87494315598</v>
      </c>
      <c r="H12" s="122">
        <v>9813</v>
      </c>
      <c r="I12" s="122">
        <v>65970</v>
      </c>
      <c r="J12" s="122">
        <v>12457</v>
      </c>
      <c r="K12" s="122"/>
      <c r="L12" s="122"/>
      <c r="M12" s="122"/>
      <c r="N12" s="178"/>
      <c r="O12" s="122"/>
      <c r="P12" s="122"/>
      <c r="Q12" s="122"/>
      <c r="R12" s="122"/>
    </row>
    <row r="13" spans="1:18" ht="12.75" x14ac:dyDescent="0.2">
      <c r="A13" s="122" t="s">
        <v>365</v>
      </c>
      <c r="B13" s="122">
        <v>366</v>
      </c>
      <c r="C13" s="122">
        <v>74412</v>
      </c>
      <c r="D13" s="140">
        <v>4.8924206090498998</v>
      </c>
      <c r="E13" s="122">
        <v>75</v>
      </c>
      <c r="F13" s="140">
        <v>7.0315782059564302</v>
      </c>
      <c r="G13" s="140">
        <v>11.9239988150063</v>
      </c>
      <c r="H13" s="122">
        <v>8855</v>
      </c>
      <c r="I13" s="122">
        <v>74262</v>
      </c>
      <c r="J13" s="122">
        <v>8864</v>
      </c>
      <c r="K13" s="122"/>
      <c r="L13" s="122"/>
      <c r="M13" s="122"/>
      <c r="N13" s="178"/>
      <c r="O13" s="122"/>
      <c r="P13" s="122"/>
      <c r="Q13" s="122"/>
      <c r="R13" s="122"/>
    </row>
    <row r="14" spans="1:18" ht="12.75" x14ac:dyDescent="0.2">
      <c r="A14" s="122" t="s">
        <v>366</v>
      </c>
      <c r="B14" s="122">
        <v>0</v>
      </c>
      <c r="C14" s="122">
        <v>46853</v>
      </c>
      <c r="D14" s="140">
        <v>0</v>
      </c>
      <c r="E14" s="122">
        <v>75</v>
      </c>
      <c r="F14" s="140">
        <v>7.0315782059564302</v>
      </c>
      <c r="G14" s="140">
        <v>0</v>
      </c>
      <c r="H14" s="122">
        <v>0</v>
      </c>
      <c r="I14" s="122">
        <v>0</v>
      </c>
      <c r="J14" s="122">
        <v>2698</v>
      </c>
      <c r="K14" s="122"/>
      <c r="L14" s="122"/>
      <c r="M14" s="122"/>
      <c r="N14" s="178"/>
      <c r="O14" s="122"/>
      <c r="P14" s="122"/>
      <c r="Q14" s="122"/>
      <c r="R14" s="122"/>
    </row>
    <row r="15" spans="1:18" ht="12.75" x14ac:dyDescent="0.2">
      <c r="A15" s="122" t="s">
        <v>367</v>
      </c>
      <c r="B15" s="122">
        <v>59</v>
      </c>
      <c r="C15" s="122">
        <v>99359</v>
      </c>
      <c r="D15" s="140">
        <v>1.38954872859102</v>
      </c>
      <c r="E15" s="122">
        <v>75</v>
      </c>
      <c r="F15" s="140">
        <v>7.0315782059564302</v>
      </c>
      <c r="G15" s="140">
        <v>8.4211269345474395</v>
      </c>
      <c r="H15" s="122">
        <v>4772</v>
      </c>
      <c r="I15" s="122">
        <v>56667</v>
      </c>
      <c r="J15" s="122">
        <v>7038</v>
      </c>
      <c r="K15" s="122"/>
      <c r="L15" s="122"/>
      <c r="M15" s="122"/>
      <c r="N15" s="178"/>
      <c r="O15" s="122"/>
      <c r="P15" s="122"/>
      <c r="Q15" s="122"/>
      <c r="R15" s="122"/>
    </row>
    <row r="16" spans="1:18" ht="12.75" x14ac:dyDescent="0.2">
      <c r="A16" s="122" t="s">
        <v>368</v>
      </c>
      <c r="B16" s="122">
        <v>0</v>
      </c>
      <c r="C16" s="122">
        <v>59420</v>
      </c>
      <c r="D16" s="140">
        <v>0</v>
      </c>
      <c r="E16" s="122">
        <v>75</v>
      </c>
      <c r="F16" s="140">
        <v>7.0315782059564302</v>
      </c>
      <c r="G16" s="140">
        <v>0</v>
      </c>
      <c r="H16" s="122">
        <v>0</v>
      </c>
      <c r="I16" s="122">
        <v>0</v>
      </c>
      <c r="J16" s="122">
        <v>2214</v>
      </c>
      <c r="K16" s="122"/>
      <c r="L16" s="122"/>
      <c r="M16" s="122"/>
      <c r="N16" s="178"/>
      <c r="O16" s="122"/>
      <c r="P16" s="122"/>
      <c r="Q16" s="122"/>
      <c r="R16" s="122"/>
    </row>
    <row r="17" spans="1:18" ht="12.75" x14ac:dyDescent="0.2">
      <c r="A17" s="122" t="s">
        <v>369</v>
      </c>
      <c r="B17" s="122">
        <v>1</v>
      </c>
      <c r="C17" s="122">
        <v>10424</v>
      </c>
      <c r="D17" s="140">
        <v>26.3017551273769</v>
      </c>
      <c r="E17" s="122">
        <v>75</v>
      </c>
      <c r="F17" s="140">
        <v>7.0315782059564302</v>
      </c>
      <c r="G17" s="140">
        <v>33.3333333333333</v>
      </c>
      <c r="H17" s="122">
        <v>2</v>
      </c>
      <c r="I17" s="122">
        <v>6</v>
      </c>
      <c r="J17" s="122">
        <v>402</v>
      </c>
      <c r="K17" s="122"/>
      <c r="L17" s="122"/>
      <c r="M17" s="122"/>
      <c r="N17" s="178"/>
      <c r="O17" s="122"/>
      <c r="P17" s="122"/>
      <c r="Q17" s="122"/>
      <c r="R17" s="122"/>
    </row>
    <row r="18" spans="1:18" ht="12.75" x14ac:dyDescent="0.2">
      <c r="A18" s="122" t="s">
        <v>370</v>
      </c>
      <c r="B18" s="122">
        <v>5</v>
      </c>
      <c r="C18" s="122">
        <v>27752</v>
      </c>
      <c r="D18" s="140">
        <v>0.260242530621002</v>
      </c>
      <c r="E18" s="122">
        <v>75</v>
      </c>
      <c r="F18" s="140">
        <v>7.0315782059564302</v>
      </c>
      <c r="G18" s="140">
        <v>7.2918207365774297</v>
      </c>
      <c r="H18" s="122">
        <v>493</v>
      </c>
      <c r="I18" s="122">
        <v>6761</v>
      </c>
      <c r="J18" s="122">
        <v>1650</v>
      </c>
      <c r="K18" s="122"/>
      <c r="L18" s="122"/>
      <c r="M18" s="122"/>
      <c r="N18" s="178"/>
      <c r="O18" s="122"/>
      <c r="P18" s="122"/>
      <c r="Q18" s="122"/>
      <c r="R18" s="122"/>
    </row>
    <row r="19" spans="1:18" ht="12.75" x14ac:dyDescent="0.2">
      <c r="A19" s="122" t="s">
        <v>371</v>
      </c>
      <c r="B19" s="122">
        <v>138</v>
      </c>
      <c r="C19" s="122">
        <v>16615</v>
      </c>
      <c r="D19" s="140">
        <v>1.8467293101667701</v>
      </c>
      <c r="E19" s="122">
        <v>75</v>
      </c>
      <c r="F19" s="140">
        <v>7.0315782059564302</v>
      </c>
      <c r="G19" s="140">
        <v>8.8783075161232006</v>
      </c>
      <c r="H19" s="122">
        <v>1473</v>
      </c>
      <c r="I19" s="122">
        <v>16591</v>
      </c>
      <c r="J19" s="122">
        <v>1473</v>
      </c>
      <c r="K19" s="122"/>
      <c r="L19" s="122"/>
      <c r="M19" s="122"/>
      <c r="N19" s="178"/>
      <c r="O19" s="122"/>
      <c r="P19" s="122"/>
      <c r="Q19" s="122"/>
      <c r="R19" s="122"/>
    </row>
    <row r="20" spans="1:18" ht="12.75" x14ac:dyDescent="0.2">
      <c r="A20" s="122" t="s">
        <v>372</v>
      </c>
      <c r="B20" s="122">
        <v>465</v>
      </c>
      <c r="C20" s="122">
        <v>46274</v>
      </c>
      <c r="D20" s="140">
        <v>8.2323795837376004</v>
      </c>
      <c r="E20" s="122">
        <v>75</v>
      </c>
      <c r="F20" s="140">
        <v>7.0315782059564302</v>
      </c>
      <c r="G20" s="140">
        <v>15.263957789694</v>
      </c>
      <c r="H20" s="122">
        <v>5323</v>
      </c>
      <c r="I20" s="122">
        <v>34873</v>
      </c>
      <c r="J20" s="122">
        <v>5963</v>
      </c>
      <c r="K20" s="122"/>
      <c r="L20" s="122"/>
      <c r="M20" s="122"/>
      <c r="N20" s="178"/>
      <c r="O20" s="122"/>
      <c r="P20" s="122"/>
      <c r="Q20" s="122"/>
      <c r="R20" s="122"/>
    </row>
    <row r="21" spans="1:18" ht="12.75" x14ac:dyDescent="0.2">
      <c r="A21" s="122" t="s">
        <v>373</v>
      </c>
      <c r="B21" s="122">
        <v>177</v>
      </c>
      <c r="C21" s="122">
        <v>71023</v>
      </c>
      <c r="D21" s="140">
        <v>2.3611937624897301</v>
      </c>
      <c r="E21" s="122">
        <v>75</v>
      </c>
      <c r="F21" s="140">
        <v>7.0315782059564302</v>
      </c>
      <c r="G21" s="140">
        <v>9.3927719684461604</v>
      </c>
      <c r="H21" s="122">
        <v>6656</v>
      </c>
      <c r="I21" s="122">
        <v>70863</v>
      </c>
      <c r="J21" s="122">
        <v>6664</v>
      </c>
      <c r="K21" s="122"/>
      <c r="L21" s="122"/>
      <c r="M21" s="122"/>
      <c r="N21" s="178"/>
      <c r="O21" s="122"/>
      <c r="P21" s="122"/>
      <c r="Q21" s="122"/>
      <c r="R21" s="122"/>
    </row>
    <row r="22" spans="1:18" ht="12.75" x14ac:dyDescent="0.2">
      <c r="A22" s="122" t="s">
        <v>374</v>
      </c>
      <c r="B22" s="122">
        <v>78</v>
      </c>
      <c r="C22" s="122">
        <v>78129</v>
      </c>
      <c r="D22" s="140">
        <v>1.03759345316276</v>
      </c>
      <c r="E22" s="122">
        <v>75</v>
      </c>
      <c r="F22" s="140">
        <v>7.0315782059564302</v>
      </c>
      <c r="G22" s="140">
        <v>8.0691716591191902</v>
      </c>
      <c r="H22" s="122">
        <v>6290</v>
      </c>
      <c r="I22" s="122">
        <v>77951</v>
      </c>
      <c r="J22" s="122">
        <v>6300</v>
      </c>
      <c r="K22" s="122"/>
      <c r="L22" s="122"/>
      <c r="M22" s="122"/>
      <c r="N22" s="178"/>
      <c r="O22" s="122"/>
      <c r="P22" s="122"/>
      <c r="Q22" s="122"/>
      <c r="R22" s="122"/>
    </row>
    <row r="23" spans="1:18" ht="12.75" x14ac:dyDescent="0.2">
      <c r="A23" s="122" t="s">
        <v>375</v>
      </c>
      <c r="B23" s="122">
        <v>233</v>
      </c>
      <c r="C23" s="122">
        <v>935619</v>
      </c>
      <c r="D23" s="140">
        <v>7.1926398873144501</v>
      </c>
      <c r="E23" s="122">
        <v>75</v>
      </c>
      <c r="F23" s="140">
        <v>7.0315782059564302</v>
      </c>
      <c r="G23" s="140">
        <v>14.224218093270901</v>
      </c>
      <c r="H23" s="122">
        <v>57363</v>
      </c>
      <c r="I23" s="122">
        <v>403277</v>
      </c>
      <c r="J23" s="122">
        <v>81305</v>
      </c>
      <c r="K23" s="122"/>
      <c r="L23" s="122"/>
      <c r="M23" s="122"/>
      <c r="N23" s="178"/>
      <c r="O23" s="122"/>
      <c r="P23" s="122"/>
      <c r="Q23" s="122"/>
      <c r="R23" s="122"/>
    </row>
    <row r="24" spans="1:18" ht="12.75" x14ac:dyDescent="0.2">
      <c r="A24" s="122" t="s">
        <v>376</v>
      </c>
      <c r="B24" s="122">
        <v>259</v>
      </c>
      <c r="C24" s="122">
        <v>47750</v>
      </c>
      <c r="D24" s="140">
        <v>3.4665527529246698</v>
      </c>
      <c r="E24" s="122">
        <v>75</v>
      </c>
      <c r="F24" s="140">
        <v>7.0315782059564302</v>
      </c>
      <c r="G24" s="140">
        <v>10.4981309588811</v>
      </c>
      <c r="H24" s="122">
        <v>4999</v>
      </c>
      <c r="I24" s="122">
        <v>47618</v>
      </c>
      <c r="J24" s="122">
        <v>4999</v>
      </c>
      <c r="K24" s="122"/>
      <c r="L24" s="122"/>
      <c r="M24" s="122"/>
      <c r="N24" s="178"/>
      <c r="O24" s="122"/>
      <c r="P24" s="122"/>
      <c r="Q24" s="122"/>
      <c r="R24" s="122"/>
    </row>
    <row r="25" spans="1:18" ht="12.75" x14ac:dyDescent="0.2">
      <c r="A25" s="122" t="s">
        <v>377</v>
      </c>
      <c r="B25" s="122">
        <v>589</v>
      </c>
      <c r="C25" s="122">
        <v>94631</v>
      </c>
      <c r="D25" s="140">
        <v>9.7715335300716397</v>
      </c>
      <c r="E25" s="122">
        <v>75</v>
      </c>
      <c r="F25" s="140">
        <v>7.0315782059564302</v>
      </c>
      <c r="G25" s="140">
        <v>16.8031117360281</v>
      </c>
      <c r="H25" s="122">
        <v>12787</v>
      </c>
      <c r="I25" s="122">
        <v>76099</v>
      </c>
      <c r="J25" s="122">
        <v>13676</v>
      </c>
      <c r="K25" s="122"/>
      <c r="L25" s="122"/>
      <c r="M25" s="122"/>
      <c r="N25" s="178"/>
      <c r="O25" s="122"/>
      <c r="P25" s="122"/>
      <c r="Q25" s="122"/>
      <c r="R25" s="122"/>
    </row>
    <row r="26" spans="1:18" ht="12.75" x14ac:dyDescent="0.2">
      <c r="A26" s="122" t="s">
        <v>378</v>
      </c>
      <c r="B26" s="122">
        <v>0</v>
      </c>
      <c r="C26" s="122">
        <v>47103</v>
      </c>
      <c r="D26" s="140">
        <v>0</v>
      </c>
      <c r="E26" s="122">
        <v>75</v>
      </c>
      <c r="F26" s="140">
        <v>7.0315782059564302</v>
      </c>
      <c r="G26" s="140">
        <v>0</v>
      </c>
      <c r="H26" s="122">
        <v>0</v>
      </c>
      <c r="I26" s="122">
        <v>0</v>
      </c>
      <c r="J26" s="122">
        <v>2969</v>
      </c>
      <c r="K26" s="122"/>
      <c r="L26" s="122"/>
      <c r="M26" s="122"/>
      <c r="N26" s="178"/>
      <c r="O26" s="122"/>
      <c r="P26" s="122"/>
      <c r="Q26" s="122"/>
      <c r="R26" s="122"/>
    </row>
    <row r="27" spans="1:18" ht="12.75" x14ac:dyDescent="0.2">
      <c r="A27" s="122" t="s">
        <v>379</v>
      </c>
      <c r="B27" s="122">
        <v>0</v>
      </c>
      <c r="C27" s="122">
        <v>69386</v>
      </c>
      <c r="D27" s="140">
        <v>0</v>
      </c>
      <c r="E27" s="122">
        <v>75</v>
      </c>
      <c r="F27" s="140">
        <v>7.0315782059564302</v>
      </c>
      <c r="G27" s="140">
        <v>0</v>
      </c>
      <c r="H27" s="122">
        <v>0</v>
      </c>
      <c r="I27" s="122">
        <v>0</v>
      </c>
      <c r="J27" s="122">
        <v>4360</v>
      </c>
      <c r="K27" s="122"/>
      <c r="L27" s="122"/>
      <c r="M27" s="122"/>
      <c r="N27" s="178"/>
      <c r="O27" s="122"/>
      <c r="P27" s="122"/>
      <c r="Q27" s="122"/>
      <c r="R27" s="122"/>
    </row>
    <row r="28" spans="1:18" ht="12.75" x14ac:dyDescent="0.2">
      <c r="A28" s="122" t="s">
        <v>380</v>
      </c>
      <c r="B28" s="122">
        <v>246</v>
      </c>
      <c r="C28" s="122">
        <v>43891</v>
      </c>
      <c r="D28" s="140">
        <v>3.2908109442330802</v>
      </c>
      <c r="E28" s="122">
        <v>75</v>
      </c>
      <c r="F28" s="140">
        <v>7.0315782059564302</v>
      </c>
      <c r="G28" s="140">
        <v>10.322389150189499</v>
      </c>
      <c r="H28" s="122">
        <v>4521</v>
      </c>
      <c r="I28" s="122">
        <v>43798</v>
      </c>
      <c r="J28" s="122">
        <v>4527</v>
      </c>
      <c r="K28" s="122"/>
      <c r="L28" s="122"/>
      <c r="M28" s="122"/>
      <c r="N28" s="178"/>
      <c r="O28" s="122"/>
      <c r="P28" s="122"/>
      <c r="Q28" s="122"/>
      <c r="R28" s="122"/>
    </row>
    <row r="29" spans="1:18" ht="12.75" x14ac:dyDescent="0.2">
      <c r="A29" s="122" t="s">
        <v>381</v>
      </c>
      <c r="B29" s="122">
        <v>277</v>
      </c>
      <c r="C29" s="122">
        <v>26755</v>
      </c>
      <c r="D29" s="140">
        <v>4.0435805079489597</v>
      </c>
      <c r="E29" s="122">
        <v>75</v>
      </c>
      <c r="F29" s="140">
        <v>7.0315782059564302</v>
      </c>
      <c r="G29" s="140">
        <v>11.075158713905401</v>
      </c>
      <c r="H29" s="122">
        <v>2704</v>
      </c>
      <c r="I29" s="122">
        <v>24415</v>
      </c>
      <c r="J29" s="122">
        <v>2775</v>
      </c>
      <c r="K29" s="122"/>
      <c r="L29" s="122"/>
      <c r="M29" s="122"/>
      <c r="N29" s="178"/>
      <c r="O29" s="122"/>
      <c r="P29" s="122"/>
      <c r="Q29" s="122"/>
      <c r="R29" s="122"/>
    </row>
    <row r="30" spans="1:18" ht="12.75" x14ac:dyDescent="0.2">
      <c r="A30" s="122" t="s">
        <v>382</v>
      </c>
      <c r="B30" s="122">
        <v>0</v>
      </c>
      <c r="C30" s="122">
        <v>32785</v>
      </c>
      <c r="D30" s="140">
        <v>0</v>
      </c>
      <c r="E30" s="122">
        <v>75</v>
      </c>
      <c r="F30" s="140">
        <v>7.0315782059564302</v>
      </c>
      <c r="G30" s="140">
        <v>0</v>
      </c>
      <c r="H30" s="122">
        <v>0</v>
      </c>
      <c r="I30" s="122">
        <v>0</v>
      </c>
      <c r="J30" s="122">
        <v>1777</v>
      </c>
      <c r="K30" s="122"/>
      <c r="L30" s="122"/>
      <c r="M30" s="122"/>
      <c r="N30" s="178"/>
      <c r="O30" s="122"/>
      <c r="P30" s="122"/>
      <c r="Q30" s="122"/>
      <c r="R30" s="122"/>
    </row>
    <row r="31" spans="1:18" ht="12.75" x14ac:dyDescent="0.2">
      <c r="A31" s="122" t="s">
        <v>383</v>
      </c>
      <c r="B31" s="122">
        <v>0</v>
      </c>
      <c r="C31" s="122">
        <v>11621</v>
      </c>
      <c r="D31" s="140">
        <v>0</v>
      </c>
      <c r="E31" s="122">
        <v>75</v>
      </c>
      <c r="F31" s="140">
        <v>7.0315782059564302</v>
      </c>
      <c r="G31" s="140">
        <v>0</v>
      </c>
      <c r="H31" s="122">
        <v>0</v>
      </c>
      <c r="I31" s="122">
        <v>0</v>
      </c>
      <c r="J31" s="122">
        <v>444</v>
      </c>
      <c r="K31" s="122"/>
      <c r="L31" s="122"/>
      <c r="M31" s="122"/>
      <c r="N31" s="178"/>
      <c r="O31" s="122"/>
      <c r="P31" s="122"/>
      <c r="Q31" s="122"/>
      <c r="R31" s="122"/>
    </row>
    <row r="32" spans="1:18" ht="12.75" x14ac:dyDescent="0.2">
      <c r="A32" s="122" t="s">
        <v>384</v>
      </c>
      <c r="B32" s="122">
        <v>0</v>
      </c>
      <c r="C32" s="122">
        <v>42000</v>
      </c>
      <c r="D32" s="140">
        <v>0</v>
      </c>
      <c r="E32" s="122">
        <v>75</v>
      </c>
      <c r="F32" s="140">
        <v>7.0315782059564302</v>
      </c>
      <c r="G32" s="140">
        <v>0</v>
      </c>
      <c r="H32" s="122">
        <v>0</v>
      </c>
      <c r="I32" s="122">
        <v>0</v>
      </c>
      <c r="J32" s="122">
        <v>1706</v>
      </c>
      <c r="K32" s="122"/>
      <c r="L32" s="122"/>
      <c r="M32" s="122"/>
      <c r="N32" s="178"/>
      <c r="O32" s="122"/>
      <c r="P32" s="122"/>
      <c r="Q32" s="122"/>
      <c r="R32" s="122"/>
    </row>
    <row r="33" spans="1:18" ht="12.75" x14ac:dyDescent="0.2">
      <c r="A33" s="122" t="s">
        <v>385</v>
      </c>
      <c r="B33" s="122">
        <v>0</v>
      </c>
      <c r="C33" s="122">
        <v>43293</v>
      </c>
      <c r="D33" s="140">
        <v>0</v>
      </c>
      <c r="E33" s="122">
        <v>75</v>
      </c>
      <c r="F33" s="140">
        <v>7.0315782059564302</v>
      </c>
      <c r="G33" s="140">
        <v>0</v>
      </c>
      <c r="H33" s="122">
        <v>0</v>
      </c>
      <c r="I33" s="122">
        <v>0</v>
      </c>
      <c r="J33" s="122">
        <v>2386</v>
      </c>
      <c r="K33" s="122"/>
      <c r="L33" s="122"/>
      <c r="M33" s="122"/>
      <c r="N33" s="178"/>
      <c r="O33" s="122"/>
      <c r="P33" s="122"/>
      <c r="Q33" s="122"/>
      <c r="R33" s="122"/>
    </row>
    <row r="34" spans="1:18" ht="14.25" customHeight="1" x14ac:dyDescent="0.2">
      <c r="A34" s="19" t="s">
        <v>386</v>
      </c>
      <c r="B34" s="122"/>
      <c r="C34" s="122"/>
      <c r="D34" s="140"/>
      <c r="E34" s="19"/>
      <c r="F34" s="140"/>
      <c r="G34" s="140"/>
      <c r="H34" s="122"/>
      <c r="I34" s="122"/>
      <c r="J34" s="122"/>
      <c r="K34" s="122"/>
      <c r="L34" s="122"/>
      <c r="M34" s="122"/>
      <c r="N34" s="178"/>
      <c r="O34" s="122"/>
      <c r="P34" s="122"/>
      <c r="Q34" s="122"/>
      <c r="R34" s="122"/>
    </row>
    <row r="35" spans="1:18" ht="12.75" x14ac:dyDescent="0.2">
      <c r="A35" s="122" t="s">
        <v>387</v>
      </c>
      <c r="B35" s="122">
        <v>15</v>
      </c>
      <c r="C35" s="122">
        <v>42988</v>
      </c>
      <c r="D35" s="140">
        <v>0.33516166228074601</v>
      </c>
      <c r="E35" s="122">
        <v>75</v>
      </c>
      <c r="F35" s="140">
        <v>7.0315782059564302</v>
      </c>
      <c r="G35" s="140">
        <v>7.3667398682371701</v>
      </c>
      <c r="H35" s="122">
        <v>1845</v>
      </c>
      <c r="I35" s="122">
        <v>25045</v>
      </c>
      <c r="J35" s="122">
        <v>2388</v>
      </c>
      <c r="K35" s="122"/>
      <c r="L35" s="122"/>
      <c r="M35" s="122"/>
      <c r="N35" s="178"/>
      <c r="O35" s="122"/>
      <c r="P35" s="122"/>
      <c r="Q35" s="122"/>
      <c r="R35" s="122"/>
    </row>
    <row r="36" spans="1:18" ht="12.75" x14ac:dyDescent="0.2">
      <c r="A36" s="122" t="s">
        <v>388</v>
      </c>
      <c r="B36" s="122">
        <v>0</v>
      </c>
      <c r="C36" s="122">
        <v>13755</v>
      </c>
      <c r="D36" s="140">
        <v>0</v>
      </c>
      <c r="E36" s="122">
        <v>75</v>
      </c>
      <c r="F36" s="140">
        <v>7.0315782059564302</v>
      </c>
      <c r="G36" s="140">
        <v>0</v>
      </c>
      <c r="H36" s="122">
        <v>0</v>
      </c>
      <c r="I36" s="122">
        <v>0</v>
      </c>
      <c r="J36" s="122">
        <v>569</v>
      </c>
      <c r="K36" s="122"/>
      <c r="L36" s="122"/>
      <c r="M36" s="122"/>
      <c r="N36" s="178"/>
      <c r="O36" s="122"/>
      <c r="P36" s="122"/>
      <c r="Q36" s="122"/>
      <c r="R36" s="122"/>
    </row>
    <row r="37" spans="1:18" ht="12.75" x14ac:dyDescent="0.2">
      <c r="A37" s="122" t="s">
        <v>389</v>
      </c>
      <c r="B37" s="122">
        <v>0</v>
      </c>
      <c r="C37" s="122">
        <v>20737</v>
      </c>
      <c r="D37" s="140">
        <v>0</v>
      </c>
      <c r="E37" s="122">
        <v>75</v>
      </c>
      <c r="F37" s="140">
        <v>7.0315782059564302</v>
      </c>
      <c r="G37" s="140">
        <v>0</v>
      </c>
      <c r="H37" s="122">
        <v>0</v>
      </c>
      <c r="I37" s="122">
        <v>0</v>
      </c>
      <c r="J37" s="122">
        <v>1017</v>
      </c>
      <c r="K37" s="122"/>
      <c r="L37" s="122"/>
      <c r="M37" s="122"/>
      <c r="N37" s="178"/>
      <c r="O37" s="122"/>
      <c r="P37" s="122"/>
      <c r="Q37" s="122"/>
      <c r="R37" s="122"/>
    </row>
    <row r="38" spans="1:18" ht="12.75" x14ac:dyDescent="0.2">
      <c r="A38" s="122" t="s">
        <v>390</v>
      </c>
      <c r="B38" s="122">
        <v>0</v>
      </c>
      <c r="C38" s="122">
        <v>17323</v>
      </c>
      <c r="D38" s="140">
        <v>0</v>
      </c>
      <c r="E38" s="122">
        <v>75</v>
      </c>
      <c r="F38" s="140">
        <v>7.0315782059564302</v>
      </c>
      <c r="G38" s="140">
        <v>0</v>
      </c>
      <c r="H38" s="122">
        <v>0</v>
      </c>
      <c r="I38" s="122">
        <v>0</v>
      </c>
      <c r="J38" s="122">
        <v>853</v>
      </c>
      <c r="K38" s="122"/>
      <c r="L38" s="122"/>
      <c r="M38" s="122"/>
      <c r="N38" s="178"/>
      <c r="O38" s="122"/>
      <c r="P38" s="122"/>
      <c r="Q38" s="122"/>
      <c r="R38" s="122"/>
    </row>
    <row r="39" spans="1:18" ht="12.75" x14ac:dyDescent="0.2">
      <c r="A39" s="122" t="s">
        <v>391</v>
      </c>
      <c r="B39" s="122">
        <v>31</v>
      </c>
      <c r="C39" s="122">
        <v>20744</v>
      </c>
      <c r="D39" s="140">
        <v>1.0816057179198699</v>
      </c>
      <c r="E39" s="122">
        <v>75</v>
      </c>
      <c r="F39" s="140">
        <v>7.0315782059564302</v>
      </c>
      <c r="G39" s="140">
        <v>8.1131839238762993</v>
      </c>
      <c r="H39" s="122">
        <v>648</v>
      </c>
      <c r="I39" s="122">
        <v>7987</v>
      </c>
      <c r="J39" s="122">
        <v>1012</v>
      </c>
      <c r="K39" s="122"/>
      <c r="L39" s="122"/>
      <c r="M39" s="122"/>
      <c r="N39" s="178"/>
      <c r="O39" s="122"/>
      <c r="P39" s="122"/>
      <c r="Q39" s="122"/>
      <c r="R39" s="122"/>
    </row>
    <row r="40" spans="1:18" ht="12.75" x14ac:dyDescent="0.2">
      <c r="A40" s="122" t="s">
        <v>386</v>
      </c>
      <c r="B40" s="122">
        <v>92</v>
      </c>
      <c r="C40" s="122">
        <v>214559</v>
      </c>
      <c r="D40" s="140">
        <v>3.1937313681903601</v>
      </c>
      <c r="E40" s="122">
        <v>75</v>
      </c>
      <c r="F40" s="140">
        <v>7.0315782059564302</v>
      </c>
      <c r="G40" s="140">
        <v>10.225309574146801</v>
      </c>
      <c r="H40" s="122">
        <v>8464</v>
      </c>
      <c r="I40" s="122">
        <v>82775</v>
      </c>
      <c r="J40" s="122">
        <v>14990</v>
      </c>
      <c r="K40" s="122"/>
      <c r="L40" s="122"/>
      <c r="M40" s="122"/>
      <c r="N40" s="178"/>
      <c r="O40" s="122"/>
      <c r="P40" s="122"/>
      <c r="Q40" s="122"/>
      <c r="R40" s="122"/>
    </row>
    <row r="41" spans="1:18" ht="12.75" x14ac:dyDescent="0.2">
      <c r="A41" s="122" t="s">
        <v>392</v>
      </c>
      <c r="B41" s="122">
        <v>0</v>
      </c>
      <c r="C41" s="122">
        <v>9445</v>
      </c>
      <c r="D41" s="140">
        <v>0</v>
      </c>
      <c r="E41" s="122">
        <v>75</v>
      </c>
      <c r="F41" s="140">
        <v>7.0315782059564302</v>
      </c>
      <c r="G41" s="140">
        <v>0</v>
      </c>
      <c r="H41" s="122">
        <v>0</v>
      </c>
      <c r="I41" s="122">
        <v>0</v>
      </c>
      <c r="J41" s="122">
        <v>507</v>
      </c>
      <c r="K41" s="122"/>
      <c r="L41" s="122"/>
      <c r="M41" s="122"/>
      <c r="N41" s="178"/>
      <c r="O41" s="122"/>
      <c r="P41" s="122"/>
      <c r="Q41" s="122"/>
      <c r="R41" s="122"/>
    </row>
    <row r="42" spans="1:18" ht="12.75" x14ac:dyDescent="0.2">
      <c r="A42" s="122" t="s">
        <v>393</v>
      </c>
      <c r="B42" s="122">
        <v>0</v>
      </c>
      <c r="C42" s="122">
        <v>21822</v>
      </c>
      <c r="D42" s="140">
        <v>0</v>
      </c>
      <c r="E42" s="122">
        <v>75</v>
      </c>
      <c r="F42" s="140">
        <v>7.0315782059564302</v>
      </c>
      <c r="G42" s="140">
        <v>0</v>
      </c>
      <c r="H42" s="122">
        <v>0</v>
      </c>
      <c r="I42" s="122">
        <v>0</v>
      </c>
      <c r="J42" s="122">
        <v>636</v>
      </c>
      <c r="K42" s="122"/>
      <c r="L42" s="122"/>
      <c r="M42" s="122"/>
      <c r="N42" s="178"/>
      <c r="O42" s="122"/>
      <c r="P42" s="122"/>
      <c r="Q42" s="122"/>
      <c r="R42" s="122"/>
    </row>
    <row r="43" spans="1:18" ht="14.25" customHeight="1" x14ac:dyDescent="0.2">
      <c r="A43" s="19" t="s">
        <v>394</v>
      </c>
      <c r="B43" s="122"/>
      <c r="C43" s="122"/>
      <c r="D43" s="140"/>
      <c r="E43" s="19"/>
      <c r="F43" s="140"/>
      <c r="G43" s="140"/>
      <c r="H43" s="122"/>
      <c r="I43" s="122"/>
      <c r="J43" s="122"/>
      <c r="K43" s="122"/>
      <c r="L43" s="122"/>
      <c r="M43" s="122"/>
      <c r="N43" s="178"/>
      <c r="O43" s="122"/>
      <c r="P43" s="122"/>
      <c r="Q43" s="122"/>
      <c r="R43" s="122"/>
    </row>
    <row r="44" spans="1:18" ht="12.75" x14ac:dyDescent="0.2">
      <c r="A44" s="122" t="s">
        <v>395</v>
      </c>
      <c r="B44" s="122">
        <v>294</v>
      </c>
      <c r="C44" s="122">
        <v>103684</v>
      </c>
      <c r="D44" s="140">
        <v>5.8164334623546701</v>
      </c>
      <c r="E44" s="122">
        <v>75</v>
      </c>
      <c r="F44" s="140">
        <v>7.0315782059564302</v>
      </c>
      <c r="G44" s="140">
        <v>12.8480116683111</v>
      </c>
      <c r="H44" s="122">
        <v>8985</v>
      </c>
      <c r="I44" s="122">
        <v>69933</v>
      </c>
      <c r="J44" s="122">
        <v>10196</v>
      </c>
      <c r="K44" s="122"/>
      <c r="L44" s="122"/>
      <c r="M44" s="122"/>
      <c r="N44" s="178"/>
      <c r="O44" s="122"/>
      <c r="P44" s="122"/>
      <c r="Q44" s="122"/>
      <c r="R44" s="122"/>
    </row>
    <row r="45" spans="1:18" ht="12.75" x14ac:dyDescent="0.2">
      <c r="A45" s="122" t="s">
        <v>396</v>
      </c>
      <c r="B45" s="122">
        <v>295</v>
      </c>
      <c r="C45" s="122">
        <v>16830</v>
      </c>
      <c r="D45" s="140">
        <v>6.6911380430330603</v>
      </c>
      <c r="E45" s="122">
        <v>75</v>
      </c>
      <c r="F45" s="140">
        <v>7.0315782059564302</v>
      </c>
      <c r="G45" s="140">
        <v>13.722716248989499</v>
      </c>
      <c r="H45" s="122">
        <v>1358</v>
      </c>
      <c r="I45" s="122">
        <v>9896</v>
      </c>
      <c r="J45" s="122">
        <v>1654</v>
      </c>
      <c r="K45" s="122"/>
      <c r="L45" s="122"/>
      <c r="M45" s="122"/>
      <c r="N45" s="178"/>
      <c r="O45" s="122"/>
      <c r="P45" s="122"/>
      <c r="Q45" s="122"/>
      <c r="R45" s="122"/>
    </row>
    <row r="46" spans="1:18" ht="12.75" x14ac:dyDescent="0.2">
      <c r="A46" s="122" t="s">
        <v>397</v>
      </c>
      <c r="B46" s="122">
        <v>0</v>
      </c>
      <c r="C46" s="122">
        <v>10861</v>
      </c>
      <c r="D46" s="140">
        <v>0</v>
      </c>
      <c r="E46" s="122">
        <v>75</v>
      </c>
      <c r="F46" s="140">
        <v>7.0315782059564302</v>
      </c>
      <c r="G46" s="140">
        <v>0</v>
      </c>
      <c r="H46" s="122">
        <v>0</v>
      </c>
      <c r="I46" s="122">
        <v>0</v>
      </c>
      <c r="J46" s="122">
        <v>455</v>
      </c>
      <c r="K46" s="122"/>
      <c r="L46" s="122"/>
      <c r="M46" s="122"/>
      <c r="N46" s="178"/>
      <c r="O46" s="122"/>
      <c r="P46" s="122"/>
      <c r="Q46" s="122"/>
      <c r="R46" s="122"/>
    </row>
    <row r="47" spans="1:18" ht="12.75" x14ac:dyDescent="0.2">
      <c r="A47" s="122" t="s">
        <v>398</v>
      </c>
      <c r="B47" s="122">
        <v>239</v>
      </c>
      <c r="C47" s="122">
        <v>33722</v>
      </c>
      <c r="D47" s="140">
        <v>4.7497518302530599</v>
      </c>
      <c r="E47" s="122">
        <v>75</v>
      </c>
      <c r="F47" s="140">
        <v>7.0315782059564302</v>
      </c>
      <c r="G47" s="140">
        <v>11.7813300362095</v>
      </c>
      <c r="H47" s="122">
        <v>2668</v>
      </c>
      <c r="I47" s="122">
        <v>22646</v>
      </c>
      <c r="J47" s="122">
        <v>2929</v>
      </c>
      <c r="K47" s="122"/>
      <c r="L47" s="122"/>
      <c r="M47" s="122"/>
      <c r="N47" s="178"/>
      <c r="O47" s="122"/>
      <c r="P47" s="122"/>
      <c r="Q47" s="122"/>
      <c r="R47" s="122"/>
    </row>
    <row r="48" spans="1:18" ht="12.75" x14ac:dyDescent="0.2">
      <c r="A48" s="122" t="s">
        <v>399</v>
      </c>
      <c r="B48" s="122">
        <v>63</v>
      </c>
      <c r="C48" s="122">
        <v>54924</v>
      </c>
      <c r="D48" s="140">
        <v>1.92533314616451</v>
      </c>
      <c r="E48" s="122">
        <v>75</v>
      </c>
      <c r="F48" s="140">
        <v>7.0315782059564302</v>
      </c>
      <c r="G48" s="140">
        <v>8.9569113521209296</v>
      </c>
      <c r="H48" s="122">
        <v>2139</v>
      </c>
      <c r="I48" s="122">
        <v>23881</v>
      </c>
      <c r="J48" s="122">
        <v>3333</v>
      </c>
      <c r="K48" s="122"/>
      <c r="L48" s="122"/>
      <c r="M48" s="122"/>
      <c r="N48" s="178"/>
      <c r="O48" s="122"/>
      <c r="P48" s="122"/>
      <c r="Q48" s="122"/>
      <c r="R48" s="122"/>
    </row>
    <row r="49" spans="1:18" ht="12.75" x14ac:dyDescent="0.2">
      <c r="A49" s="122" t="s">
        <v>400</v>
      </c>
      <c r="B49" s="122">
        <v>0</v>
      </c>
      <c r="C49" s="122">
        <v>11921</v>
      </c>
      <c r="D49" s="140">
        <v>0</v>
      </c>
      <c r="E49" s="122">
        <v>75</v>
      </c>
      <c r="F49" s="140">
        <v>7.0315782059564302</v>
      </c>
      <c r="G49" s="140">
        <v>0</v>
      </c>
      <c r="H49" s="122">
        <v>0</v>
      </c>
      <c r="I49" s="122">
        <v>0</v>
      </c>
      <c r="J49" s="122">
        <v>800</v>
      </c>
      <c r="K49" s="122"/>
      <c r="L49" s="122"/>
      <c r="M49" s="122"/>
      <c r="N49" s="178"/>
      <c r="O49" s="122"/>
      <c r="P49" s="122"/>
      <c r="Q49" s="122"/>
      <c r="R49" s="122"/>
    </row>
    <row r="50" spans="1:18" ht="12.75" x14ac:dyDescent="0.2">
      <c r="A50" s="122" t="s">
        <v>401</v>
      </c>
      <c r="B50" s="122">
        <v>0</v>
      </c>
      <c r="C50" s="122">
        <v>34609</v>
      </c>
      <c r="D50" s="140">
        <v>0</v>
      </c>
      <c r="E50" s="122">
        <v>75</v>
      </c>
      <c r="F50" s="140">
        <v>7.0315782059564302</v>
      </c>
      <c r="G50" s="140">
        <v>0</v>
      </c>
      <c r="H50" s="122">
        <v>0</v>
      </c>
      <c r="I50" s="122">
        <v>0</v>
      </c>
      <c r="J50" s="122">
        <v>1712</v>
      </c>
      <c r="K50" s="122"/>
      <c r="L50" s="122"/>
      <c r="M50" s="122"/>
      <c r="N50" s="178"/>
      <c r="O50" s="122"/>
      <c r="P50" s="122"/>
      <c r="Q50" s="122"/>
      <c r="R50" s="122"/>
    </row>
    <row r="51" spans="1:18" ht="12.75" x14ac:dyDescent="0.2">
      <c r="A51" s="122" t="s">
        <v>402</v>
      </c>
      <c r="B51" s="122">
        <v>0</v>
      </c>
      <c r="C51" s="122">
        <v>12447</v>
      </c>
      <c r="D51" s="140">
        <v>0</v>
      </c>
      <c r="E51" s="122">
        <v>75</v>
      </c>
      <c r="F51" s="140">
        <v>7.0315782059564302</v>
      </c>
      <c r="G51" s="140">
        <v>0</v>
      </c>
      <c r="H51" s="122">
        <v>0</v>
      </c>
      <c r="I51" s="122">
        <v>0</v>
      </c>
      <c r="J51" s="122">
        <v>530</v>
      </c>
      <c r="K51" s="122"/>
      <c r="L51" s="122"/>
      <c r="M51" s="122"/>
      <c r="N51" s="178"/>
      <c r="O51" s="122"/>
      <c r="P51" s="122"/>
      <c r="Q51" s="122"/>
      <c r="R51" s="122"/>
    </row>
    <row r="52" spans="1:18" ht="12.75" x14ac:dyDescent="0.2">
      <c r="A52" s="122" t="s">
        <v>403</v>
      </c>
      <c r="B52" s="122">
        <v>0</v>
      </c>
      <c r="C52" s="122">
        <v>9099</v>
      </c>
      <c r="D52" s="140">
        <v>0</v>
      </c>
      <c r="E52" s="122">
        <v>75</v>
      </c>
      <c r="F52" s="140">
        <v>7.0315782059564302</v>
      </c>
      <c r="G52" s="140">
        <v>0</v>
      </c>
      <c r="H52" s="122">
        <v>0</v>
      </c>
      <c r="I52" s="122">
        <v>0</v>
      </c>
      <c r="J52" s="122">
        <v>521</v>
      </c>
      <c r="K52" s="122"/>
      <c r="L52" s="122"/>
      <c r="M52" s="122"/>
      <c r="N52" s="178"/>
      <c r="O52" s="122"/>
      <c r="P52" s="122"/>
      <c r="Q52" s="122"/>
      <c r="R52" s="122"/>
    </row>
    <row r="53" spans="1:18" ht="14.25" customHeight="1" x14ac:dyDescent="0.2">
      <c r="A53" s="19" t="s">
        <v>404</v>
      </c>
      <c r="B53" s="122"/>
      <c r="C53" s="122"/>
      <c r="D53" s="140"/>
      <c r="E53" s="19"/>
      <c r="F53" s="140"/>
      <c r="G53" s="140"/>
      <c r="H53" s="122"/>
      <c r="I53" s="122"/>
      <c r="J53" s="122"/>
      <c r="K53" s="122"/>
      <c r="L53" s="122"/>
      <c r="M53" s="122"/>
      <c r="N53" s="178"/>
      <c r="O53" s="122"/>
      <c r="P53" s="122"/>
      <c r="Q53" s="122"/>
      <c r="R53" s="122"/>
    </row>
    <row r="54" spans="1:18" ht="12.75" x14ac:dyDescent="0.2">
      <c r="A54" s="122" t="s">
        <v>405</v>
      </c>
      <c r="B54" s="122">
        <v>0</v>
      </c>
      <c r="C54" s="122">
        <v>5373</v>
      </c>
      <c r="D54" s="140">
        <v>0</v>
      </c>
      <c r="E54" s="122">
        <v>75</v>
      </c>
      <c r="F54" s="140">
        <v>7.0315782059564302</v>
      </c>
      <c r="G54" s="140">
        <v>0</v>
      </c>
      <c r="H54" s="122">
        <v>0</v>
      </c>
      <c r="I54" s="122">
        <v>0</v>
      </c>
      <c r="J54" s="122">
        <v>185</v>
      </c>
      <c r="K54" s="122"/>
      <c r="L54" s="122"/>
      <c r="M54" s="122"/>
      <c r="N54" s="178"/>
      <c r="O54" s="122"/>
      <c r="P54" s="122"/>
      <c r="Q54" s="122"/>
      <c r="R54" s="122"/>
    </row>
    <row r="55" spans="1:18" ht="12.75" x14ac:dyDescent="0.2">
      <c r="A55" s="122" t="s">
        <v>406</v>
      </c>
      <c r="B55" s="122">
        <v>0</v>
      </c>
      <c r="C55" s="122">
        <v>21526</v>
      </c>
      <c r="D55" s="140">
        <v>0</v>
      </c>
      <c r="E55" s="122">
        <v>75</v>
      </c>
      <c r="F55" s="140">
        <v>7.0315782059564302</v>
      </c>
      <c r="G55" s="140">
        <v>0</v>
      </c>
      <c r="H55" s="122">
        <v>0</v>
      </c>
      <c r="I55" s="122">
        <v>0</v>
      </c>
      <c r="J55" s="122">
        <v>1182</v>
      </c>
      <c r="K55" s="122"/>
      <c r="L55" s="122"/>
      <c r="M55" s="122"/>
      <c r="N55" s="178"/>
      <c r="O55" s="122"/>
      <c r="P55" s="122"/>
      <c r="Q55" s="122"/>
      <c r="R55" s="122"/>
    </row>
    <row r="56" spans="1:18" ht="12.75" x14ac:dyDescent="0.2">
      <c r="A56" s="122" t="s">
        <v>407</v>
      </c>
      <c r="B56" s="122">
        <v>0</v>
      </c>
      <c r="C56" s="122">
        <v>9874</v>
      </c>
      <c r="D56" s="140">
        <v>0</v>
      </c>
      <c r="E56" s="122">
        <v>75</v>
      </c>
      <c r="F56" s="140">
        <v>7.0315782059564302</v>
      </c>
      <c r="G56" s="140">
        <v>0</v>
      </c>
      <c r="H56" s="122">
        <v>0</v>
      </c>
      <c r="I56" s="122">
        <v>0</v>
      </c>
      <c r="J56" s="122">
        <v>360</v>
      </c>
      <c r="K56" s="122"/>
      <c r="L56" s="122"/>
      <c r="M56" s="122"/>
      <c r="N56" s="178"/>
      <c r="O56" s="122"/>
      <c r="P56" s="122"/>
      <c r="Q56" s="122"/>
      <c r="R56" s="122"/>
    </row>
    <row r="57" spans="1:18" ht="12.75" x14ac:dyDescent="0.2">
      <c r="A57" s="122" t="s">
        <v>408</v>
      </c>
      <c r="B57" s="122">
        <v>173</v>
      </c>
      <c r="C57" s="122">
        <v>155817</v>
      </c>
      <c r="D57" s="140">
        <v>8.71521433822174</v>
      </c>
      <c r="E57" s="122">
        <v>75</v>
      </c>
      <c r="F57" s="140">
        <v>7.0315782059564302</v>
      </c>
      <c r="G57" s="140">
        <v>15.7467925441782</v>
      </c>
      <c r="H57" s="122">
        <v>6505</v>
      </c>
      <c r="I57" s="122">
        <v>41310</v>
      </c>
      <c r="J57" s="122">
        <v>10922</v>
      </c>
      <c r="K57" s="122"/>
      <c r="L57" s="122"/>
      <c r="M57" s="122"/>
      <c r="N57" s="178"/>
      <c r="O57" s="122"/>
      <c r="P57" s="122"/>
      <c r="Q57" s="122"/>
      <c r="R57" s="122"/>
    </row>
    <row r="58" spans="1:18" ht="12.75" x14ac:dyDescent="0.2">
      <c r="A58" s="122" t="s">
        <v>409</v>
      </c>
      <c r="B58" s="122">
        <v>0</v>
      </c>
      <c r="C58" s="122">
        <v>26708</v>
      </c>
      <c r="D58" s="140">
        <v>0</v>
      </c>
      <c r="E58" s="122">
        <v>75</v>
      </c>
      <c r="F58" s="140">
        <v>7.0315782059564302</v>
      </c>
      <c r="G58" s="140">
        <v>0</v>
      </c>
      <c r="H58" s="122">
        <v>0</v>
      </c>
      <c r="I58" s="122">
        <v>0</v>
      </c>
      <c r="J58" s="122">
        <v>1236</v>
      </c>
      <c r="K58" s="122"/>
      <c r="L58" s="122"/>
      <c r="M58" s="122"/>
      <c r="N58" s="178"/>
      <c r="O58" s="122"/>
      <c r="P58" s="122"/>
      <c r="Q58" s="122"/>
      <c r="R58" s="122"/>
    </row>
    <row r="59" spans="1:18" ht="12.75" x14ac:dyDescent="0.2">
      <c r="A59" s="122" t="s">
        <v>410</v>
      </c>
      <c r="B59" s="122">
        <v>0</v>
      </c>
      <c r="C59" s="122">
        <v>43258</v>
      </c>
      <c r="D59" s="140">
        <v>0</v>
      </c>
      <c r="E59" s="122">
        <v>75</v>
      </c>
      <c r="F59" s="140">
        <v>7.0315782059564302</v>
      </c>
      <c r="G59" s="140">
        <v>0</v>
      </c>
      <c r="H59" s="122">
        <v>0</v>
      </c>
      <c r="I59" s="122">
        <v>0</v>
      </c>
      <c r="J59" s="122">
        <v>2432</v>
      </c>
      <c r="K59" s="122"/>
      <c r="L59" s="122"/>
      <c r="M59" s="122"/>
      <c r="N59" s="178"/>
      <c r="O59" s="122"/>
      <c r="P59" s="122"/>
      <c r="Q59" s="122"/>
      <c r="R59" s="122"/>
    </row>
    <row r="60" spans="1:18" ht="12.75" x14ac:dyDescent="0.2">
      <c r="A60" s="122" t="s">
        <v>411</v>
      </c>
      <c r="B60" s="122">
        <v>218</v>
      </c>
      <c r="C60" s="122">
        <v>139363</v>
      </c>
      <c r="D60" s="140">
        <v>6.9257596780026196</v>
      </c>
      <c r="E60" s="122">
        <v>75</v>
      </c>
      <c r="F60" s="140">
        <v>7.0315782059564302</v>
      </c>
      <c r="G60" s="140">
        <v>13.957337883958999</v>
      </c>
      <c r="H60" s="122">
        <v>8179</v>
      </c>
      <c r="I60" s="122">
        <v>58600</v>
      </c>
      <c r="J60" s="122">
        <v>11735</v>
      </c>
      <c r="K60" s="122"/>
      <c r="L60" s="122"/>
      <c r="M60" s="122"/>
      <c r="N60" s="178"/>
      <c r="O60" s="122"/>
      <c r="P60" s="122"/>
      <c r="Q60" s="122"/>
      <c r="R60" s="122"/>
    </row>
    <row r="61" spans="1:18" ht="12.75" x14ac:dyDescent="0.2">
      <c r="A61" s="122" t="s">
        <v>412</v>
      </c>
      <c r="B61" s="122">
        <v>0</v>
      </c>
      <c r="C61" s="122">
        <v>14402</v>
      </c>
      <c r="D61" s="140">
        <v>0</v>
      </c>
      <c r="E61" s="122">
        <v>75</v>
      </c>
      <c r="F61" s="140">
        <v>7.0315782059564302</v>
      </c>
      <c r="G61" s="140">
        <v>0</v>
      </c>
      <c r="H61" s="122">
        <v>0</v>
      </c>
      <c r="I61" s="122">
        <v>0</v>
      </c>
      <c r="J61" s="122">
        <v>389</v>
      </c>
      <c r="K61" s="122"/>
      <c r="L61" s="122"/>
      <c r="M61" s="122"/>
      <c r="N61" s="178"/>
      <c r="O61" s="122"/>
      <c r="P61" s="122"/>
      <c r="Q61" s="122"/>
      <c r="R61" s="122"/>
    </row>
    <row r="62" spans="1:18" ht="12.75" x14ac:dyDescent="0.2">
      <c r="A62" s="122" t="s">
        <v>413</v>
      </c>
      <c r="B62" s="122">
        <v>0</v>
      </c>
      <c r="C62" s="122">
        <v>7348</v>
      </c>
      <c r="D62" s="140">
        <v>0</v>
      </c>
      <c r="E62" s="122">
        <v>75</v>
      </c>
      <c r="F62" s="140">
        <v>7.0315782059564302</v>
      </c>
      <c r="G62" s="140">
        <v>0</v>
      </c>
      <c r="H62" s="122">
        <v>0</v>
      </c>
      <c r="I62" s="122">
        <v>0</v>
      </c>
      <c r="J62" s="122">
        <v>204</v>
      </c>
      <c r="K62" s="122"/>
      <c r="L62" s="122"/>
      <c r="M62" s="122"/>
      <c r="N62" s="178"/>
      <c r="O62" s="122"/>
      <c r="P62" s="122"/>
      <c r="Q62" s="122"/>
      <c r="R62" s="122"/>
    </row>
    <row r="63" spans="1:18" ht="12.75" x14ac:dyDescent="0.2">
      <c r="A63" s="122" t="s">
        <v>414</v>
      </c>
      <c r="B63" s="122">
        <v>0</v>
      </c>
      <c r="C63" s="122">
        <v>7809</v>
      </c>
      <c r="D63" s="140">
        <v>0</v>
      </c>
      <c r="E63" s="122">
        <v>75</v>
      </c>
      <c r="F63" s="140">
        <v>7.0315782059564302</v>
      </c>
      <c r="G63" s="140">
        <v>0</v>
      </c>
      <c r="H63" s="122">
        <v>0</v>
      </c>
      <c r="I63" s="122">
        <v>0</v>
      </c>
      <c r="J63" s="122">
        <v>343</v>
      </c>
      <c r="K63" s="122"/>
      <c r="L63" s="122"/>
      <c r="M63" s="122"/>
      <c r="N63" s="178"/>
      <c r="O63" s="122"/>
      <c r="P63" s="122"/>
      <c r="Q63" s="122"/>
      <c r="R63" s="122"/>
    </row>
    <row r="64" spans="1:18" ht="12.75" x14ac:dyDescent="0.2">
      <c r="A64" s="122" t="s">
        <v>415</v>
      </c>
      <c r="B64" s="122">
        <v>17</v>
      </c>
      <c r="C64" s="122">
        <v>3675</v>
      </c>
      <c r="D64" s="140">
        <v>0.67986458011322304</v>
      </c>
      <c r="E64" s="122">
        <v>75</v>
      </c>
      <c r="F64" s="140">
        <v>7.0315782059564302</v>
      </c>
      <c r="G64" s="140">
        <v>7.7114427860696502</v>
      </c>
      <c r="H64" s="122">
        <v>93</v>
      </c>
      <c r="I64" s="122">
        <v>1206</v>
      </c>
      <c r="J64" s="122">
        <v>142</v>
      </c>
      <c r="K64" s="122"/>
      <c r="L64" s="122"/>
      <c r="M64" s="122"/>
      <c r="N64" s="178"/>
      <c r="O64" s="122"/>
      <c r="P64" s="122"/>
      <c r="Q64" s="122"/>
      <c r="R64" s="122"/>
    </row>
    <row r="65" spans="1:18" ht="12.75" x14ac:dyDescent="0.2">
      <c r="A65" s="122" t="s">
        <v>416</v>
      </c>
      <c r="B65" s="122">
        <v>0</v>
      </c>
      <c r="C65" s="122">
        <v>11617</v>
      </c>
      <c r="D65" s="140">
        <v>0</v>
      </c>
      <c r="E65" s="122">
        <v>75</v>
      </c>
      <c r="F65" s="140">
        <v>7.0315782059564302</v>
      </c>
      <c r="G65" s="140">
        <v>0</v>
      </c>
      <c r="H65" s="122">
        <v>0</v>
      </c>
      <c r="I65" s="122">
        <v>0</v>
      </c>
      <c r="J65" s="122">
        <v>350</v>
      </c>
      <c r="K65" s="122"/>
      <c r="L65" s="122"/>
      <c r="M65" s="122"/>
      <c r="N65" s="178"/>
      <c r="O65" s="122"/>
      <c r="P65" s="122"/>
      <c r="Q65" s="122"/>
      <c r="R65" s="122"/>
    </row>
    <row r="66" spans="1:18" ht="12.75" x14ac:dyDescent="0.2">
      <c r="A66" s="122" t="s">
        <v>417</v>
      </c>
      <c r="B66" s="122">
        <v>0</v>
      </c>
      <c r="C66" s="122">
        <v>5335</v>
      </c>
      <c r="D66" s="140">
        <v>0</v>
      </c>
      <c r="E66" s="122">
        <v>75</v>
      </c>
      <c r="F66" s="140">
        <v>7.0315782059564302</v>
      </c>
      <c r="G66" s="140">
        <v>0</v>
      </c>
      <c r="H66" s="122">
        <v>0</v>
      </c>
      <c r="I66" s="122">
        <v>0</v>
      </c>
      <c r="J66" s="122">
        <v>238</v>
      </c>
      <c r="K66" s="122"/>
      <c r="L66" s="122"/>
      <c r="M66" s="122"/>
      <c r="N66" s="178"/>
      <c r="O66" s="122"/>
      <c r="P66" s="122"/>
      <c r="Q66" s="122"/>
      <c r="R66" s="122"/>
    </row>
    <row r="67" spans="1:18" ht="14.25" customHeight="1" x14ac:dyDescent="0.2">
      <c r="A67" s="19" t="s">
        <v>418</v>
      </c>
      <c r="B67" s="122"/>
      <c r="C67" s="122"/>
      <c r="D67" s="140"/>
      <c r="E67" s="19"/>
      <c r="F67" s="140"/>
      <c r="G67" s="140"/>
      <c r="H67" s="122"/>
      <c r="I67" s="122"/>
      <c r="J67" s="122"/>
      <c r="K67" s="122"/>
      <c r="L67" s="122"/>
      <c r="M67" s="122"/>
      <c r="N67" s="178"/>
      <c r="O67" s="122"/>
      <c r="P67" s="122"/>
      <c r="Q67" s="122"/>
      <c r="R67" s="122"/>
    </row>
    <row r="68" spans="1:18" ht="12.75" x14ac:dyDescent="0.2">
      <c r="A68" s="122" t="s">
        <v>419</v>
      </c>
      <c r="B68" s="122">
        <v>57</v>
      </c>
      <c r="C68" s="122">
        <v>6603</v>
      </c>
      <c r="D68" s="140">
        <v>2.1481922997809302</v>
      </c>
      <c r="E68" s="122">
        <v>75</v>
      </c>
      <c r="F68" s="140">
        <v>7.0315782059564302</v>
      </c>
      <c r="G68" s="140">
        <v>9.1797705057373609</v>
      </c>
      <c r="H68" s="122">
        <v>216</v>
      </c>
      <c r="I68" s="122">
        <v>2353</v>
      </c>
      <c r="J68" s="122">
        <v>353</v>
      </c>
      <c r="K68" s="122"/>
      <c r="L68" s="122"/>
      <c r="M68" s="122"/>
      <c r="N68" s="178"/>
      <c r="O68" s="122"/>
      <c r="P68" s="122"/>
      <c r="Q68" s="122"/>
      <c r="R68" s="122"/>
    </row>
    <row r="69" spans="1:18" ht="12.75" x14ac:dyDescent="0.2">
      <c r="A69" s="122" t="s">
        <v>420</v>
      </c>
      <c r="B69" s="122">
        <v>6</v>
      </c>
      <c r="C69" s="122">
        <v>17129</v>
      </c>
      <c r="D69" s="140">
        <v>0.40416230811946002</v>
      </c>
      <c r="E69" s="122">
        <v>75</v>
      </c>
      <c r="F69" s="140">
        <v>7.0315782059564302</v>
      </c>
      <c r="G69" s="140">
        <v>7.4357405140758903</v>
      </c>
      <c r="H69" s="122">
        <v>243</v>
      </c>
      <c r="I69" s="122">
        <v>3268</v>
      </c>
      <c r="J69" s="122">
        <v>904</v>
      </c>
      <c r="K69" s="122"/>
      <c r="L69" s="122"/>
      <c r="M69" s="122"/>
      <c r="N69" s="178"/>
      <c r="O69" s="122"/>
      <c r="P69" s="122"/>
      <c r="Q69" s="122"/>
      <c r="R69" s="122"/>
    </row>
    <row r="70" spans="1:18" ht="12.75" x14ac:dyDescent="0.2">
      <c r="A70" s="122" t="s">
        <v>421</v>
      </c>
      <c r="B70" s="122">
        <v>208</v>
      </c>
      <c r="C70" s="122">
        <v>29478</v>
      </c>
      <c r="D70" s="140">
        <v>3.5162198606386301</v>
      </c>
      <c r="E70" s="122">
        <v>75</v>
      </c>
      <c r="F70" s="140">
        <v>7.0315782059564302</v>
      </c>
      <c r="G70" s="140">
        <v>10.547798066595099</v>
      </c>
      <c r="H70" s="122">
        <v>2455</v>
      </c>
      <c r="I70" s="122">
        <v>23275</v>
      </c>
      <c r="J70" s="122">
        <v>2717</v>
      </c>
      <c r="K70" s="122"/>
      <c r="L70" s="122"/>
      <c r="M70" s="122"/>
      <c r="N70" s="178"/>
      <c r="O70" s="122"/>
      <c r="P70" s="122"/>
      <c r="Q70" s="122"/>
      <c r="R70" s="122"/>
    </row>
    <row r="71" spans="1:18" ht="12.75" x14ac:dyDescent="0.2">
      <c r="A71" s="122" t="s">
        <v>422</v>
      </c>
      <c r="B71" s="122">
        <v>302</v>
      </c>
      <c r="C71" s="122">
        <v>9615</v>
      </c>
      <c r="D71" s="140">
        <v>5.0721681917380996</v>
      </c>
      <c r="E71" s="122">
        <v>75</v>
      </c>
      <c r="F71" s="140">
        <v>7.0315782059564302</v>
      </c>
      <c r="G71" s="140">
        <v>12.103746397694501</v>
      </c>
      <c r="H71" s="122">
        <v>924</v>
      </c>
      <c r="I71" s="122">
        <v>7634</v>
      </c>
      <c r="J71" s="122">
        <v>967</v>
      </c>
      <c r="K71" s="122"/>
      <c r="L71" s="122"/>
      <c r="M71" s="122"/>
      <c r="N71" s="178"/>
      <c r="O71" s="122"/>
      <c r="P71" s="122"/>
      <c r="Q71" s="122"/>
      <c r="R71" s="122"/>
    </row>
    <row r="72" spans="1:18" ht="12.75" x14ac:dyDescent="0.2">
      <c r="A72" s="122" t="s">
        <v>423</v>
      </c>
      <c r="B72" s="122">
        <v>0</v>
      </c>
      <c r="C72" s="122">
        <v>11586</v>
      </c>
      <c r="D72" s="140">
        <v>0</v>
      </c>
      <c r="E72" s="122">
        <v>75</v>
      </c>
      <c r="F72" s="140">
        <v>7.0315782059564302</v>
      </c>
      <c r="G72" s="140">
        <v>0</v>
      </c>
      <c r="H72" s="122">
        <v>0</v>
      </c>
      <c r="I72" s="122">
        <v>0</v>
      </c>
      <c r="J72" s="122">
        <v>381</v>
      </c>
      <c r="K72" s="122"/>
      <c r="L72" s="122"/>
      <c r="M72" s="122"/>
      <c r="N72" s="178"/>
      <c r="O72" s="122"/>
      <c r="P72" s="122"/>
      <c r="Q72" s="122"/>
      <c r="R72" s="122"/>
    </row>
    <row r="73" spans="1:18" ht="12.75" x14ac:dyDescent="0.2">
      <c r="A73" s="122" t="s">
        <v>424</v>
      </c>
      <c r="B73" s="122">
        <v>137</v>
      </c>
      <c r="C73" s="122">
        <v>135297</v>
      </c>
      <c r="D73" s="140">
        <v>4.6122446725468604</v>
      </c>
      <c r="E73" s="122">
        <v>75</v>
      </c>
      <c r="F73" s="140">
        <v>7.0315782059564302</v>
      </c>
      <c r="G73" s="140">
        <v>11.6438228785033</v>
      </c>
      <c r="H73" s="122">
        <v>6261</v>
      </c>
      <c r="I73" s="122">
        <v>53771</v>
      </c>
      <c r="J73" s="122">
        <v>9406</v>
      </c>
      <c r="K73" s="122"/>
      <c r="L73" s="122"/>
      <c r="M73" s="122"/>
      <c r="N73" s="178"/>
      <c r="O73" s="122"/>
      <c r="P73" s="122"/>
      <c r="Q73" s="122"/>
      <c r="R73" s="122"/>
    </row>
    <row r="74" spans="1:18" ht="12.75" x14ac:dyDescent="0.2">
      <c r="A74" s="122" t="s">
        <v>425</v>
      </c>
      <c r="B74" s="122">
        <v>0</v>
      </c>
      <c r="C74" s="122">
        <v>7226</v>
      </c>
      <c r="D74" s="140">
        <v>0</v>
      </c>
      <c r="E74" s="122">
        <v>75</v>
      </c>
      <c r="F74" s="140">
        <v>7.0315782059564302</v>
      </c>
      <c r="G74" s="140">
        <v>0</v>
      </c>
      <c r="H74" s="122">
        <v>0</v>
      </c>
      <c r="I74" s="122">
        <v>0</v>
      </c>
      <c r="J74" s="122">
        <v>272</v>
      </c>
      <c r="K74" s="122"/>
      <c r="L74" s="122"/>
      <c r="M74" s="122"/>
      <c r="N74" s="178"/>
      <c r="O74" s="122"/>
      <c r="P74" s="122"/>
      <c r="Q74" s="122"/>
      <c r="R74" s="122"/>
    </row>
    <row r="75" spans="1:18" ht="12.75" x14ac:dyDescent="0.2">
      <c r="A75" s="122" t="s">
        <v>426</v>
      </c>
      <c r="B75" s="122">
        <v>146</v>
      </c>
      <c r="C75" s="122">
        <v>30820</v>
      </c>
      <c r="D75" s="140">
        <v>3.16617082107628</v>
      </c>
      <c r="E75" s="122">
        <v>75</v>
      </c>
      <c r="F75" s="140">
        <v>7.0315782059564302</v>
      </c>
      <c r="G75" s="140">
        <v>10.1977490270327</v>
      </c>
      <c r="H75" s="122">
        <v>1939</v>
      </c>
      <c r="I75" s="122">
        <v>19014</v>
      </c>
      <c r="J75" s="122">
        <v>2529</v>
      </c>
      <c r="K75" s="122"/>
      <c r="L75" s="122"/>
      <c r="M75" s="122"/>
      <c r="N75" s="178"/>
      <c r="O75" s="122"/>
      <c r="P75" s="122"/>
      <c r="Q75" s="122"/>
      <c r="R75" s="122"/>
    </row>
    <row r="76" spans="1:18" ht="12.75" x14ac:dyDescent="0.2">
      <c r="A76" s="122" t="s">
        <v>427</v>
      </c>
      <c r="B76" s="122">
        <v>111</v>
      </c>
      <c r="C76" s="122">
        <v>11396</v>
      </c>
      <c r="D76" s="140">
        <v>2.2789062091022698</v>
      </c>
      <c r="E76" s="122">
        <v>75</v>
      </c>
      <c r="F76" s="140">
        <v>7.0315782059564302</v>
      </c>
      <c r="G76" s="140">
        <v>9.3104844150586992</v>
      </c>
      <c r="H76" s="122">
        <v>690</v>
      </c>
      <c r="I76" s="122">
        <v>7411</v>
      </c>
      <c r="J76" s="122">
        <v>867</v>
      </c>
      <c r="K76" s="122"/>
      <c r="L76" s="122"/>
      <c r="M76" s="122"/>
      <c r="N76" s="178"/>
      <c r="O76" s="122"/>
      <c r="P76" s="122"/>
      <c r="Q76" s="122"/>
      <c r="R76" s="122"/>
    </row>
    <row r="77" spans="1:18" ht="12.75" x14ac:dyDescent="0.2">
      <c r="A77" s="122" t="s">
        <v>428</v>
      </c>
      <c r="B77" s="122">
        <v>0</v>
      </c>
      <c r="C77" s="122">
        <v>18794</v>
      </c>
      <c r="D77" s="140">
        <v>0</v>
      </c>
      <c r="E77" s="122">
        <v>75</v>
      </c>
      <c r="F77" s="140">
        <v>7.0315782059564302</v>
      </c>
      <c r="G77" s="140">
        <v>0</v>
      </c>
      <c r="H77" s="122">
        <v>0</v>
      </c>
      <c r="I77" s="122">
        <v>0</v>
      </c>
      <c r="J77" s="122">
        <v>1074</v>
      </c>
      <c r="K77" s="122"/>
      <c r="L77" s="122"/>
      <c r="M77" s="122"/>
      <c r="N77" s="178"/>
      <c r="O77" s="122"/>
      <c r="P77" s="122"/>
      <c r="Q77" s="122"/>
      <c r="R77" s="122"/>
    </row>
    <row r="78" spans="1:18" ht="12.75" x14ac:dyDescent="0.2">
      <c r="A78" s="122" t="s">
        <v>429</v>
      </c>
      <c r="B78" s="122">
        <v>44</v>
      </c>
      <c r="C78" s="122">
        <v>13644</v>
      </c>
      <c r="D78" s="140">
        <v>1.75457429185251</v>
      </c>
      <c r="E78" s="122">
        <v>75</v>
      </c>
      <c r="F78" s="140">
        <v>7.0315782059564302</v>
      </c>
      <c r="G78" s="140">
        <v>8.7861524978089403</v>
      </c>
      <c r="H78" s="122">
        <v>401</v>
      </c>
      <c r="I78" s="122">
        <v>4564</v>
      </c>
      <c r="J78" s="122">
        <v>923</v>
      </c>
      <c r="K78" s="122"/>
      <c r="L78" s="122"/>
      <c r="M78" s="122"/>
      <c r="N78" s="178"/>
      <c r="O78" s="122"/>
      <c r="P78" s="122"/>
      <c r="Q78" s="122"/>
      <c r="R78" s="122"/>
    </row>
    <row r="79" spans="1:18" ht="12.75" x14ac:dyDescent="0.2">
      <c r="A79" s="122" t="s">
        <v>430</v>
      </c>
      <c r="B79" s="122">
        <v>53</v>
      </c>
      <c r="C79" s="122">
        <v>27241</v>
      </c>
      <c r="D79" s="140">
        <v>1.3011873455867999</v>
      </c>
      <c r="E79" s="122">
        <v>75</v>
      </c>
      <c r="F79" s="140">
        <v>7.0315782059564302</v>
      </c>
      <c r="G79" s="140">
        <v>8.3327655515432308</v>
      </c>
      <c r="H79" s="122">
        <v>1223</v>
      </c>
      <c r="I79" s="122">
        <v>14677</v>
      </c>
      <c r="J79" s="122">
        <v>1658</v>
      </c>
      <c r="K79" s="122"/>
      <c r="L79" s="122"/>
      <c r="M79" s="122"/>
      <c r="N79" s="178"/>
      <c r="O79" s="122"/>
      <c r="P79" s="122"/>
      <c r="Q79" s="122"/>
      <c r="R79" s="122"/>
    </row>
    <row r="80" spans="1:18" ht="12.75" x14ac:dyDescent="0.2">
      <c r="A80" s="122" t="s">
        <v>431</v>
      </c>
      <c r="B80" s="122">
        <v>112</v>
      </c>
      <c r="C80" s="122">
        <v>33906</v>
      </c>
      <c r="D80" s="140">
        <v>2.09267483340067</v>
      </c>
      <c r="E80" s="122">
        <v>75</v>
      </c>
      <c r="F80" s="140">
        <v>7.0315782059564302</v>
      </c>
      <c r="G80" s="140">
        <v>9.1242530393571002</v>
      </c>
      <c r="H80" s="122">
        <v>2214</v>
      </c>
      <c r="I80" s="122">
        <v>24265</v>
      </c>
      <c r="J80" s="122">
        <v>2624</v>
      </c>
      <c r="K80" s="122"/>
      <c r="L80" s="122"/>
      <c r="M80" s="122"/>
      <c r="N80" s="178"/>
      <c r="O80" s="122"/>
      <c r="P80" s="122"/>
      <c r="Q80" s="122"/>
      <c r="R80" s="122"/>
    </row>
    <row r="81" spans="1:18" ht="14.25" customHeight="1" x14ac:dyDescent="0.2">
      <c r="A81" s="19" t="s">
        <v>432</v>
      </c>
      <c r="B81" s="122"/>
      <c r="C81" s="122"/>
      <c r="D81" s="140"/>
      <c r="E81" s="19"/>
      <c r="F81" s="140"/>
      <c r="G81" s="140"/>
      <c r="H81" s="122"/>
      <c r="I81" s="122"/>
      <c r="J81" s="122"/>
      <c r="K81" s="122"/>
      <c r="L81" s="122"/>
      <c r="M81" s="122"/>
      <c r="N81" s="178"/>
      <c r="O81" s="122"/>
      <c r="P81" s="122"/>
      <c r="Q81" s="122"/>
      <c r="R81" s="122"/>
    </row>
    <row r="82" spans="1:18" ht="12.75" x14ac:dyDescent="0.2">
      <c r="A82" s="122" t="s">
        <v>433</v>
      </c>
      <c r="B82" s="122">
        <v>266</v>
      </c>
      <c r="C82" s="122">
        <v>19850</v>
      </c>
      <c r="D82" s="140">
        <v>7.7207234161391396</v>
      </c>
      <c r="E82" s="122">
        <v>75</v>
      </c>
      <c r="F82" s="140">
        <v>7.0315782059564302</v>
      </c>
      <c r="G82" s="140">
        <v>14.752301622095599</v>
      </c>
      <c r="H82" s="122">
        <v>1346</v>
      </c>
      <c r="I82" s="122">
        <v>9124</v>
      </c>
      <c r="J82" s="122">
        <v>1772</v>
      </c>
      <c r="K82" s="122"/>
      <c r="L82" s="122"/>
      <c r="M82" s="122"/>
      <c r="N82" s="178"/>
      <c r="O82" s="122"/>
      <c r="P82" s="122"/>
      <c r="Q82" s="122"/>
      <c r="R82" s="122"/>
    </row>
    <row r="83" spans="1:18" ht="12.75" x14ac:dyDescent="0.2">
      <c r="A83" s="122" t="s">
        <v>434</v>
      </c>
      <c r="B83" s="122">
        <v>323</v>
      </c>
      <c r="C83" s="122">
        <v>8760</v>
      </c>
      <c r="D83" s="140">
        <v>4.30686047274971</v>
      </c>
      <c r="E83" s="122">
        <v>75</v>
      </c>
      <c r="F83" s="140">
        <v>7.0315782059564302</v>
      </c>
      <c r="G83" s="140">
        <v>11.338438678706099</v>
      </c>
      <c r="H83" s="122">
        <v>992</v>
      </c>
      <c r="I83" s="122">
        <v>8749</v>
      </c>
      <c r="J83" s="122">
        <v>992</v>
      </c>
      <c r="K83" s="122"/>
      <c r="L83" s="122"/>
      <c r="M83" s="122"/>
      <c r="N83" s="178"/>
      <c r="O83" s="122"/>
      <c r="P83" s="122"/>
      <c r="Q83" s="122"/>
      <c r="R83" s="122"/>
    </row>
    <row r="84" spans="1:18" ht="12.75" x14ac:dyDescent="0.2">
      <c r="A84" s="122" t="s">
        <v>435</v>
      </c>
      <c r="B84" s="122">
        <v>41</v>
      </c>
      <c r="C84" s="122">
        <v>28008</v>
      </c>
      <c r="D84" s="140">
        <v>0.878448831954175</v>
      </c>
      <c r="E84" s="122">
        <v>75</v>
      </c>
      <c r="F84" s="140">
        <v>7.0315782059564302</v>
      </c>
      <c r="G84" s="140">
        <v>7.9100270379106004</v>
      </c>
      <c r="H84" s="122">
        <v>1375</v>
      </c>
      <c r="I84" s="122">
        <v>17383</v>
      </c>
      <c r="J84" s="122">
        <v>1682</v>
      </c>
      <c r="K84" s="122"/>
      <c r="L84" s="122"/>
      <c r="M84" s="122"/>
      <c r="N84" s="178"/>
      <c r="O84" s="122"/>
      <c r="P84" s="122"/>
      <c r="Q84" s="122"/>
      <c r="R84" s="122"/>
    </row>
    <row r="85" spans="1:18" ht="12.75" x14ac:dyDescent="0.2">
      <c r="A85" s="122" t="s">
        <v>436</v>
      </c>
      <c r="B85" s="122">
        <v>118</v>
      </c>
      <c r="C85" s="122">
        <v>9991</v>
      </c>
      <c r="D85" s="140">
        <v>4.5002634463671498</v>
      </c>
      <c r="E85" s="122">
        <v>75</v>
      </c>
      <c r="F85" s="140">
        <v>7.0315782059564302</v>
      </c>
      <c r="G85" s="140">
        <v>11.5318416523236</v>
      </c>
      <c r="H85" s="122">
        <v>402</v>
      </c>
      <c r="I85" s="122">
        <v>3486</v>
      </c>
      <c r="J85" s="122">
        <v>754</v>
      </c>
      <c r="K85" s="122"/>
      <c r="L85" s="122"/>
      <c r="M85" s="122"/>
      <c r="N85" s="178"/>
      <c r="O85" s="122"/>
      <c r="P85" s="122"/>
      <c r="Q85" s="122"/>
      <c r="R85" s="122"/>
    </row>
    <row r="86" spans="1:18" ht="12.75" x14ac:dyDescent="0.2">
      <c r="A86" s="122" t="s">
        <v>437</v>
      </c>
      <c r="B86" s="122">
        <v>16</v>
      </c>
      <c r="C86" s="122">
        <v>12393</v>
      </c>
      <c r="D86" s="140">
        <v>1.14046480479626</v>
      </c>
      <c r="E86" s="122">
        <v>75</v>
      </c>
      <c r="F86" s="140">
        <v>7.0315782059564302</v>
      </c>
      <c r="G86" s="140">
        <v>8.1720430107526898</v>
      </c>
      <c r="H86" s="122">
        <v>190</v>
      </c>
      <c r="I86" s="122">
        <v>2325</v>
      </c>
      <c r="J86" s="122">
        <v>614</v>
      </c>
      <c r="K86" s="122"/>
      <c r="L86" s="122"/>
      <c r="M86" s="122"/>
      <c r="N86" s="178"/>
      <c r="O86" s="122"/>
      <c r="P86" s="122"/>
      <c r="Q86" s="122"/>
      <c r="R86" s="122"/>
    </row>
    <row r="87" spans="1:18" ht="12.75" x14ac:dyDescent="0.2">
      <c r="A87" s="122" t="s">
        <v>438</v>
      </c>
      <c r="B87" s="122">
        <v>76</v>
      </c>
      <c r="C87" s="122">
        <v>9508</v>
      </c>
      <c r="D87" s="140">
        <v>1.2721926520122999</v>
      </c>
      <c r="E87" s="122">
        <v>75</v>
      </c>
      <c r="F87" s="140">
        <v>7.0315782059564302</v>
      </c>
      <c r="G87" s="140">
        <v>8.3037708579687308</v>
      </c>
      <c r="H87" s="122">
        <v>632</v>
      </c>
      <c r="I87" s="122">
        <v>7611</v>
      </c>
      <c r="J87" s="122">
        <v>702</v>
      </c>
      <c r="K87" s="122"/>
      <c r="L87" s="122"/>
      <c r="M87" s="122"/>
      <c r="N87" s="178"/>
      <c r="O87" s="122"/>
      <c r="P87" s="122"/>
      <c r="Q87" s="122"/>
      <c r="R87" s="122"/>
    </row>
    <row r="88" spans="1:18" ht="12.75" x14ac:dyDescent="0.2">
      <c r="A88" s="122" t="s">
        <v>439</v>
      </c>
      <c r="B88" s="122">
        <v>183</v>
      </c>
      <c r="C88" s="122">
        <v>89500</v>
      </c>
      <c r="D88" s="140">
        <v>4.2991122857304598</v>
      </c>
      <c r="E88" s="122">
        <v>75</v>
      </c>
      <c r="F88" s="140">
        <v>7.0315782059564302</v>
      </c>
      <c r="G88" s="140">
        <v>11.3306904916869</v>
      </c>
      <c r="H88" s="122">
        <v>5745</v>
      </c>
      <c r="I88" s="122">
        <v>50703</v>
      </c>
      <c r="J88" s="122">
        <v>7120</v>
      </c>
      <c r="K88" s="122"/>
      <c r="L88" s="122"/>
      <c r="M88" s="122"/>
      <c r="N88" s="178"/>
      <c r="O88" s="122"/>
      <c r="P88" s="122"/>
      <c r="Q88" s="122"/>
      <c r="R88" s="122"/>
    </row>
    <row r="89" spans="1:18" ht="12.75" x14ac:dyDescent="0.2">
      <c r="A89" s="122" t="s">
        <v>440</v>
      </c>
      <c r="B89" s="122">
        <v>128</v>
      </c>
      <c r="C89" s="122">
        <v>16618</v>
      </c>
      <c r="D89" s="140">
        <v>3.09169003883467</v>
      </c>
      <c r="E89" s="122">
        <v>75</v>
      </c>
      <c r="F89" s="140">
        <v>7.0315782059564302</v>
      </c>
      <c r="G89" s="140">
        <v>10.123268244791101</v>
      </c>
      <c r="H89" s="122">
        <v>928</v>
      </c>
      <c r="I89" s="122">
        <v>9167</v>
      </c>
      <c r="J89" s="122">
        <v>1235</v>
      </c>
      <c r="K89" s="122"/>
      <c r="L89" s="122"/>
      <c r="M89" s="122"/>
      <c r="N89" s="178"/>
      <c r="O89" s="122"/>
      <c r="P89" s="122"/>
      <c r="Q89" s="122"/>
      <c r="R89" s="122"/>
    </row>
    <row r="90" spans="1:18" ht="14.25" customHeight="1" x14ac:dyDescent="0.2">
      <c r="A90" s="19" t="s">
        <v>441</v>
      </c>
      <c r="B90" s="122"/>
      <c r="C90" s="122"/>
      <c r="D90" s="140"/>
      <c r="E90" s="19"/>
      <c r="F90" s="140"/>
      <c r="G90" s="140"/>
      <c r="H90" s="122"/>
      <c r="I90" s="122"/>
      <c r="J90" s="122"/>
      <c r="K90" s="122"/>
      <c r="L90" s="122"/>
      <c r="M90" s="122"/>
      <c r="N90" s="178"/>
      <c r="O90" s="122"/>
      <c r="P90" s="122"/>
      <c r="Q90" s="122"/>
      <c r="R90" s="122"/>
    </row>
    <row r="91" spans="1:18" ht="12.75" x14ac:dyDescent="0.2">
      <c r="A91" s="122" t="s">
        <v>442</v>
      </c>
      <c r="B91" s="122">
        <v>8</v>
      </c>
      <c r="C91" s="122">
        <v>10930</v>
      </c>
      <c r="D91" s="140">
        <v>1.500416775223</v>
      </c>
      <c r="E91" s="122">
        <v>75</v>
      </c>
      <c r="F91" s="140">
        <v>7.0315782059564302</v>
      </c>
      <c r="G91" s="140">
        <v>8.5319949811794196</v>
      </c>
      <c r="H91" s="122">
        <v>68</v>
      </c>
      <c r="I91" s="122">
        <v>797</v>
      </c>
      <c r="J91" s="122">
        <v>467</v>
      </c>
      <c r="K91" s="122"/>
      <c r="L91" s="122"/>
      <c r="M91" s="122"/>
      <c r="N91" s="178"/>
      <c r="O91" s="122"/>
      <c r="P91" s="122"/>
      <c r="Q91" s="122"/>
      <c r="R91" s="122"/>
    </row>
    <row r="92" spans="1:18" ht="12.75" x14ac:dyDescent="0.2">
      <c r="A92" s="122" t="s">
        <v>443</v>
      </c>
      <c r="B92" s="122">
        <v>68</v>
      </c>
      <c r="C92" s="122">
        <v>9348</v>
      </c>
      <c r="D92" s="140">
        <v>2.22475090796762</v>
      </c>
      <c r="E92" s="122">
        <v>75</v>
      </c>
      <c r="F92" s="140">
        <v>7.0315782059564302</v>
      </c>
      <c r="G92" s="140">
        <v>9.2563291139240498</v>
      </c>
      <c r="H92" s="122">
        <v>351</v>
      </c>
      <c r="I92" s="122">
        <v>3792</v>
      </c>
      <c r="J92" s="122">
        <v>574</v>
      </c>
      <c r="K92" s="122"/>
      <c r="L92" s="122"/>
      <c r="M92" s="122"/>
      <c r="N92" s="178"/>
      <c r="O92" s="122"/>
      <c r="P92" s="122"/>
      <c r="Q92" s="122"/>
      <c r="R92" s="122"/>
    </row>
    <row r="93" spans="1:18" ht="12.75" x14ac:dyDescent="0.2">
      <c r="A93" s="122" t="s">
        <v>444</v>
      </c>
      <c r="B93" s="122">
        <v>167</v>
      </c>
      <c r="C93" s="122">
        <v>14607</v>
      </c>
      <c r="D93" s="140">
        <v>3.2409584816746002</v>
      </c>
      <c r="E93" s="122">
        <v>75</v>
      </c>
      <c r="F93" s="140">
        <v>7.0315782059564302</v>
      </c>
      <c r="G93" s="140">
        <v>10.272536687631</v>
      </c>
      <c r="H93" s="122">
        <v>1029</v>
      </c>
      <c r="I93" s="122">
        <v>10017</v>
      </c>
      <c r="J93" s="122">
        <v>1242</v>
      </c>
      <c r="K93" s="122"/>
      <c r="L93" s="122"/>
      <c r="M93" s="122"/>
      <c r="N93" s="178"/>
      <c r="O93" s="122"/>
      <c r="P93" s="122"/>
      <c r="Q93" s="122"/>
      <c r="R93" s="122"/>
    </row>
    <row r="94" spans="1:18" ht="12.75" x14ac:dyDescent="0.2">
      <c r="A94" s="122" t="s">
        <v>445</v>
      </c>
      <c r="B94" s="122">
        <v>169</v>
      </c>
      <c r="C94" s="122">
        <v>6080</v>
      </c>
      <c r="D94" s="140">
        <v>2.9069680962262399</v>
      </c>
      <c r="E94" s="122">
        <v>75</v>
      </c>
      <c r="F94" s="140">
        <v>7.0315782059564302</v>
      </c>
      <c r="G94" s="140">
        <v>9.9385463021826705</v>
      </c>
      <c r="H94" s="122">
        <v>469</v>
      </c>
      <c r="I94" s="122">
        <v>4719</v>
      </c>
      <c r="J94" s="122">
        <v>541</v>
      </c>
      <c r="K94" s="122"/>
      <c r="L94" s="122"/>
      <c r="M94" s="122"/>
      <c r="N94" s="178"/>
      <c r="O94" s="122"/>
      <c r="P94" s="122"/>
      <c r="Q94" s="122"/>
      <c r="R94" s="122"/>
    </row>
    <row r="95" spans="1:18" ht="12.75" x14ac:dyDescent="0.2">
      <c r="A95" s="122" t="s">
        <v>441</v>
      </c>
      <c r="B95" s="122">
        <v>57</v>
      </c>
      <c r="C95" s="122">
        <v>66571</v>
      </c>
      <c r="D95" s="140">
        <v>3.03618558881608</v>
      </c>
      <c r="E95" s="122">
        <v>75</v>
      </c>
      <c r="F95" s="140">
        <v>7.0315782059564302</v>
      </c>
      <c r="G95" s="140">
        <v>10.0677637947725</v>
      </c>
      <c r="H95" s="122">
        <v>1664</v>
      </c>
      <c r="I95" s="122">
        <v>16528</v>
      </c>
      <c r="J95" s="122">
        <v>3554</v>
      </c>
      <c r="K95" s="122"/>
      <c r="L95" s="122"/>
      <c r="M95" s="122"/>
      <c r="N95" s="178"/>
      <c r="O95" s="122"/>
      <c r="P95" s="122"/>
      <c r="Q95" s="122"/>
      <c r="R95" s="122"/>
    </row>
    <row r="96" spans="1:18" ht="12.75" x14ac:dyDescent="0.2">
      <c r="A96" s="122" t="s">
        <v>446</v>
      </c>
      <c r="B96" s="122">
        <v>0</v>
      </c>
      <c r="C96" s="122">
        <v>13395</v>
      </c>
      <c r="D96" s="140">
        <v>0</v>
      </c>
      <c r="E96" s="122">
        <v>75</v>
      </c>
      <c r="F96" s="140">
        <v>7.0315782059564302</v>
      </c>
      <c r="G96" s="140">
        <v>0</v>
      </c>
      <c r="H96" s="122">
        <v>0</v>
      </c>
      <c r="I96" s="122">
        <v>0</v>
      </c>
      <c r="J96" s="122">
        <v>742</v>
      </c>
      <c r="K96" s="122"/>
      <c r="L96" s="122"/>
      <c r="M96" s="122"/>
      <c r="N96" s="178"/>
      <c r="O96" s="122"/>
      <c r="P96" s="122"/>
      <c r="Q96" s="122"/>
      <c r="R96" s="122"/>
    </row>
    <row r="97" spans="1:18" ht="12.75" x14ac:dyDescent="0.2">
      <c r="A97" s="122" t="s">
        <v>447</v>
      </c>
      <c r="B97" s="122">
        <v>9</v>
      </c>
      <c r="C97" s="122">
        <v>14916</v>
      </c>
      <c r="D97" s="140">
        <v>3.5806666920027599</v>
      </c>
      <c r="E97" s="122">
        <v>75</v>
      </c>
      <c r="F97" s="140">
        <v>7.0315782059564302</v>
      </c>
      <c r="G97" s="140">
        <v>10.612244897959201</v>
      </c>
      <c r="H97" s="122">
        <v>52</v>
      </c>
      <c r="I97" s="122">
        <v>490</v>
      </c>
      <c r="J97" s="122">
        <v>512</v>
      </c>
      <c r="K97" s="122"/>
      <c r="L97" s="122"/>
      <c r="M97" s="122"/>
      <c r="N97" s="178"/>
      <c r="O97" s="122"/>
      <c r="P97" s="122"/>
      <c r="Q97" s="122"/>
      <c r="R97" s="122"/>
    </row>
    <row r="98" spans="1:18" ht="12.75" x14ac:dyDescent="0.2">
      <c r="A98" s="122" t="s">
        <v>448</v>
      </c>
      <c r="B98" s="122">
        <v>97</v>
      </c>
      <c r="C98" s="122">
        <v>20311</v>
      </c>
      <c r="D98" s="140">
        <v>1.9953588400484199</v>
      </c>
      <c r="E98" s="122">
        <v>75</v>
      </c>
      <c r="F98" s="140">
        <v>7.0315782059564302</v>
      </c>
      <c r="G98" s="140">
        <v>9.0269370460048393</v>
      </c>
      <c r="H98" s="122">
        <v>1193</v>
      </c>
      <c r="I98" s="122">
        <v>13216</v>
      </c>
      <c r="J98" s="122">
        <v>1356</v>
      </c>
      <c r="K98" s="122"/>
      <c r="L98" s="122"/>
      <c r="M98" s="122"/>
      <c r="N98" s="178"/>
      <c r="O98" s="122"/>
      <c r="P98" s="122"/>
      <c r="Q98" s="122"/>
      <c r="R98" s="122"/>
    </row>
    <row r="99" spans="1:18" ht="12.75" x14ac:dyDescent="0.2">
      <c r="A99" s="122" t="s">
        <v>449</v>
      </c>
      <c r="B99" s="122">
        <v>21</v>
      </c>
      <c r="C99" s="122">
        <v>27006</v>
      </c>
      <c r="D99" s="140">
        <v>0.467472547112805</v>
      </c>
      <c r="E99" s="122">
        <v>75</v>
      </c>
      <c r="F99" s="140">
        <v>7.0315782059564302</v>
      </c>
      <c r="G99" s="140">
        <v>7.4990507530692296</v>
      </c>
      <c r="H99" s="122">
        <v>1185</v>
      </c>
      <c r="I99" s="122">
        <v>15802</v>
      </c>
      <c r="J99" s="122">
        <v>1575</v>
      </c>
      <c r="K99" s="122"/>
      <c r="L99" s="122"/>
      <c r="M99" s="122"/>
      <c r="N99" s="178"/>
      <c r="O99" s="122"/>
      <c r="P99" s="122"/>
      <c r="Q99" s="122"/>
      <c r="R99" s="122"/>
    </row>
    <row r="100" spans="1:18" ht="12.75" x14ac:dyDescent="0.2">
      <c r="A100" s="122" t="s">
        <v>450</v>
      </c>
      <c r="B100" s="122">
        <v>0</v>
      </c>
      <c r="C100" s="122">
        <v>7063</v>
      </c>
      <c r="D100" s="140">
        <v>0</v>
      </c>
      <c r="E100" s="122">
        <v>75</v>
      </c>
      <c r="F100" s="140">
        <v>7.0315782059564302</v>
      </c>
      <c r="G100" s="140">
        <v>0</v>
      </c>
      <c r="H100" s="122">
        <v>0</v>
      </c>
      <c r="I100" s="122">
        <v>0</v>
      </c>
      <c r="J100" s="122">
        <v>280</v>
      </c>
      <c r="K100" s="122"/>
      <c r="L100" s="122"/>
      <c r="M100" s="122"/>
      <c r="N100" s="178"/>
      <c r="O100" s="122"/>
      <c r="P100" s="122"/>
      <c r="Q100" s="122"/>
      <c r="R100" s="122"/>
    </row>
    <row r="101" spans="1:18" ht="12.75" x14ac:dyDescent="0.2">
      <c r="A101" s="122" t="s">
        <v>451</v>
      </c>
      <c r="B101" s="122">
        <v>0</v>
      </c>
      <c r="C101" s="122">
        <v>15636</v>
      </c>
      <c r="D101" s="140">
        <v>0</v>
      </c>
      <c r="E101" s="122">
        <v>75</v>
      </c>
      <c r="F101" s="140">
        <v>7.0315782059564302</v>
      </c>
      <c r="G101" s="140">
        <v>0</v>
      </c>
      <c r="H101" s="122">
        <v>0</v>
      </c>
      <c r="I101" s="122">
        <v>0</v>
      </c>
      <c r="J101" s="122">
        <v>741</v>
      </c>
      <c r="K101" s="122"/>
      <c r="L101" s="122"/>
      <c r="M101" s="122"/>
      <c r="N101" s="178"/>
      <c r="O101" s="122"/>
      <c r="P101" s="122"/>
      <c r="Q101" s="122"/>
      <c r="R101" s="122"/>
    </row>
    <row r="102" spans="1:18" ht="12.75" x14ac:dyDescent="0.2">
      <c r="A102" s="122" t="s">
        <v>452</v>
      </c>
      <c r="B102" s="122">
        <v>0</v>
      </c>
      <c r="C102" s="122">
        <v>36438</v>
      </c>
      <c r="D102" s="140">
        <v>0</v>
      </c>
      <c r="E102" s="122">
        <v>75</v>
      </c>
      <c r="F102" s="140">
        <v>7.0315782059564302</v>
      </c>
      <c r="G102" s="140">
        <v>0</v>
      </c>
      <c r="H102" s="122">
        <v>0</v>
      </c>
      <c r="I102" s="122">
        <v>0</v>
      </c>
      <c r="J102" s="122">
        <v>1571</v>
      </c>
      <c r="K102" s="122"/>
      <c r="L102" s="122"/>
      <c r="M102" s="122"/>
      <c r="N102" s="178"/>
      <c r="O102" s="122"/>
      <c r="P102" s="122"/>
      <c r="Q102" s="122"/>
      <c r="R102" s="122"/>
    </row>
    <row r="103" spans="1:18" ht="14.25" customHeight="1" x14ac:dyDescent="0.2">
      <c r="A103" s="19" t="s">
        <v>453</v>
      </c>
      <c r="B103" s="122"/>
      <c r="C103" s="122"/>
      <c r="D103" s="140"/>
      <c r="E103" s="19"/>
      <c r="F103" s="140"/>
      <c r="G103" s="140"/>
      <c r="H103" s="122"/>
      <c r="I103" s="122"/>
      <c r="J103" s="122"/>
      <c r="K103" s="122"/>
      <c r="L103" s="122"/>
      <c r="M103" s="122"/>
      <c r="N103" s="178"/>
      <c r="O103" s="122"/>
      <c r="P103" s="122"/>
      <c r="Q103" s="122"/>
      <c r="R103" s="122"/>
    </row>
    <row r="104" spans="1:18" ht="12.75" x14ac:dyDescent="0.2">
      <c r="A104" s="122" t="s">
        <v>454</v>
      </c>
      <c r="B104" s="122">
        <v>0</v>
      </c>
      <c r="C104" s="122">
        <v>58003</v>
      </c>
      <c r="D104" s="140">
        <v>0</v>
      </c>
      <c r="E104" s="122">
        <v>75</v>
      </c>
      <c r="F104" s="140">
        <v>7.0315782059564302</v>
      </c>
      <c r="G104" s="140">
        <v>0</v>
      </c>
      <c r="H104" s="122">
        <v>0</v>
      </c>
      <c r="I104" s="122">
        <v>0</v>
      </c>
      <c r="J104" s="122">
        <v>1419</v>
      </c>
      <c r="K104" s="122"/>
      <c r="L104" s="122"/>
      <c r="M104" s="122"/>
      <c r="N104" s="178"/>
      <c r="O104" s="122"/>
      <c r="P104" s="122"/>
      <c r="Q104" s="122"/>
      <c r="R104" s="122"/>
    </row>
    <row r="105" spans="1:18" ht="14.25" customHeight="1" x14ac:dyDescent="0.2">
      <c r="A105" s="19" t="s">
        <v>455</v>
      </c>
      <c r="B105" s="122"/>
      <c r="C105" s="122"/>
      <c r="D105" s="140"/>
      <c r="E105" s="19"/>
      <c r="F105" s="140"/>
      <c r="G105" s="140"/>
      <c r="H105" s="122"/>
      <c r="I105" s="122"/>
      <c r="J105" s="122"/>
      <c r="K105" s="122"/>
      <c r="L105" s="122"/>
      <c r="M105" s="122"/>
      <c r="N105" s="178"/>
      <c r="O105" s="122"/>
      <c r="P105" s="122"/>
      <c r="Q105" s="122"/>
      <c r="R105" s="122"/>
    </row>
    <row r="106" spans="1:18" ht="12.75" x14ac:dyDescent="0.2">
      <c r="A106" s="122" t="s">
        <v>456</v>
      </c>
      <c r="B106" s="122">
        <v>0</v>
      </c>
      <c r="C106" s="122">
        <v>32130</v>
      </c>
      <c r="D106" s="140">
        <v>0</v>
      </c>
      <c r="E106" s="122">
        <v>75</v>
      </c>
      <c r="F106" s="140">
        <v>7.0315782059564302</v>
      </c>
      <c r="G106" s="140">
        <v>0</v>
      </c>
      <c r="H106" s="122">
        <v>0</v>
      </c>
      <c r="I106" s="122">
        <v>0</v>
      </c>
      <c r="J106" s="122">
        <v>1763</v>
      </c>
      <c r="K106" s="122"/>
      <c r="L106" s="122"/>
      <c r="M106" s="122"/>
      <c r="N106" s="178"/>
      <c r="O106" s="122"/>
      <c r="P106" s="122"/>
      <c r="Q106" s="122"/>
      <c r="R106" s="122"/>
    </row>
    <row r="107" spans="1:18" ht="12.75" x14ac:dyDescent="0.2">
      <c r="A107" s="122" t="s">
        <v>457</v>
      </c>
      <c r="B107" s="122">
        <v>52</v>
      </c>
      <c r="C107" s="122">
        <v>66262</v>
      </c>
      <c r="D107" s="140">
        <v>1.7590046685451901</v>
      </c>
      <c r="E107" s="122">
        <v>75</v>
      </c>
      <c r="F107" s="140">
        <v>7.0315782059564302</v>
      </c>
      <c r="G107" s="140">
        <v>8.7905828745016095</v>
      </c>
      <c r="H107" s="122">
        <v>2315</v>
      </c>
      <c r="I107" s="122">
        <v>26335</v>
      </c>
      <c r="J107" s="122">
        <v>3563</v>
      </c>
      <c r="K107" s="122"/>
      <c r="L107" s="122"/>
      <c r="M107" s="122"/>
      <c r="N107" s="178"/>
      <c r="O107" s="122"/>
      <c r="P107" s="122"/>
      <c r="Q107" s="122"/>
      <c r="R107" s="122"/>
    </row>
    <row r="108" spans="1:18" ht="12.75" x14ac:dyDescent="0.2">
      <c r="A108" s="122" t="s">
        <v>458</v>
      </c>
      <c r="B108" s="122">
        <v>94</v>
      </c>
      <c r="C108" s="122">
        <v>13417</v>
      </c>
      <c r="D108" s="140">
        <v>1.5561904500716099</v>
      </c>
      <c r="E108" s="122">
        <v>75</v>
      </c>
      <c r="F108" s="140">
        <v>7.0315782059564302</v>
      </c>
      <c r="G108" s="140">
        <v>8.5877686560280395</v>
      </c>
      <c r="H108" s="122">
        <v>931</v>
      </c>
      <c r="I108" s="122">
        <v>10841</v>
      </c>
      <c r="J108" s="122">
        <v>1065</v>
      </c>
      <c r="K108" s="122"/>
      <c r="L108" s="122"/>
      <c r="M108" s="122"/>
      <c r="N108" s="178"/>
      <c r="O108" s="122"/>
      <c r="P108" s="122"/>
      <c r="Q108" s="122"/>
      <c r="R108" s="122"/>
    </row>
    <row r="109" spans="1:18" ht="12.75" x14ac:dyDescent="0.2">
      <c r="A109" s="122" t="s">
        <v>459</v>
      </c>
      <c r="B109" s="122">
        <v>83</v>
      </c>
      <c r="C109" s="122">
        <v>29207</v>
      </c>
      <c r="D109" s="140">
        <v>1.62400183812292</v>
      </c>
      <c r="E109" s="122">
        <v>75</v>
      </c>
      <c r="F109" s="140">
        <v>7.0315782059564302</v>
      </c>
      <c r="G109" s="140">
        <v>8.6555800440793398</v>
      </c>
      <c r="H109" s="122">
        <v>1728</v>
      </c>
      <c r="I109" s="122">
        <v>19964</v>
      </c>
      <c r="J109" s="122">
        <v>1951</v>
      </c>
      <c r="K109" s="122"/>
      <c r="L109" s="122"/>
      <c r="M109" s="122"/>
      <c r="N109" s="178"/>
      <c r="O109" s="122"/>
      <c r="P109" s="122"/>
      <c r="Q109" s="122"/>
      <c r="R109" s="122"/>
    </row>
    <row r="110" spans="1:18" ht="12.75" x14ac:dyDescent="0.2">
      <c r="A110" s="122" t="s">
        <v>460</v>
      </c>
      <c r="B110" s="122">
        <v>0</v>
      </c>
      <c r="C110" s="122">
        <v>17437</v>
      </c>
      <c r="D110" s="140">
        <v>0</v>
      </c>
      <c r="E110" s="122">
        <v>75</v>
      </c>
      <c r="F110" s="140">
        <v>7.0315782059564302</v>
      </c>
      <c r="G110" s="140">
        <v>0</v>
      </c>
      <c r="H110" s="122">
        <v>0</v>
      </c>
      <c r="I110" s="122">
        <v>0</v>
      </c>
      <c r="J110" s="122">
        <v>811</v>
      </c>
      <c r="K110" s="122"/>
      <c r="L110" s="122"/>
      <c r="M110" s="122"/>
      <c r="N110" s="178"/>
      <c r="O110" s="122"/>
      <c r="P110" s="122"/>
      <c r="Q110" s="122"/>
      <c r="R110" s="122"/>
    </row>
    <row r="111" spans="1:18" ht="14.25" customHeight="1" x14ac:dyDescent="0.2">
      <c r="A111" s="19" t="s">
        <v>461</v>
      </c>
      <c r="B111" s="122"/>
      <c r="C111" s="122"/>
      <c r="D111" s="140"/>
      <c r="E111" s="19"/>
      <c r="F111" s="140"/>
      <c r="G111" s="140"/>
      <c r="H111" s="122"/>
      <c r="I111" s="122"/>
      <c r="J111" s="122"/>
      <c r="K111" s="122"/>
      <c r="L111" s="122"/>
      <c r="M111" s="122"/>
      <c r="N111" s="178"/>
      <c r="O111" s="122"/>
      <c r="P111" s="122"/>
      <c r="Q111" s="122"/>
      <c r="R111" s="122"/>
    </row>
    <row r="112" spans="1:18" ht="12.75" x14ac:dyDescent="0.2">
      <c r="A112" s="122" t="s">
        <v>462</v>
      </c>
      <c r="B112" s="122">
        <v>154</v>
      </c>
      <c r="C112" s="122">
        <v>15202</v>
      </c>
      <c r="D112" s="140">
        <v>2.7386375456661001</v>
      </c>
      <c r="E112" s="122">
        <v>75</v>
      </c>
      <c r="F112" s="140">
        <v>7.0315782059564302</v>
      </c>
      <c r="G112" s="140">
        <v>9.7702157516225192</v>
      </c>
      <c r="H112" s="122">
        <v>1114</v>
      </c>
      <c r="I112" s="122">
        <v>11402</v>
      </c>
      <c r="J112" s="122">
        <v>1335</v>
      </c>
      <c r="K112" s="122"/>
      <c r="L112" s="122"/>
      <c r="M112" s="122"/>
      <c r="N112" s="178"/>
      <c r="O112" s="122"/>
      <c r="P112" s="122"/>
      <c r="Q112" s="122"/>
      <c r="R112" s="122"/>
    </row>
    <row r="113" spans="1:18" ht="12.75" x14ac:dyDescent="0.2">
      <c r="A113" s="122" t="s">
        <v>463</v>
      </c>
      <c r="B113" s="122">
        <v>0</v>
      </c>
      <c r="C113" s="122">
        <v>12625</v>
      </c>
      <c r="D113" s="140">
        <v>0</v>
      </c>
      <c r="E113" s="122">
        <v>75</v>
      </c>
      <c r="F113" s="140">
        <v>7.0315782059564302</v>
      </c>
      <c r="G113" s="140">
        <v>0</v>
      </c>
      <c r="H113" s="122">
        <v>0</v>
      </c>
      <c r="I113" s="122">
        <v>0</v>
      </c>
      <c r="J113" s="122">
        <v>678</v>
      </c>
      <c r="K113" s="122"/>
      <c r="L113" s="122"/>
      <c r="M113" s="122"/>
      <c r="N113" s="178"/>
      <c r="O113" s="122"/>
      <c r="P113" s="122"/>
      <c r="Q113" s="122"/>
      <c r="R113" s="122"/>
    </row>
    <row r="114" spans="1:18" ht="12.75" x14ac:dyDescent="0.2">
      <c r="A114" s="122" t="s">
        <v>464</v>
      </c>
      <c r="B114" s="122">
        <v>506</v>
      </c>
      <c r="C114" s="122">
        <v>17646</v>
      </c>
      <c r="D114" s="140">
        <v>6.7640712516456603</v>
      </c>
      <c r="E114" s="122">
        <v>75</v>
      </c>
      <c r="F114" s="140">
        <v>7.0315782059564302</v>
      </c>
      <c r="G114" s="140">
        <v>13.795649457602099</v>
      </c>
      <c r="H114" s="122">
        <v>2429</v>
      </c>
      <c r="I114" s="122">
        <v>17607</v>
      </c>
      <c r="J114" s="122">
        <v>2431</v>
      </c>
      <c r="K114" s="122"/>
      <c r="L114" s="122"/>
      <c r="M114" s="122"/>
      <c r="N114" s="178"/>
      <c r="O114" s="122"/>
      <c r="P114" s="122"/>
      <c r="Q114" s="122"/>
      <c r="R114" s="122"/>
    </row>
    <row r="115" spans="1:18" ht="12.75" x14ac:dyDescent="0.2">
      <c r="A115" s="122" t="s">
        <v>465</v>
      </c>
      <c r="B115" s="122">
        <v>0</v>
      </c>
      <c r="C115" s="122">
        <v>14614</v>
      </c>
      <c r="D115" s="140">
        <v>0</v>
      </c>
      <c r="E115" s="122">
        <v>75</v>
      </c>
      <c r="F115" s="140">
        <v>7.0315782059564302</v>
      </c>
      <c r="G115" s="140">
        <v>0</v>
      </c>
      <c r="H115" s="122">
        <v>0</v>
      </c>
      <c r="I115" s="122">
        <v>0</v>
      </c>
      <c r="J115" s="122">
        <v>674</v>
      </c>
      <c r="K115" s="122"/>
      <c r="L115" s="122"/>
      <c r="M115" s="122"/>
      <c r="N115" s="178"/>
      <c r="O115" s="122"/>
      <c r="P115" s="122"/>
      <c r="Q115" s="122"/>
      <c r="R115" s="122"/>
    </row>
    <row r="116" spans="1:18" ht="12.75" x14ac:dyDescent="0.2">
      <c r="A116" s="122" t="s">
        <v>466</v>
      </c>
      <c r="B116" s="122">
        <v>112</v>
      </c>
      <c r="C116" s="122">
        <v>32878</v>
      </c>
      <c r="D116" s="140">
        <v>2.4664951564015798</v>
      </c>
      <c r="E116" s="122">
        <v>75</v>
      </c>
      <c r="F116" s="140">
        <v>7.0315782059564302</v>
      </c>
      <c r="G116" s="140">
        <v>9.4980733623579994</v>
      </c>
      <c r="H116" s="122">
        <v>1898</v>
      </c>
      <c r="I116" s="122">
        <v>19983</v>
      </c>
      <c r="J116" s="122">
        <v>2372</v>
      </c>
      <c r="K116" s="122"/>
      <c r="L116" s="122"/>
      <c r="M116" s="122"/>
      <c r="N116" s="178"/>
      <c r="O116" s="122"/>
      <c r="P116" s="122"/>
      <c r="Q116" s="122"/>
      <c r="R116" s="122"/>
    </row>
    <row r="117" spans="1:18" ht="12.75" x14ac:dyDescent="0.2">
      <c r="A117" s="122" t="s">
        <v>467</v>
      </c>
      <c r="B117" s="122">
        <v>265</v>
      </c>
      <c r="C117" s="122">
        <v>140547</v>
      </c>
      <c r="D117" s="140">
        <v>5.8613882995235302</v>
      </c>
      <c r="E117" s="122">
        <v>75</v>
      </c>
      <c r="F117" s="140">
        <v>7.0315782059564302</v>
      </c>
      <c r="G117" s="140">
        <v>12.89296650548</v>
      </c>
      <c r="H117" s="122">
        <v>10905</v>
      </c>
      <c r="I117" s="122">
        <v>84581</v>
      </c>
      <c r="J117" s="122">
        <v>13714</v>
      </c>
      <c r="K117" s="122"/>
      <c r="L117" s="122"/>
      <c r="M117" s="122"/>
      <c r="N117" s="178"/>
      <c r="O117" s="122"/>
      <c r="P117" s="122"/>
      <c r="Q117" s="122"/>
      <c r="R117" s="122"/>
    </row>
    <row r="118" spans="1:18" ht="12.75" x14ac:dyDescent="0.2">
      <c r="A118" s="122" t="s">
        <v>468</v>
      </c>
      <c r="B118" s="122">
        <v>82</v>
      </c>
      <c r="C118" s="122">
        <v>51667</v>
      </c>
      <c r="D118" s="140">
        <v>2.2126783789130502</v>
      </c>
      <c r="E118" s="122">
        <v>75</v>
      </c>
      <c r="F118" s="140">
        <v>7.0315782059564302</v>
      </c>
      <c r="G118" s="140">
        <v>9.2442565848694809</v>
      </c>
      <c r="H118" s="122">
        <v>2362</v>
      </c>
      <c r="I118" s="122">
        <v>25551</v>
      </c>
      <c r="J118" s="122">
        <v>3383</v>
      </c>
      <c r="K118" s="122"/>
      <c r="L118" s="122"/>
      <c r="M118" s="122"/>
      <c r="N118" s="178"/>
      <c r="O118" s="122"/>
      <c r="P118" s="122"/>
      <c r="Q118" s="122"/>
      <c r="R118" s="122"/>
    </row>
    <row r="119" spans="1:18" ht="12.75" x14ac:dyDescent="0.2">
      <c r="A119" s="122" t="s">
        <v>469</v>
      </c>
      <c r="B119" s="122">
        <v>0</v>
      </c>
      <c r="C119" s="122">
        <v>25847</v>
      </c>
      <c r="D119" s="140">
        <v>0</v>
      </c>
      <c r="E119" s="122">
        <v>75</v>
      </c>
      <c r="F119" s="140">
        <v>7.0315782059564302</v>
      </c>
      <c r="G119" s="140">
        <v>0</v>
      </c>
      <c r="H119" s="122">
        <v>0</v>
      </c>
      <c r="I119" s="122">
        <v>0</v>
      </c>
      <c r="J119" s="122">
        <v>1170</v>
      </c>
      <c r="K119" s="122"/>
      <c r="L119" s="122"/>
      <c r="M119" s="122"/>
      <c r="N119" s="178"/>
      <c r="O119" s="122"/>
      <c r="P119" s="122"/>
      <c r="Q119" s="122"/>
      <c r="R119" s="122"/>
    </row>
    <row r="120" spans="1:18" ht="12.75" x14ac:dyDescent="0.2">
      <c r="A120" s="122" t="s">
        <v>470</v>
      </c>
      <c r="B120" s="122">
        <v>0</v>
      </c>
      <c r="C120" s="122">
        <v>15283</v>
      </c>
      <c r="D120" s="140">
        <v>0</v>
      </c>
      <c r="E120" s="122">
        <v>75</v>
      </c>
      <c r="F120" s="140">
        <v>7.0315782059564302</v>
      </c>
      <c r="G120" s="140">
        <v>0</v>
      </c>
      <c r="H120" s="122">
        <v>0</v>
      </c>
      <c r="I120" s="122">
        <v>0</v>
      </c>
      <c r="J120" s="122">
        <v>741</v>
      </c>
      <c r="K120" s="122"/>
      <c r="L120" s="122"/>
      <c r="M120" s="122"/>
      <c r="N120" s="178"/>
      <c r="O120" s="122"/>
      <c r="P120" s="122"/>
      <c r="Q120" s="122"/>
      <c r="R120" s="122"/>
    </row>
    <row r="121" spans="1:18" ht="12.75" x14ac:dyDescent="0.2">
      <c r="A121" s="122" t="s">
        <v>471</v>
      </c>
      <c r="B121" s="122">
        <v>0</v>
      </c>
      <c r="C121" s="122">
        <v>16192</v>
      </c>
      <c r="D121" s="140">
        <v>0</v>
      </c>
      <c r="E121" s="122">
        <v>75</v>
      </c>
      <c r="F121" s="140">
        <v>7.0315782059564302</v>
      </c>
      <c r="G121" s="140">
        <v>0</v>
      </c>
      <c r="H121" s="122">
        <v>0</v>
      </c>
      <c r="I121" s="122">
        <v>0</v>
      </c>
      <c r="J121" s="122">
        <v>612</v>
      </c>
      <c r="K121" s="122"/>
      <c r="L121" s="122"/>
      <c r="M121" s="122"/>
      <c r="N121" s="178"/>
      <c r="O121" s="122"/>
      <c r="P121" s="122"/>
      <c r="Q121" s="122"/>
      <c r="R121" s="122"/>
    </row>
    <row r="122" spans="1:18" ht="12.75" x14ac:dyDescent="0.2">
      <c r="A122" s="122" t="s">
        <v>472</v>
      </c>
      <c r="B122" s="122">
        <v>41</v>
      </c>
      <c r="C122" s="122">
        <v>17219</v>
      </c>
      <c r="D122" s="140">
        <v>1.2836391853479201</v>
      </c>
      <c r="E122" s="122">
        <v>75</v>
      </c>
      <c r="F122" s="140">
        <v>7.0315782059564302</v>
      </c>
      <c r="G122" s="140">
        <v>8.3152173913043494</v>
      </c>
      <c r="H122" s="122">
        <v>612</v>
      </c>
      <c r="I122" s="122">
        <v>7360</v>
      </c>
      <c r="J122" s="122">
        <v>971</v>
      </c>
      <c r="K122" s="122"/>
      <c r="L122" s="122"/>
      <c r="M122" s="122"/>
      <c r="N122" s="178"/>
      <c r="O122" s="122"/>
      <c r="P122" s="122"/>
      <c r="Q122" s="122"/>
      <c r="R122" s="122"/>
    </row>
    <row r="123" spans="1:18" ht="12.75" x14ac:dyDescent="0.2">
      <c r="A123" s="122" t="s">
        <v>473</v>
      </c>
      <c r="B123" s="122">
        <v>228</v>
      </c>
      <c r="C123" s="122">
        <v>83191</v>
      </c>
      <c r="D123" s="140">
        <v>6.51167207104118</v>
      </c>
      <c r="E123" s="122">
        <v>75</v>
      </c>
      <c r="F123" s="140">
        <v>7.0315782059564302</v>
      </c>
      <c r="G123" s="140">
        <v>13.5432502769976</v>
      </c>
      <c r="H123" s="122">
        <v>5256</v>
      </c>
      <c r="I123" s="122">
        <v>38809</v>
      </c>
      <c r="J123" s="122">
        <v>6699</v>
      </c>
      <c r="K123" s="122"/>
      <c r="L123" s="122"/>
      <c r="M123" s="122"/>
      <c r="N123" s="178"/>
      <c r="O123" s="122"/>
      <c r="P123" s="122"/>
      <c r="Q123" s="122"/>
      <c r="R123" s="122"/>
    </row>
    <row r="124" spans="1:18" ht="12.75" x14ac:dyDescent="0.2">
      <c r="A124" s="122" t="s">
        <v>474</v>
      </c>
      <c r="B124" s="122">
        <v>0</v>
      </c>
      <c r="C124" s="122">
        <v>30532</v>
      </c>
      <c r="D124" s="140">
        <v>0</v>
      </c>
      <c r="E124" s="122">
        <v>75</v>
      </c>
      <c r="F124" s="140">
        <v>7.0315782059564302</v>
      </c>
      <c r="G124" s="140">
        <v>0</v>
      </c>
      <c r="H124" s="122">
        <v>0</v>
      </c>
      <c r="I124" s="122">
        <v>0</v>
      </c>
      <c r="J124" s="122">
        <v>1212</v>
      </c>
      <c r="K124" s="122"/>
      <c r="L124" s="122"/>
      <c r="M124" s="122"/>
      <c r="N124" s="178"/>
      <c r="O124" s="122"/>
      <c r="P124" s="122"/>
      <c r="Q124" s="122"/>
      <c r="R124" s="122"/>
    </row>
    <row r="125" spans="1:18" ht="12.75" x14ac:dyDescent="0.2">
      <c r="A125" s="122" t="s">
        <v>475</v>
      </c>
      <c r="B125" s="122">
        <v>398</v>
      </c>
      <c r="C125" s="122">
        <v>44611</v>
      </c>
      <c r="D125" s="140">
        <v>7.2995141273563497</v>
      </c>
      <c r="E125" s="122">
        <v>75</v>
      </c>
      <c r="F125" s="140">
        <v>7.0315782059564302</v>
      </c>
      <c r="G125" s="140">
        <v>14.3310923333128</v>
      </c>
      <c r="H125" s="122">
        <v>4647</v>
      </c>
      <c r="I125" s="122">
        <v>32426</v>
      </c>
      <c r="J125" s="122">
        <v>5155</v>
      </c>
      <c r="K125" s="122"/>
      <c r="L125" s="122"/>
      <c r="M125" s="122"/>
      <c r="N125" s="178"/>
      <c r="O125" s="122"/>
      <c r="P125" s="122"/>
      <c r="Q125" s="122"/>
      <c r="R125" s="122"/>
    </row>
    <row r="126" spans="1:18" ht="12.75" x14ac:dyDescent="0.2">
      <c r="A126" s="122" t="s">
        <v>476</v>
      </c>
      <c r="B126" s="122">
        <v>0</v>
      </c>
      <c r="C126" s="122">
        <v>23887</v>
      </c>
      <c r="D126" s="140">
        <v>0</v>
      </c>
      <c r="E126" s="122">
        <v>75</v>
      </c>
      <c r="F126" s="140">
        <v>7.0315782059564302</v>
      </c>
      <c r="G126" s="140">
        <v>0</v>
      </c>
      <c r="H126" s="122">
        <v>0</v>
      </c>
      <c r="I126" s="122">
        <v>0</v>
      </c>
      <c r="J126" s="122">
        <v>904</v>
      </c>
      <c r="K126" s="122"/>
      <c r="L126" s="122"/>
      <c r="M126" s="122"/>
      <c r="N126" s="178"/>
      <c r="O126" s="122"/>
      <c r="P126" s="122"/>
      <c r="Q126" s="122"/>
      <c r="R126" s="122"/>
    </row>
    <row r="127" spans="1:18" ht="12.75" x14ac:dyDescent="0.2">
      <c r="A127" s="122" t="s">
        <v>477</v>
      </c>
      <c r="B127" s="122">
        <v>88</v>
      </c>
      <c r="C127" s="122">
        <v>118542</v>
      </c>
      <c r="D127" s="140">
        <v>2.8991809481824302</v>
      </c>
      <c r="E127" s="122">
        <v>75</v>
      </c>
      <c r="F127" s="140">
        <v>7.0315782059564302</v>
      </c>
      <c r="G127" s="140">
        <v>9.93075915413886</v>
      </c>
      <c r="H127" s="122">
        <v>4776</v>
      </c>
      <c r="I127" s="122">
        <v>48093</v>
      </c>
      <c r="J127" s="122">
        <v>7854</v>
      </c>
      <c r="K127" s="122"/>
      <c r="L127" s="122"/>
      <c r="M127" s="122"/>
      <c r="N127" s="178"/>
      <c r="O127" s="122"/>
      <c r="P127" s="122"/>
      <c r="Q127" s="122"/>
      <c r="R127" s="122"/>
    </row>
    <row r="128" spans="1:18" ht="12.75" x14ac:dyDescent="0.2">
      <c r="A128" s="122" t="s">
        <v>478</v>
      </c>
      <c r="B128" s="122">
        <v>491</v>
      </c>
      <c r="C128" s="122">
        <v>328494</v>
      </c>
      <c r="D128" s="140">
        <v>8.7407226264343993</v>
      </c>
      <c r="E128" s="122">
        <v>75</v>
      </c>
      <c r="F128" s="140">
        <v>7.0315782059564302</v>
      </c>
      <c r="G128" s="140">
        <v>15.772300832390799</v>
      </c>
      <c r="H128" s="122">
        <v>38768</v>
      </c>
      <c r="I128" s="122">
        <v>245798</v>
      </c>
      <c r="J128" s="122">
        <v>43321</v>
      </c>
      <c r="K128" s="122"/>
      <c r="L128" s="122"/>
      <c r="M128" s="122"/>
      <c r="N128" s="178"/>
      <c r="O128" s="122"/>
      <c r="P128" s="122"/>
      <c r="Q128" s="122"/>
      <c r="R128" s="122"/>
    </row>
    <row r="129" spans="1:18" ht="12.75" x14ac:dyDescent="0.2">
      <c r="A129" s="122" t="s">
        <v>479</v>
      </c>
      <c r="B129" s="122">
        <v>30</v>
      </c>
      <c r="C129" s="122">
        <v>13149</v>
      </c>
      <c r="D129" s="140">
        <v>0.60423433776005697</v>
      </c>
      <c r="E129" s="122">
        <v>75</v>
      </c>
      <c r="F129" s="140">
        <v>7.0315782059564302</v>
      </c>
      <c r="G129" s="140">
        <v>7.6358125437164803</v>
      </c>
      <c r="H129" s="122">
        <v>655</v>
      </c>
      <c r="I129" s="122">
        <v>8578</v>
      </c>
      <c r="J129" s="122">
        <v>880</v>
      </c>
      <c r="K129" s="122"/>
      <c r="L129" s="122"/>
      <c r="M129" s="122"/>
      <c r="N129" s="178"/>
      <c r="O129" s="122"/>
      <c r="P129" s="122"/>
      <c r="Q129" s="122"/>
      <c r="R129" s="122"/>
    </row>
    <row r="130" spans="1:18" ht="12.75" x14ac:dyDescent="0.2">
      <c r="A130" s="122" t="s">
        <v>480</v>
      </c>
      <c r="B130" s="122">
        <v>151</v>
      </c>
      <c r="C130" s="122">
        <v>7338</v>
      </c>
      <c r="D130" s="140">
        <v>2.01714569195541</v>
      </c>
      <c r="E130" s="122">
        <v>75</v>
      </c>
      <c r="F130" s="140">
        <v>7.0315782059564302</v>
      </c>
      <c r="G130" s="140">
        <v>9.0487238979118292</v>
      </c>
      <c r="H130" s="122">
        <v>663</v>
      </c>
      <c r="I130" s="122">
        <v>7327</v>
      </c>
      <c r="J130" s="122">
        <v>663</v>
      </c>
      <c r="K130" s="122"/>
      <c r="L130" s="122"/>
      <c r="M130" s="122"/>
      <c r="N130" s="178"/>
      <c r="O130" s="122"/>
      <c r="P130" s="122"/>
      <c r="Q130" s="122"/>
      <c r="R130" s="122"/>
    </row>
    <row r="131" spans="1:18" ht="12.75" x14ac:dyDescent="0.2">
      <c r="A131" s="122" t="s">
        <v>481</v>
      </c>
      <c r="B131" s="122">
        <v>10</v>
      </c>
      <c r="C131" s="122">
        <v>19485</v>
      </c>
      <c r="D131" s="140">
        <v>0.45268782568160598</v>
      </c>
      <c r="E131" s="122">
        <v>75</v>
      </c>
      <c r="F131" s="140">
        <v>7.0315782059564302</v>
      </c>
      <c r="G131" s="140">
        <v>7.4842660316380298</v>
      </c>
      <c r="H131" s="122">
        <v>440</v>
      </c>
      <c r="I131" s="122">
        <v>5879</v>
      </c>
      <c r="J131" s="122">
        <v>960</v>
      </c>
      <c r="K131" s="122"/>
      <c r="L131" s="122"/>
      <c r="M131" s="122"/>
      <c r="N131" s="178"/>
      <c r="O131" s="122"/>
      <c r="P131" s="122"/>
      <c r="Q131" s="122"/>
      <c r="R131" s="122"/>
    </row>
    <row r="132" spans="1:18" ht="12.75" x14ac:dyDescent="0.2">
      <c r="A132" s="122" t="s">
        <v>482</v>
      </c>
      <c r="B132" s="122">
        <v>0</v>
      </c>
      <c r="C132" s="122">
        <v>18742</v>
      </c>
      <c r="D132" s="140">
        <v>0</v>
      </c>
      <c r="E132" s="122">
        <v>75</v>
      </c>
      <c r="F132" s="140">
        <v>7.0315782059564302</v>
      </c>
      <c r="G132" s="140">
        <v>0</v>
      </c>
      <c r="H132" s="122">
        <v>0</v>
      </c>
      <c r="I132" s="122">
        <v>0</v>
      </c>
      <c r="J132" s="122">
        <v>543</v>
      </c>
      <c r="K132" s="122"/>
      <c r="L132" s="122"/>
      <c r="M132" s="122"/>
      <c r="N132" s="178"/>
      <c r="O132" s="122"/>
      <c r="P132" s="122"/>
      <c r="Q132" s="122"/>
      <c r="R132" s="122"/>
    </row>
    <row r="133" spans="1:18" ht="12.75" x14ac:dyDescent="0.2">
      <c r="A133" s="122" t="s">
        <v>483</v>
      </c>
      <c r="B133" s="122">
        <v>0</v>
      </c>
      <c r="C133" s="122">
        <v>15408</v>
      </c>
      <c r="D133" s="140">
        <v>0</v>
      </c>
      <c r="E133" s="122">
        <v>75</v>
      </c>
      <c r="F133" s="140">
        <v>7.0315782059564302</v>
      </c>
      <c r="G133" s="140">
        <v>0</v>
      </c>
      <c r="H133" s="122">
        <v>0</v>
      </c>
      <c r="I133" s="122">
        <v>0</v>
      </c>
      <c r="J133" s="122">
        <v>693</v>
      </c>
      <c r="K133" s="122"/>
      <c r="L133" s="122"/>
      <c r="M133" s="122"/>
      <c r="N133" s="178"/>
      <c r="O133" s="122"/>
      <c r="P133" s="122"/>
      <c r="Q133" s="122"/>
      <c r="R133" s="122"/>
    </row>
    <row r="134" spans="1:18" ht="12.75" x14ac:dyDescent="0.2">
      <c r="A134" s="122" t="s">
        <v>484</v>
      </c>
      <c r="B134" s="122">
        <v>1</v>
      </c>
      <c r="C134" s="122">
        <v>23600</v>
      </c>
      <c r="D134" s="140">
        <v>0.51152524231943497</v>
      </c>
      <c r="E134" s="122">
        <v>75</v>
      </c>
      <c r="F134" s="140">
        <v>7.0315782059564302</v>
      </c>
      <c r="G134" s="140">
        <v>7.5431034482758603</v>
      </c>
      <c r="H134" s="122">
        <v>35</v>
      </c>
      <c r="I134" s="122">
        <v>464</v>
      </c>
      <c r="J134" s="122">
        <v>1288</v>
      </c>
      <c r="K134" s="122"/>
      <c r="L134" s="122"/>
      <c r="M134" s="122"/>
      <c r="N134" s="178"/>
      <c r="O134" s="122"/>
      <c r="P134" s="122"/>
      <c r="Q134" s="122"/>
      <c r="R134" s="122"/>
    </row>
    <row r="135" spans="1:18" ht="12.75" x14ac:dyDescent="0.2">
      <c r="A135" s="122" t="s">
        <v>485</v>
      </c>
      <c r="B135" s="122">
        <v>90</v>
      </c>
      <c r="C135" s="122">
        <v>13919</v>
      </c>
      <c r="D135" s="140">
        <v>2.6681166711914801</v>
      </c>
      <c r="E135" s="122">
        <v>75</v>
      </c>
      <c r="F135" s="140">
        <v>7.0315782059564302</v>
      </c>
      <c r="G135" s="140">
        <v>9.6996948771479108</v>
      </c>
      <c r="H135" s="122">
        <v>604</v>
      </c>
      <c r="I135" s="122">
        <v>6227</v>
      </c>
      <c r="J135" s="122">
        <v>882</v>
      </c>
      <c r="K135" s="122"/>
      <c r="L135" s="122"/>
      <c r="M135" s="122"/>
      <c r="N135" s="178"/>
      <c r="O135" s="122"/>
      <c r="P135" s="122"/>
      <c r="Q135" s="122"/>
      <c r="R135" s="122"/>
    </row>
    <row r="136" spans="1:18" ht="12.75" x14ac:dyDescent="0.2">
      <c r="A136" s="122" t="s">
        <v>486</v>
      </c>
      <c r="B136" s="122">
        <v>1</v>
      </c>
      <c r="C136" s="122">
        <v>20771</v>
      </c>
      <c r="D136" s="140">
        <v>2.1789481098330499</v>
      </c>
      <c r="E136" s="122">
        <v>75</v>
      </c>
      <c r="F136" s="140">
        <v>7.0315782059564302</v>
      </c>
      <c r="G136" s="140">
        <v>9.2105263157894708</v>
      </c>
      <c r="H136" s="122">
        <v>7</v>
      </c>
      <c r="I136" s="122">
        <v>76</v>
      </c>
      <c r="J136" s="122">
        <v>979</v>
      </c>
      <c r="K136" s="122"/>
      <c r="L136" s="122"/>
      <c r="M136" s="122"/>
      <c r="N136" s="178"/>
      <c r="O136" s="122"/>
      <c r="P136" s="122"/>
      <c r="Q136" s="122"/>
      <c r="R136" s="122"/>
    </row>
    <row r="137" spans="1:18" ht="12.75" x14ac:dyDescent="0.2">
      <c r="A137" s="122" t="s">
        <v>487</v>
      </c>
      <c r="B137" s="122">
        <v>39</v>
      </c>
      <c r="C137" s="122">
        <v>13330</v>
      </c>
      <c r="D137" s="140">
        <v>1.23711008741452</v>
      </c>
      <c r="E137" s="122">
        <v>75</v>
      </c>
      <c r="F137" s="140">
        <v>7.0315782059564302</v>
      </c>
      <c r="G137" s="140">
        <v>8.2686882933709391</v>
      </c>
      <c r="H137" s="122">
        <v>469</v>
      </c>
      <c r="I137" s="122">
        <v>5672</v>
      </c>
      <c r="J137" s="122">
        <v>680</v>
      </c>
      <c r="K137" s="122"/>
      <c r="L137" s="122"/>
      <c r="M137" s="122"/>
      <c r="N137" s="178"/>
      <c r="O137" s="122"/>
      <c r="P137" s="122"/>
      <c r="Q137" s="122"/>
      <c r="R137" s="122"/>
    </row>
    <row r="138" spans="1:18" ht="12.75" x14ac:dyDescent="0.2">
      <c r="A138" s="122" t="s">
        <v>488</v>
      </c>
      <c r="B138" s="122">
        <v>36</v>
      </c>
      <c r="C138" s="122">
        <v>43913</v>
      </c>
      <c r="D138" s="140">
        <v>0.81155904894553299</v>
      </c>
      <c r="E138" s="122">
        <v>75</v>
      </c>
      <c r="F138" s="140">
        <v>7.0315782059564302</v>
      </c>
      <c r="G138" s="140">
        <v>7.8431372549019596</v>
      </c>
      <c r="H138" s="122">
        <v>2040</v>
      </c>
      <c r="I138" s="122">
        <v>26010</v>
      </c>
      <c r="J138" s="122">
        <v>2593</v>
      </c>
      <c r="K138" s="122"/>
      <c r="L138" s="122"/>
      <c r="M138" s="122"/>
      <c r="N138" s="178"/>
      <c r="O138" s="122"/>
      <c r="P138" s="122"/>
      <c r="Q138" s="122"/>
      <c r="R138" s="122"/>
    </row>
    <row r="139" spans="1:18" ht="12.75" x14ac:dyDescent="0.2">
      <c r="A139" s="122" t="s">
        <v>489</v>
      </c>
      <c r="B139" s="122">
        <v>0</v>
      </c>
      <c r="C139" s="122">
        <v>35257</v>
      </c>
      <c r="D139" s="140">
        <v>0</v>
      </c>
      <c r="E139" s="122">
        <v>75</v>
      </c>
      <c r="F139" s="140">
        <v>7.0315782059564302</v>
      </c>
      <c r="G139" s="140">
        <v>0</v>
      </c>
      <c r="H139" s="122">
        <v>0</v>
      </c>
      <c r="I139" s="122">
        <v>0</v>
      </c>
      <c r="J139" s="122">
        <v>1037</v>
      </c>
      <c r="K139" s="122"/>
      <c r="L139" s="122"/>
      <c r="M139" s="122"/>
      <c r="N139" s="178"/>
      <c r="O139" s="122"/>
      <c r="P139" s="122"/>
      <c r="Q139" s="122"/>
      <c r="R139" s="122"/>
    </row>
    <row r="140" spans="1:18" ht="12.75" x14ac:dyDescent="0.2">
      <c r="A140" s="122" t="s">
        <v>490</v>
      </c>
      <c r="B140" s="122">
        <v>0</v>
      </c>
      <c r="C140" s="122">
        <v>29448</v>
      </c>
      <c r="D140" s="140">
        <v>0</v>
      </c>
      <c r="E140" s="122">
        <v>75</v>
      </c>
      <c r="F140" s="140">
        <v>7.0315782059564302</v>
      </c>
      <c r="G140" s="140">
        <v>0</v>
      </c>
      <c r="H140" s="122">
        <v>0</v>
      </c>
      <c r="I140" s="122">
        <v>0</v>
      </c>
      <c r="J140" s="122">
        <v>990</v>
      </c>
      <c r="K140" s="122"/>
      <c r="L140" s="122"/>
      <c r="M140" s="122"/>
      <c r="N140" s="178"/>
      <c r="O140" s="122"/>
      <c r="P140" s="122"/>
      <c r="Q140" s="122"/>
      <c r="R140" s="122"/>
    </row>
    <row r="141" spans="1:18" ht="12.75" x14ac:dyDescent="0.2">
      <c r="A141" s="122" t="s">
        <v>491</v>
      </c>
      <c r="B141" s="122">
        <v>264</v>
      </c>
      <c r="C141" s="122">
        <v>15528</v>
      </c>
      <c r="D141" s="140">
        <v>4.2551035096191896</v>
      </c>
      <c r="E141" s="122">
        <v>75</v>
      </c>
      <c r="F141" s="140">
        <v>7.0315782059564302</v>
      </c>
      <c r="G141" s="140">
        <v>11.2866817155756</v>
      </c>
      <c r="H141" s="122">
        <v>1450</v>
      </c>
      <c r="I141" s="122">
        <v>12847</v>
      </c>
      <c r="J141" s="122">
        <v>1603</v>
      </c>
      <c r="K141" s="122"/>
      <c r="L141" s="122"/>
      <c r="M141" s="122"/>
      <c r="N141" s="178"/>
      <c r="O141" s="122"/>
      <c r="P141" s="122"/>
      <c r="Q141" s="122"/>
      <c r="R141" s="122"/>
    </row>
    <row r="142" spans="1:18" ht="12.75" x14ac:dyDescent="0.2">
      <c r="A142" s="122" t="s">
        <v>492</v>
      </c>
      <c r="B142" s="122">
        <v>9</v>
      </c>
      <c r="C142" s="122">
        <v>41336</v>
      </c>
      <c r="D142" s="140">
        <v>1.0404556923486601</v>
      </c>
      <c r="E142" s="122">
        <v>75</v>
      </c>
      <c r="F142" s="140">
        <v>7.0315782059564302</v>
      </c>
      <c r="G142" s="140">
        <v>8.0720338983050794</v>
      </c>
      <c r="H142" s="122">
        <v>381</v>
      </c>
      <c r="I142" s="122">
        <v>4720</v>
      </c>
      <c r="J142" s="122">
        <v>1881</v>
      </c>
      <c r="K142" s="122"/>
      <c r="L142" s="122"/>
      <c r="M142" s="122"/>
      <c r="N142" s="178"/>
      <c r="O142" s="122"/>
      <c r="P142" s="122"/>
      <c r="Q142" s="122"/>
      <c r="R142" s="122"/>
    </row>
    <row r="143" spans="1:18" ht="12.75" x14ac:dyDescent="0.2">
      <c r="A143" s="122" t="s">
        <v>493</v>
      </c>
      <c r="B143" s="122">
        <v>0</v>
      </c>
      <c r="C143" s="122">
        <v>9958</v>
      </c>
      <c r="D143" s="140">
        <v>0</v>
      </c>
      <c r="E143" s="122">
        <v>75</v>
      </c>
      <c r="F143" s="140">
        <v>7.0315782059564302</v>
      </c>
      <c r="G143" s="140">
        <v>0</v>
      </c>
      <c r="H143" s="122">
        <v>0</v>
      </c>
      <c r="I143" s="122">
        <v>0</v>
      </c>
      <c r="J143" s="122">
        <v>555</v>
      </c>
      <c r="K143" s="122"/>
      <c r="L143" s="122"/>
      <c r="M143" s="122"/>
      <c r="N143" s="178"/>
      <c r="O143" s="122"/>
      <c r="P143" s="122"/>
      <c r="Q143" s="122"/>
      <c r="R143" s="122"/>
    </row>
    <row r="144" spans="1:18" ht="12.75" x14ac:dyDescent="0.2">
      <c r="A144" s="122" t="s">
        <v>494</v>
      </c>
      <c r="B144" s="122">
        <v>42</v>
      </c>
      <c r="C144" s="122">
        <v>14406</v>
      </c>
      <c r="D144" s="140">
        <v>0.78291341086875199</v>
      </c>
      <c r="E144" s="122">
        <v>75</v>
      </c>
      <c r="F144" s="140">
        <v>7.0315782059564302</v>
      </c>
      <c r="G144" s="140">
        <v>7.8144916168251797</v>
      </c>
      <c r="H144" s="122">
        <v>797</v>
      </c>
      <c r="I144" s="122">
        <v>10199</v>
      </c>
      <c r="J144" s="122">
        <v>992</v>
      </c>
      <c r="K144" s="122"/>
      <c r="L144" s="122"/>
      <c r="M144" s="122"/>
      <c r="N144" s="178"/>
      <c r="O144" s="122"/>
      <c r="P144" s="122"/>
      <c r="Q144" s="122"/>
      <c r="R144" s="122"/>
    </row>
    <row r="145" spans="1:18" ht="14.25" customHeight="1" x14ac:dyDescent="0.2">
      <c r="A145" s="19" t="s">
        <v>495</v>
      </c>
      <c r="B145" s="122"/>
      <c r="C145" s="122"/>
      <c r="D145" s="140"/>
      <c r="E145" s="19"/>
      <c r="F145" s="140"/>
      <c r="G145" s="140"/>
      <c r="H145" s="122"/>
      <c r="I145" s="122"/>
      <c r="J145" s="122"/>
      <c r="K145" s="122"/>
      <c r="L145" s="122"/>
      <c r="M145" s="122"/>
      <c r="N145" s="178"/>
      <c r="O145" s="122"/>
      <c r="P145" s="122"/>
      <c r="Q145" s="122"/>
      <c r="R145" s="122"/>
    </row>
    <row r="146" spans="1:18" ht="12.75" x14ac:dyDescent="0.2">
      <c r="A146" s="122" t="s">
        <v>496</v>
      </c>
      <c r="B146" s="122">
        <v>51</v>
      </c>
      <c r="C146" s="122">
        <v>43867</v>
      </c>
      <c r="D146" s="140">
        <v>1.3439993814106701</v>
      </c>
      <c r="E146" s="122">
        <v>75</v>
      </c>
      <c r="F146" s="140">
        <v>7.0315782059564302</v>
      </c>
      <c r="G146" s="140">
        <v>8.3755775873671006</v>
      </c>
      <c r="H146" s="122">
        <v>1867</v>
      </c>
      <c r="I146" s="122">
        <v>22291</v>
      </c>
      <c r="J146" s="122">
        <v>2754</v>
      </c>
      <c r="K146" s="122"/>
      <c r="L146" s="122"/>
      <c r="M146" s="122"/>
      <c r="N146" s="178"/>
      <c r="O146" s="122"/>
      <c r="P146" s="122"/>
      <c r="Q146" s="122"/>
      <c r="R146" s="122"/>
    </row>
    <row r="147" spans="1:18" ht="12.75" x14ac:dyDescent="0.2">
      <c r="A147" s="122" t="s">
        <v>497</v>
      </c>
      <c r="B147" s="122">
        <v>123</v>
      </c>
      <c r="C147" s="122">
        <v>98538</v>
      </c>
      <c r="D147" s="140">
        <v>3.4761442592009302</v>
      </c>
      <c r="E147" s="122">
        <v>75</v>
      </c>
      <c r="F147" s="140">
        <v>7.0315782059564302</v>
      </c>
      <c r="G147" s="140">
        <v>10.5077224651574</v>
      </c>
      <c r="H147" s="122">
        <v>4878</v>
      </c>
      <c r="I147" s="122">
        <v>46423</v>
      </c>
      <c r="J147" s="122">
        <v>6699</v>
      </c>
      <c r="K147" s="122"/>
      <c r="L147" s="122"/>
      <c r="M147" s="122"/>
      <c r="N147" s="178"/>
      <c r="O147" s="122"/>
      <c r="P147" s="122"/>
      <c r="Q147" s="122"/>
      <c r="R147" s="122"/>
    </row>
    <row r="148" spans="1:18" ht="12.75" x14ac:dyDescent="0.2">
      <c r="A148" s="122" t="s">
        <v>498</v>
      </c>
      <c r="B148" s="122">
        <v>302</v>
      </c>
      <c r="C148" s="122">
        <v>10954</v>
      </c>
      <c r="D148" s="140">
        <v>4.9878700075216402</v>
      </c>
      <c r="E148" s="122">
        <v>75</v>
      </c>
      <c r="F148" s="140">
        <v>7.0315782059564302</v>
      </c>
      <c r="G148" s="140">
        <v>12.0194482134781</v>
      </c>
      <c r="H148" s="122">
        <v>1063</v>
      </c>
      <c r="I148" s="122">
        <v>8844</v>
      </c>
      <c r="J148" s="122">
        <v>1165</v>
      </c>
      <c r="K148" s="122"/>
      <c r="L148" s="122"/>
      <c r="M148" s="122"/>
      <c r="N148" s="178"/>
      <c r="O148" s="122"/>
      <c r="P148" s="122"/>
      <c r="Q148" s="122"/>
      <c r="R148" s="122"/>
    </row>
    <row r="149" spans="1:18" ht="12.75" x14ac:dyDescent="0.2">
      <c r="A149" s="122" t="s">
        <v>499</v>
      </c>
      <c r="B149" s="122">
        <v>0</v>
      </c>
      <c r="C149" s="122">
        <v>80442</v>
      </c>
      <c r="D149" s="140">
        <v>0</v>
      </c>
      <c r="E149" s="122">
        <v>75</v>
      </c>
      <c r="F149" s="140">
        <v>7.0315782059564302</v>
      </c>
      <c r="G149" s="140">
        <v>0</v>
      </c>
      <c r="H149" s="122">
        <v>0</v>
      </c>
      <c r="I149" s="122">
        <v>0</v>
      </c>
      <c r="J149" s="122">
        <v>2450</v>
      </c>
      <c r="K149" s="122"/>
      <c r="L149" s="122"/>
      <c r="M149" s="122"/>
      <c r="N149" s="178"/>
      <c r="O149" s="122"/>
      <c r="P149" s="122"/>
      <c r="Q149" s="122"/>
      <c r="R149" s="122"/>
    </row>
    <row r="150" spans="1:18" ht="12.75" x14ac:dyDescent="0.2">
      <c r="A150" s="122" t="s">
        <v>500</v>
      </c>
      <c r="B150" s="122">
        <v>7</v>
      </c>
      <c r="C150" s="122">
        <v>24664</v>
      </c>
      <c r="D150" s="140">
        <v>1.28816078262432</v>
      </c>
      <c r="E150" s="122">
        <v>75</v>
      </c>
      <c r="F150" s="140">
        <v>7.0315782059564302</v>
      </c>
      <c r="G150" s="140">
        <v>8.3197389885807507</v>
      </c>
      <c r="H150" s="122">
        <v>153</v>
      </c>
      <c r="I150" s="122">
        <v>1839</v>
      </c>
      <c r="J150" s="122">
        <v>1328</v>
      </c>
      <c r="K150" s="122"/>
      <c r="L150" s="122"/>
      <c r="M150" s="122"/>
      <c r="N150" s="178"/>
      <c r="O150" s="122"/>
      <c r="P150" s="122"/>
      <c r="Q150" s="122"/>
      <c r="R150" s="122"/>
    </row>
    <row r="151" spans="1:18" ht="12.75" x14ac:dyDescent="0.2">
      <c r="A151" s="122" t="s">
        <v>501</v>
      </c>
      <c r="B151" s="122">
        <v>0</v>
      </c>
      <c r="C151" s="122">
        <v>61868</v>
      </c>
      <c r="D151" s="140">
        <v>0</v>
      </c>
      <c r="E151" s="122">
        <v>75</v>
      </c>
      <c r="F151" s="140">
        <v>7.0315782059564302</v>
      </c>
      <c r="G151" s="140">
        <v>0</v>
      </c>
      <c r="H151" s="122">
        <v>0</v>
      </c>
      <c r="I151" s="122">
        <v>0</v>
      </c>
      <c r="J151" s="122">
        <v>2517</v>
      </c>
      <c r="K151" s="122"/>
      <c r="L151" s="122"/>
      <c r="M151" s="122"/>
      <c r="N151" s="178"/>
      <c r="O151" s="122"/>
      <c r="P151" s="122"/>
      <c r="Q151" s="122"/>
      <c r="R151" s="122"/>
    </row>
    <row r="152" spans="1:18" ht="14.25" customHeight="1" x14ac:dyDescent="0.2">
      <c r="A152" s="19" t="s">
        <v>502</v>
      </c>
      <c r="B152" s="122"/>
      <c r="C152" s="122"/>
      <c r="D152" s="140"/>
      <c r="E152" s="19"/>
      <c r="F152" s="140"/>
      <c r="G152" s="140"/>
      <c r="H152" s="122"/>
      <c r="I152" s="122"/>
      <c r="J152" s="122"/>
      <c r="K152" s="122"/>
      <c r="L152" s="122"/>
      <c r="M152" s="122"/>
      <c r="N152" s="178"/>
      <c r="O152" s="122"/>
      <c r="P152" s="122"/>
      <c r="Q152" s="122"/>
      <c r="R152" s="122"/>
    </row>
    <row r="153" spans="1:18" ht="12.75" x14ac:dyDescent="0.2">
      <c r="A153" s="122" t="s">
        <v>503</v>
      </c>
      <c r="B153" s="122">
        <v>71</v>
      </c>
      <c r="C153" s="122">
        <v>29549</v>
      </c>
      <c r="D153" s="140">
        <v>2.2880939251911099</v>
      </c>
      <c r="E153" s="122">
        <v>75</v>
      </c>
      <c r="F153" s="140">
        <v>7.0315782059564302</v>
      </c>
      <c r="G153" s="140">
        <v>9.3196721311475397</v>
      </c>
      <c r="H153" s="122">
        <v>1137</v>
      </c>
      <c r="I153" s="122">
        <v>12200</v>
      </c>
      <c r="J153" s="122">
        <v>1858</v>
      </c>
      <c r="K153" s="122"/>
      <c r="L153" s="122"/>
      <c r="M153" s="122"/>
      <c r="N153" s="178"/>
      <c r="O153" s="122"/>
      <c r="P153" s="122"/>
      <c r="Q153" s="122"/>
      <c r="R153" s="122"/>
    </row>
    <row r="154" spans="1:18" ht="12.75" x14ac:dyDescent="0.2">
      <c r="A154" s="122" t="s">
        <v>504</v>
      </c>
      <c r="B154" s="122">
        <v>0</v>
      </c>
      <c r="C154" s="122">
        <v>40045</v>
      </c>
      <c r="D154" s="140">
        <v>0</v>
      </c>
      <c r="E154" s="122">
        <v>75</v>
      </c>
      <c r="F154" s="140">
        <v>7.0315782059564302</v>
      </c>
      <c r="G154" s="140">
        <v>0</v>
      </c>
      <c r="H154" s="122">
        <v>0</v>
      </c>
      <c r="I154" s="122">
        <v>0</v>
      </c>
      <c r="J154" s="122">
        <v>1823</v>
      </c>
      <c r="K154" s="122"/>
      <c r="L154" s="122"/>
      <c r="M154" s="122"/>
      <c r="N154" s="178"/>
      <c r="O154" s="122"/>
      <c r="P154" s="122"/>
      <c r="Q154" s="122"/>
      <c r="R154" s="122"/>
    </row>
    <row r="155" spans="1:18" ht="12.75" x14ac:dyDescent="0.2">
      <c r="A155" s="122" t="s">
        <v>505</v>
      </c>
      <c r="B155" s="122">
        <v>0</v>
      </c>
      <c r="C155" s="122">
        <v>9940</v>
      </c>
      <c r="D155" s="140">
        <v>1.63352407205428E-2</v>
      </c>
      <c r="E155" s="122">
        <v>75</v>
      </c>
      <c r="F155" s="140">
        <v>7.0315782059564302</v>
      </c>
      <c r="G155" s="140">
        <v>7.0479134466769704</v>
      </c>
      <c r="H155" s="122">
        <v>228</v>
      </c>
      <c r="I155" s="122">
        <v>3235</v>
      </c>
      <c r="J155" s="122">
        <v>564</v>
      </c>
      <c r="K155" s="122"/>
      <c r="L155" s="122"/>
      <c r="M155" s="122"/>
      <c r="N155" s="178"/>
      <c r="O155" s="122"/>
      <c r="P155" s="122"/>
      <c r="Q155" s="122"/>
      <c r="R155" s="122"/>
    </row>
    <row r="156" spans="1:18" ht="12.75" x14ac:dyDescent="0.2">
      <c r="A156" s="122" t="s">
        <v>506</v>
      </c>
      <c r="B156" s="122">
        <v>0</v>
      </c>
      <c r="C156" s="122">
        <v>9102</v>
      </c>
      <c r="D156" s="140">
        <v>0</v>
      </c>
      <c r="E156" s="122">
        <v>75</v>
      </c>
      <c r="F156" s="140">
        <v>7.0315782059564302</v>
      </c>
      <c r="G156" s="140">
        <v>0</v>
      </c>
      <c r="H156" s="122">
        <v>0</v>
      </c>
      <c r="I156" s="122">
        <v>0</v>
      </c>
      <c r="J156" s="122">
        <v>331</v>
      </c>
      <c r="K156" s="122"/>
      <c r="L156" s="122"/>
      <c r="M156" s="122"/>
      <c r="N156" s="178"/>
      <c r="O156" s="122"/>
      <c r="P156" s="122"/>
      <c r="Q156" s="122"/>
      <c r="R156" s="122"/>
    </row>
    <row r="157" spans="1:18" ht="12.75" x14ac:dyDescent="0.2">
      <c r="A157" s="122" t="s">
        <v>507</v>
      </c>
      <c r="B157" s="122">
        <v>193</v>
      </c>
      <c r="C157" s="122">
        <v>109880</v>
      </c>
      <c r="D157" s="140">
        <v>3.8674028392939301</v>
      </c>
      <c r="E157" s="122">
        <v>75</v>
      </c>
      <c r="F157" s="140">
        <v>7.0315782059564302</v>
      </c>
      <c r="G157" s="140">
        <v>10.8989810452504</v>
      </c>
      <c r="H157" s="122">
        <v>7958</v>
      </c>
      <c r="I157" s="122">
        <v>73016</v>
      </c>
      <c r="J157" s="122">
        <v>9361</v>
      </c>
      <c r="K157" s="122"/>
      <c r="L157" s="122"/>
      <c r="M157" s="122"/>
      <c r="N157" s="178"/>
      <c r="O157" s="122"/>
      <c r="P157" s="122"/>
      <c r="Q157" s="122"/>
      <c r="R157" s="122"/>
    </row>
    <row r="158" spans="1:18" ht="12.75" x14ac:dyDescent="0.2">
      <c r="A158" s="122" t="s">
        <v>508</v>
      </c>
      <c r="B158" s="122">
        <v>0</v>
      </c>
      <c r="C158" s="122">
        <v>4777</v>
      </c>
      <c r="D158" s="140">
        <v>0</v>
      </c>
      <c r="E158" s="122">
        <v>75</v>
      </c>
      <c r="F158" s="140">
        <v>7.0315782059564302</v>
      </c>
      <c r="G158" s="140">
        <v>0</v>
      </c>
      <c r="H158" s="122">
        <v>0</v>
      </c>
      <c r="I158" s="122">
        <v>0</v>
      </c>
      <c r="J158" s="122">
        <v>181</v>
      </c>
      <c r="K158" s="122"/>
      <c r="L158" s="122"/>
      <c r="M158" s="122"/>
      <c r="N158" s="178"/>
      <c r="O158" s="122"/>
      <c r="P158" s="122"/>
      <c r="Q158" s="122"/>
      <c r="R158" s="122"/>
    </row>
    <row r="159" spans="1:18" ht="12.75" x14ac:dyDescent="0.2">
      <c r="A159" s="122" t="s">
        <v>509</v>
      </c>
      <c r="B159" s="122">
        <v>0</v>
      </c>
      <c r="C159" s="122">
        <v>5620</v>
      </c>
      <c r="D159" s="140">
        <v>0</v>
      </c>
      <c r="E159" s="122">
        <v>75</v>
      </c>
      <c r="F159" s="140">
        <v>7.0315782059564302</v>
      </c>
      <c r="G159" s="140">
        <v>0</v>
      </c>
      <c r="H159" s="122">
        <v>0</v>
      </c>
      <c r="I159" s="122">
        <v>0</v>
      </c>
      <c r="J159" s="122">
        <v>156</v>
      </c>
      <c r="K159" s="122"/>
      <c r="L159" s="122"/>
      <c r="M159" s="122"/>
      <c r="N159" s="178"/>
      <c r="O159" s="122"/>
      <c r="P159" s="122"/>
      <c r="Q159" s="122"/>
      <c r="R159" s="122"/>
    </row>
    <row r="160" spans="1:18" ht="12.75" x14ac:dyDescent="0.2">
      <c r="A160" s="122" t="s">
        <v>510</v>
      </c>
      <c r="B160" s="122">
        <v>139</v>
      </c>
      <c r="C160" s="122">
        <v>32806</v>
      </c>
      <c r="D160" s="140">
        <v>3.4589236369695699</v>
      </c>
      <c r="E160" s="122">
        <v>75</v>
      </c>
      <c r="F160" s="140">
        <v>7.0315782059564302</v>
      </c>
      <c r="G160" s="140">
        <v>10.490501842925999</v>
      </c>
      <c r="H160" s="122">
        <v>1850</v>
      </c>
      <c r="I160" s="122">
        <v>17635</v>
      </c>
      <c r="J160" s="122">
        <v>2273</v>
      </c>
      <c r="K160" s="122"/>
      <c r="L160" s="122"/>
      <c r="M160" s="122"/>
      <c r="N160" s="178"/>
      <c r="O160" s="122"/>
      <c r="P160" s="122"/>
      <c r="Q160" s="122"/>
      <c r="R160" s="122"/>
    </row>
    <row r="161" spans="1:18" ht="12.75" x14ac:dyDescent="0.2">
      <c r="A161" s="122" t="s">
        <v>511</v>
      </c>
      <c r="B161" s="122">
        <v>0</v>
      </c>
      <c r="C161" s="122">
        <v>6627</v>
      </c>
      <c r="D161" s="140">
        <v>0</v>
      </c>
      <c r="E161" s="122">
        <v>75</v>
      </c>
      <c r="F161" s="140">
        <v>7.0315782059564302</v>
      </c>
      <c r="G161" s="140">
        <v>0</v>
      </c>
      <c r="H161" s="122">
        <v>0</v>
      </c>
      <c r="I161" s="122">
        <v>0</v>
      </c>
      <c r="J161" s="122">
        <v>320</v>
      </c>
      <c r="K161" s="122"/>
      <c r="L161" s="122"/>
      <c r="M161" s="122"/>
      <c r="N161" s="178"/>
      <c r="O161" s="122"/>
      <c r="P161" s="122"/>
      <c r="Q161" s="122"/>
      <c r="R161" s="122"/>
    </row>
    <row r="162" spans="1:18" ht="12.75" x14ac:dyDescent="0.2">
      <c r="A162" s="122" t="s">
        <v>512</v>
      </c>
      <c r="B162" s="122">
        <v>0</v>
      </c>
      <c r="C162" s="122">
        <v>5721</v>
      </c>
      <c r="D162" s="140">
        <v>0</v>
      </c>
      <c r="E162" s="122">
        <v>75</v>
      </c>
      <c r="F162" s="140">
        <v>7.0315782059564302</v>
      </c>
      <c r="G162" s="140">
        <v>0</v>
      </c>
      <c r="H162" s="122">
        <v>0</v>
      </c>
      <c r="I162" s="122">
        <v>0</v>
      </c>
      <c r="J162" s="122">
        <v>162</v>
      </c>
      <c r="K162" s="122"/>
      <c r="L162" s="122"/>
      <c r="M162" s="122"/>
      <c r="N162" s="178"/>
      <c r="O162" s="122"/>
      <c r="P162" s="122"/>
      <c r="Q162" s="122"/>
      <c r="R162" s="122"/>
    </row>
    <row r="163" spans="1:18" ht="12.75" x14ac:dyDescent="0.2">
      <c r="A163" s="122" t="s">
        <v>513</v>
      </c>
      <c r="B163" s="122">
        <v>0</v>
      </c>
      <c r="C163" s="122">
        <v>5307</v>
      </c>
      <c r="D163" s="140">
        <v>0</v>
      </c>
      <c r="E163" s="122">
        <v>75</v>
      </c>
      <c r="F163" s="140">
        <v>7.0315782059564302</v>
      </c>
      <c r="G163" s="140">
        <v>0</v>
      </c>
      <c r="H163" s="122">
        <v>0</v>
      </c>
      <c r="I163" s="122">
        <v>0</v>
      </c>
      <c r="J163" s="122">
        <v>336</v>
      </c>
      <c r="K163" s="122"/>
      <c r="L163" s="122"/>
      <c r="M163" s="122"/>
      <c r="N163" s="178"/>
      <c r="O163" s="122"/>
      <c r="P163" s="122"/>
      <c r="Q163" s="122"/>
      <c r="R163" s="122"/>
    </row>
    <row r="164" spans="1:18" ht="12.75" x14ac:dyDescent="0.2">
      <c r="A164" s="122" t="s">
        <v>514</v>
      </c>
      <c r="B164" s="122">
        <v>318</v>
      </c>
      <c r="C164" s="122">
        <v>556640</v>
      </c>
      <c r="D164" s="140">
        <v>8.6389903987500496</v>
      </c>
      <c r="E164" s="122">
        <v>75</v>
      </c>
      <c r="F164" s="140">
        <v>7.0315782059564302</v>
      </c>
      <c r="G164" s="140">
        <v>15.670568604706499</v>
      </c>
      <c r="H164" s="122">
        <v>42825</v>
      </c>
      <c r="I164" s="122">
        <v>273283</v>
      </c>
      <c r="J164" s="122">
        <v>55039</v>
      </c>
      <c r="K164" s="122"/>
      <c r="L164" s="122"/>
      <c r="M164" s="122"/>
      <c r="N164" s="178"/>
      <c r="O164" s="122"/>
      <c r="P164" s="122"/>
      <c r="Q164" s="122"/>
      <c r="R164" s="122"/>
    </row>
    <row r="165" spans="1:18" ht="12.75" x14ac:dyDescent="0.2">
      <c r="A165" s="122" t="s">
        <v>515</v>
      </c>
      <c r="B165" s="122">
        <v>32</v>
      </c>
      <c r="C165" s="122">
        <v>13275</v>
      </c>
      <c r="D165" s="140">
        <v>1.64027428612078</v>
      </c>
      <c r="E165" s="122">
        <v>75</v>
      </c>
      <c r="F165" s="140">
        <v>7.0315782059564302</v>
      </c>
      <c r="G165" s="140">
        <v>8.6718524920772104</v>
      </c>
      <c r="H165" s="122">
        <v>301</v>
      </c>
      <c r="I165" s="122">
        <v>3471</v>
      </c>
      <c r="J165" s="122">
        <v>537</v>
      </c>
      <c r="K165" s="122"/>
      <c r="L165" s="122"/>
      <c r="M165" s="122"/>
      <c r="N165" s="178"/>
      <c r="O165" s="122"/>
      <c r="P165" s="122"/>
      <c r="Q165" s="122"/>
      <c r="R165" s="122"/>
    </row>
    <row r="166" spans="1:18" ht="12.75" x14ac:dyDescent="0.2">
      <c r="A166" s="122" t="s">
        <v>516</v>
      </c>
      <c r="B166" s="122">
        <v>11</v>
      </c>
      <c r="C166" s="122">
        <v>9486</v>
      </c>
      <c r="D166" s="140">
        <v>0.32034620058885899</v>
      </c>
      <c r="E166" s="122">
        <v>75</v>
      </c>
      <c r="F166" s="140">
        <v>7.0315782059564302</v>
      </c>
      <c r="G166" s="140">
        <v>7.3519244065452902</v>
      </c>
      <c r="H166" s="122">
        <v>319</v>
      </c>
      <c r="I166" s="122">
        <v>4339</v>
      </c>
      <c r="J166" s="122">
        <v>444</v>
      </c>
      <c r="K166" s="122"/>
      <c r="L166" s="122"/>
      <c r="M166" s="122"/>
      <c r="N166" s="178"/>
      <c r="O166" s="122"/>
      <c r="P166" s="122"/>
      <c r="Q166" s="122"/>
      <c r="R166" s="122"/>
    </row>
    <row r="167" spans="1:18" ht="12.75" x14ac:dyDescent="0.2">
      <c r="A167" s="122" t="s">
        <v>517</v>
      </c>
      <c r="B167" s="122">
        <v>0</v>
      </c>
      <c r="C167" s="122">
        <v>9048</v>
      </c>
      <c r="D167" s="140">
        <v>0</v>
      </c>
      <c r="E167" s="122">
        <v>75</v>
      </c>
      <c r="F167" s="140">
        <v>7.0315782059564302</v>
      </c>
      <c r="G167" s="140">
        <v>0</v>
      </c>
      <c r="H167" s="122">
        <v>0</v>
      </c>
      <c r="I167" s="122">
        <v>0</v>
      </c>
      <c r="J167" s="122">
        <v>253</v>
      </c>
      <c r="K167" s="122"/>
      <c r="L167" s="122"/>
      <c r="M167" s="122"/>
      <c r="N167" s="178"/>
      <c r="O167" s="122"/>
      <c r="P167" s="122"/>
      <c r="Q167" s="122"/>
      <c r="R167" s="122"/>
    </row>
    <row r="168" spans="1:18" ht="12.75" x14ac:dyDescent="0.2">
      <c r="A168" s="122" t="s">
        <v>518</v>
      </c>
      <c r="B168" s="122">
        <v>0</v>
      </c>
      <c r="C168" s="122">
        <v>37108</v>
      </c>
      <c r="D168" s="140">
        <v>0</v>
      </c>
      <c r="E168" s="122">
        <v>75</v>
      </c>
      <c r="F168" s="140">
        <v>7.0315782059564302</v>
      </c>
      <c r="G168" s="140">
        <v>0</v>
      </c>
      <c r="H168" s="122">
        <v>0</v>
      </c>
      <c r="I168" s="122">
        <v>0</v>
      </c>
      <c r="J168" s="122">
        <v>1598</v>
      </c>
      <c r="K168" s="122"/>
      <c r="L168" s="122"/>
      <c r="M168" s="122"/>
      <c r="N168" s="178"/>
      <c r="O168" s="122"/>
      <c r="P168" s="122"/>
      <c r="Q168" s="122"/>
      <c r="R168" s="122"/>
    </row>
    <row r="169" spans="1:18" ht="12.75" x14ac:dyDescent="0.2">
      <c r="A169" s="122" t="s">
        <v>519</v>
      </c>
      <c r="B169" s="122">
        <v>0</v>
      </c>
      <c r="C169" s="122">
        <v>6913</v>
      </c>
      <c r="D169" s="140">
        <v>0</v>
      </c>
      <c r="E169" s="122">
        <v>75</v>
      </c>
      <c r="F169" s="140">
        <v>7.0315782059564302</v>
      </c>
      <c r="G169" s="140">
        <v>0</v>
      </c>
      <c r="H169" s="122">
        <v>0</v>
      </c>
      <c r="I169" s="122">
        <v>0</v>
      </c>
      <c r="J169" s="122">
        <v>206</v>
      </c>
      <c r="K169" s="122"/>
      <c r="L169" s="122"/>
      <c r="M169" s="122"/>
      <c r="N169" s="178"/>
      <c r="O169" s="122"/>
      <c r="P169" s="122"/>
      <c r="Q169" s="122"/>
      <c r="R169" s="122"/>
    </row>
    <row r="170" spans="1:18" ht="12.75" x14ac:dyDescent="0.2">
      <c r="A170" s="122" t="s">
        <v>520</v>
      </c>
      <c r="B170" s="122">
        <v>0</v>
      </c>
      <c r="C170" s="122">
        <v>43289</v>
      </c>
      <c r="D170" s="140">
        <v>0</v>
      </c>
      <c r="E170" s="122">
        <v>75</v>
      </c>
      <c r="F170" s="140">
        <v>7.0315782059564302</v>
      </c>
      <c r="G170" s="140">
        <v>0</v>
      </c>
      <c r="H170" s="122">
        <v>0</v>
      </c>
      <c r="I170" s="122">
        <v>0</v>
      </c>
      <c r="J170" s="122">
        <v>1672</v>
      </c>
      <c r="K170" s="122"/>
      <c r="L170" s="122"/>
      <c r="M170" s="122"/>
      <c r="N170" s="178"/>
      <c r="O170" s="122"/>
      <c r="P170" s="122"/>
      <c r="Q170" s="122"/>
      <c r="R170" s="122"/>
    </row>
    <row r="171" spans="1:18" ht="12.75" x14ac:dyDescent="0.2">
      <c r="A171" s="122" t="s">
        <v>521</v>
      </c>
      <c r="B171" s="122">
        <v>0</v>
      </c>
      <c r="C171" s="122">
        <v>40692</v>
      </c>
      <c r="D171" s="140">
        <v>26.3017551273769</v>
      </c>
      <c r="E171" s="122">
        <v>75</v>
      </c>
      <c r="F171" s="140">
        <v>7.0315782059564302</v>
      </c>
      <c r="G171" s="140">
        <v>33.3333333333333</v>
      </c>
      <c r="H171" s="122">
        <v>2</v>
      </c>
      <c r="I171" s="122">
        <v>6</v>
      </c>
      <c r="J171" s="122">
        <v>1730</v>
      </c>
      <c r="K171" s="122"/>
      <c r="L171" s="122"/>
      <c r="M171" s="122"/>
      <c r="N171" s="178"/>
      <c r="O171" s="122"/>
      <c r="P171" s="122"/>
      <c r="Q171" s="122"/>
      <c r="R171" s="122"/>
    </row>
    <row r="172" spans="1:18" ht="12.75" x14ac:dyDescent="0.2">
      <c r="A172" s="122" t="s">
        <v>522</v>
      </c>
      <c r="B172" s="122">
        <v>0</v>
      </c>
      <c r="C172" s="122">
        <v>39235</v>
      </c>
      <c r="D172" s="140">
        <v>0</v>
      </c>
      <c r="E172" s="122">
        <v>75</v>
      </c>
      <c r="F172" s="140">
        <v>7.0315782059564302</v>
      </c>
      <c r="G172" s="140">
        <v>0</v>
      </c>
      <c r="H172" s="122">
        <v>0</v>
      </c>
      <c r="I172" s="122">
        <v>0</v>
      </c>
      <c r="J172" s="122">
        <v>1592</v>
      </c>
      <c r="K172" s="122"/>
      <c r="L172" s="122"/>
      <c r="M172" s="122"/>
      <c r="N172" s="178"/>
      <c r="O172" s="122"/>
      <c r="P172" s="122"/>
      <c r="Q172" s="122"/>
      <c r="R172" s="122"/>
    </row>
    <row r="173" spans="1:18" ht="12.75" x14ac:dyDescent="0.2">
      <c r="A173" s="122" t="s">
        <v>523</v>
      </c>
      <c r="B173" s="122">
        <v>38</v>
      </c>
      <c r="C173" s="122">
        <v>13728</v>
      </c>
      <c r="D173" s="140">
        <v>1.4165579366691801</v>
      </c>
      <c r="E173" s="122">
        <v>75</v>
      </c>
      <c r="F173" s="140">
        <v>7.0315782059564302</v>
      </c>
      <c r="G173" s="140">
        <v>8.4481361426256107</v>
      </c>
      <c r="H173" s="122">
        <v>417</v>
      </c>
      <c r="I173" s="122">
        <v>4936</v>
      </c>
      <c r="J173" s="122">
        <v>727</v>
      </c>
      <c r="K173" s="122"/>
      <c r="L173" s="122"/>
      <c r="M173" s="122"/>
      <c r="N173" s="178"/>
      <c r="O173" s="122"/>
      <c r="P173" s="122"/>
      <c r="Q173" s="122"/>
      <c r="R173" s="122"/>
    </row>
    <row r="174" spans="1:18" ht="12.75" x14ac:dyDescent="0.2">
      <c r="A174" s="122" t="s">
        <v>524</v>
      </c>
      <c r="B174" s="122">
        <v>0</v>
      </c>
      <c r="C174" s="122">
        <v>14570</v>
      </c>
      <c r="D174" s="140">
        <v>0</v>
      </c>
      <c r="E174" s="122">
        <v>75</v>
      </c>
      <c r="F174" s="140">
        <v>7.0315782059564302</v>
      </c>
      <c r="G174" s="140">
        <v>0</v>
      </c>
      <c r="H174" s="122">
        <v>0</v>
      </c>
      <c r="I174" s="122">
        <v>0</v>
      </c>
      <c r="J174" s="122">
        <v>684</v>
      </c>
      <c r="K174" s="122"/>
      <c r="L174" s="122"/>
      <c r="M174" s="122"/>
      <c r="N174" s="178"/>
      <c r="O174" s="122"/>
      <c r="P174" s="122"/>
      <c r="Q174" s="122"/>
      <c r="R174" s="122"/>
    </row>
    <row r="175" spans="1:18" ht="12.75" x14ac:dyDescent="0.2">
      <c r="A175" s="122" t="s">
        <v>525</v>
      </c>
      <c r="B175" s="122">
        <v>0</v>
      </c>
      <c r="C175" s="122">
        <v>24215</v>
      </c>
      <c r="D175" s="140">
        <v>0</v>
      </c>
      <c r="E175" s="122">
        <v>75</v>
      </c>
      <c r="F175" s="140">
        <v>7.0315782059564302</v>
      </c>
      <c r="G175" s="140">
        <v>0</v>
      </c>
      <c r="H175" s="122">
        <v>0</v>
      </c>
      <c r="I175" s="122">
        <v>0</v>
      </c>
      <c r="J175" s="122">
        <v>868</v>
      </c>
      <c r="K175" s="122"/>
      <c r="L175" s="122"/>
      <c r="M175" s="122"/>
      <c r="N175" s="178"/>
      <c r="O175" s="122"/>
      <c r="P175" s="122"/>
      <c r="Q175" s="122"/>
      <c r="R175" s="122"/>
    </row>
    <row r="176" spans="1:18" ht="12.75" x14ac:dyDescent="0.2">
      <c r="A176" s="122" t="s">
        <v>526</v>
      </c>
      <c r="B176" s="122">
        <v>0</v>
      </c>
      <c r="C176" s="122">
        <v>34218</v>
      </c>
      <c r="D176" s="140">
        <v>0</v>
      </c>
      <c r="E176" s="122">
        <v>75</v>
      </c>
      <c r="F176" s="140">
        <v>7.0315782059564302</v>
      </c>
      <c r="G176" s="140">
        <v>0</v>
      </c>
      <c r="H176" s="122">
        <v>0</v>
      </c>
      <c r="I176" s="122">
        <v>0</v>
      </c>
      <c r="J176" s="122">
        <v>1544</v>
      </c>
      <c r="K176" s="122"/>
      <c r="L176" s="122"/>
      <c r="M176" s="122"/>
      <c r="N176" s="178"/>
      <c r="O176" s="122"/>
      <c r="P176" s="122"/>
      <c r="Q176" s="122"/>
      <c r="R176" s="122"/>
    </row>
    <row r="177" spans="1:18" ht="12.75" x14ac:dyDescent="0.2">
      <c r="A177" s="122" t="s">
        <v>527</v>
      </c>
      <c r="B177" s="122">
        <v>80</v>
      </c>
      <c r="C177" s="122">
        <v>9323</v>
      </c>
      <c r="D177" s="140">
        <v>1.81060334867303</v>
      </c>
      <c r="E177" s="122">
        <v>75</v>
      </c>
      <c r="F177" s="140">
        <v>7.0315782059564302</v>
      </c>
      <c r="G177" s="140">
        <v>8.8421815546294606</v>
      </c>
      <c r="H177" s="122">
        <v>488</v>
      </c>
      <c r="I177" s="122">
        <v>5519</v>
      </c>
      <c r="J177" s="122">
        <v>582</v>
      </c>
      <c r="K177" s="122"/>
      <c r="L177" s="122"/>
      <c r="M177" s="122"/>
      <c r="N177" s="178"/>
      <c r="O177" s="122"/>
      <c r="P177" s="122"/>
      <c r="Q177" s="122"/>
      <c r="R177" s="122"/>
    </row>
    <row r="178" spans="1:18" ht="12.75" x14ac:dyDescent="0.2">
      <c r="A178" s="122" t="s">
        <v>528</v>
      </c>
      <c r="B178" s="122">
        <v>0</v>
      </c>
      <c r="C178" s="122">
        <v>10361</v>
      </c>
      <c r="D178" s="140">
        <v>0</v>
      </c>
      <c r="E178" s="122">
        <v>75</v>
      </c>
      <c r="F178" s="140">
        <v>7.0315782059564302</v>
      </c>
      <c r="G178" s="140">
        <v>0</v>
      </c>
      <c r="H178" s="122">
        <v>0</v>
      </c>
      <c r="I178" s="122">
        <v>0</v>
      </c>
      <c r="J178" s="122">
        <v>420</v>
      </c>
      <c r="K178" s="122"/>
      <c r="L178" s="122"/>
      <c r="M178" s="122"/>
      <c r="N178" s="178"/>
      <c r="O178" s="122"/>
      <c r="P178" s="122"/>
      <c r="Q178" s="122"/>
      <c r="R178" s="122"/>
    </row>
    <row r="179" spans="1:18" ht="12.75" x14ac:dyDescent="0.2">
      <c r="A179" s="122" t="s">
        <v>529</v>
      </c>
      <c r="B179" s="122">
        <v>19</v>
      </c>
      <c r="C179" s="122">
        <v>64465</v>
      </c>
      <c r="D179" s="140">
        <v>0.40979511443390598</v>
      </c>
      <c r="E179" s="122">
        <v>75</v>
      </c>
      <c r="F179" s="140">
        <v>7.0315782059564302</v>
      </c>
      <c r="G179" s="140">
        <v>7.4413733203903298</v>
      </c>
      <c r="H179" s="122">
        <v>2913</v>
      </c>
      <c r="I179" s="122">
        <v>39146</v>
      </c>
      <c r="J179" s="122">
        <v>4151</v>
      </c>
      <c r="K179" s="122"/>
      <c r="L179" s="122"/>
      <c r="M179" s="122"/>
      <c r="N179" s="178"/>
      <c r="O179" s="122"/>
      <c r="P179" s="122"/>
      <c r="Q179" s="122"/>
      <c r="R179" s="122"/>
    </row>
    <row r="180" spans="1:18" ht="12.75" x14ac:dyDescent="0.2">
      <c r="A180" s="122" t="s">
        <v>530</v>
      </c>
      <c r="B180" s="122">
        <v>0</v>
      </c>
      <c r="C180" s="122">
        <v>15093</v>
      </c>
      <c r="D180" s="140">
        <v>0</v>
      </c>
      <c r="E180" s="122">
        <v>75</v>
      </c>
      <c r="F180" s="140">
        <v>7.0315782059564302</v>
      </c>
      <c r="G180" s="140">
        <v>0</v>
      </c>
      <c r="H180" s="122">
        <v>0</v>
      </c>
      <c r="I180" s="122">
        <v>0</v>
      </c>
      <c r="J180" s="122">
        <v>371</v>
      </c>
      <c r="K180" s="122"/>
      <c r="L180" s="122"/>
      <c r="M180" s="122"/>
      <c r="N180" s="178"/>
      <c r="O180" s="122"/>
      <c r="P180" s="122"/>
      <c r="Q180" s="122"/>
      <c r="R180" s="122"/>
    </row>
    <row r="181" spans="1:18" ht="12.75" x14ac:dyDescent="0.2">
      <c r="A181" s="122" t="s">
        <v>531</v>
      </c>
      <c r="B181" s="122">
        <v>24</v>
      </c>
      <c r="C181" s="122">
        <v>37316</v>
      </c>
      <c r="D181" s="140">
        <v>0.47975966252429803</v>
      </c>
      <c r="E181" s="122">
        <v>75</v>
      </c>
      <c r="F181" s="140">
        <v>7.0315782059564302</v>
      </c>
      <c r="G181" s="140">
        <v>7.5113378684807302</v>
      </c>
      <c r="H181" s="122">
        <v>1855</v>
      </c>
      <c r="I181" s="122">
        <v>24696</v>
      </c>
      <c r="J181" s="122">
        <v>2547</v>
      </c>
      <c r="K181" s="122"/>
      <c r="L181" s="122"/>
      <c r="M181" s="122"/>
      <c r="N181" s="178"/>
      <c r="O181" s="122"/>
      <c r="P181" s="122"/>
      <c r="Q181" s="122"/>
      <c r="R181" s="122"/>
    </row>
    <row r="182" spans="1:18" ht="12.75" x14ac:dyDescent="0.2">
      <c r="A182" s="122" t="s">
        <v>532</v>
      </c>
      <c r="B182" s="122">
        <v>100</v>
      </c>
      <c r="C182" s="122">
        <v>18979</v>
      </c>
      <c r="D182" s="140">
        <v>1.9933507937280199</v>
      </c>
      <c r="E182" s="122">
        <v>75</v>
      </c>
      <c r="F182" s="140">
        <v>7.0315782059564302</v>
      </c>
      <c r="G182" s="140">
        <v>9.0249289996844393</v>
      </c>
      <c r="H182" s="122">
        <v>1144</v>
      </c>
      <c r="I182" s="122">
        <v>12676</v>
      </c>
      <c r="J182" s="122">
        <v>1311</v>
      </c>
      <c r="K182" s="122"/>
      <c r="L182" s="122"/>
      <c r="M182" s="122"/>
      <c r="N182" s="178"/>
      <c r="O182" s="122"/>
      <c r="P182" s="122"/>
      <c r="Q182" s="122"/>
      <c r="R182" s="122"/>
    </row>
    <row r="183" spans="1:18" ht="12.75" x14ac:dyDescent="0.2">
      <c r="A183" s="122" t="s">
        <v>533</v>
      </c>
      <c r="B183" s="122">
        <v>90</v>
      </c>
      <c r="C183" s="122">
        <v>54133</v>
      </c>
      <c r="D183" s="140">
        <v>9.0502931390728101</v>
      </c>
      <c r="E183" s="122">
        <v>75</v>
      </c>
      <c r="F183" s="140">
        <v>7.0315782059564302</v>
      </c>
      <c r="G183" s="140">
        <v>16.081871345029199</v>
      </c>
      <c r="H183" s="122">
        <v>1155</v>
      </c>
      <c r="I183" s="122">
        <v>7182</v>
      </c>
      <c r="J183" s="122">
        <v>2961</v>
      </c>
      <c r="K183" s="122"/>
      <c r="L183" s="122"/>
      <c r="M183" s="122"/>
      <c r="N183" s="178"/>
      <c r="O183" s="122"/>
      <c r="P183" s="122"/>
      <c r="Q183" s="122"/>
      <c r="R183" s="122"/>
    </row>
    <row r="184" spans="1:18" ht="12.75" x14ac:dyDescent="0.2">
      <c r="A184" s="122" t="s">
        <v>534</v>
      </c>
      <c r="B184" s="122">
        <v>0</v>
      </c>
      <c r="C184" s="122">
        <v>9065</v>
      </c>
      <c r="D184" s="140">
        <v>0</v>
      </c>
      <c r="E184" s="122">
        <v>75</v>
      </c>
      <c r="F184" s="140">
        <v>7.0315782059564302</v>
      </c>
      <c r="G184" s="140">
        <v>0</v>
      </c>
      <c r="H184" s="122">
        <v>0</v>
      </c>
      <c r="I184" s="122">
        <v>0</v>
      </c>
      <c r="J184" s="122">
        <v>268</v>
      </c>
      <c r="K184" s="122"/>
      <c r="L184" s="122"/>
      <c r="M184" s="122"/>
      <c r="N184" s="178"/>
      <c r="O184" s="122"/>
      <c r="P184" s="122"/>
      <c r="Q184" s="122"/>
      <c r="R184" s="122"/>
    </row>
    <row r="185" spans="1:18" ht="12.75" x14ac:dyDescent="0.2">
      <c r="A185" s="122" t="s">
        <v>535</v>
      </c>
      <c r="B185" s="122">
        <v>0</v>
      </c>
      <c r="C185" s="122">
        <v>25815</v>
      </c>
      <c r="D185" s="140">
        <v>0</v>
      </c>
      <c r="E185" s="122">
        <v>75</v>
      </c>
      <c r="F185" s="140">
        <v>7.0315782059564302</v>
      </c>
      <c r="G185" s="140">
        <v>0</v>
      </c>
      <c r="H185" s="122">
        <v>0</v>
      </c>
      <c r="I185" s="122">
        <v>0</v>
      </c>
      <c r="J185" s="122">
        <v>983</v>
      </c>
      <c r="K185" s="122"/>
      <c r="L185" s="122"/>
      <c r="M185" s="122"/>
      <c r="N185" s="178"/>
      <c r="O185" s="122"/>
      <c r="P185" s="122"/>
      <c r="Q185" s="122"/>
      <c r="R185" s="122"/>
    </row>
    <row r="186" spans="1:18" ht="12.75" x14ac:dyDescent="0.2">
      <c r="A186" s="122" t="s">
        <v>536</v>
      </c>
      <c r="B186" s="122">
        <v>45</v>
      </c>
      <c r="C186" s="122">
        <v>13079</v>
      </c>
      <c r="D186" s="140">
        <v>1.0210737491345501</v>
      </c>
      <c r="E186" s="122">
        <v>75</v>
      </c>
      <c r="F186" s="140">
        <v>7.0315782059564302</v>
      </c>
      <c r="G186" s="140">
        <v>8.0526519550909796</v>
      </c>
      <c r="H186" s="122">
        <v>624</v>
      </c>
      <c r="I186" s="122">
        <v>7749</v>
      </c>
      <c r="J186" s="122">
        <v>865</v>
      </c>
      <c r="K186" s="122"/>
      <c r="L186" s="122"/>
      <c r="M186" s="122"/>
      <c r="N186" s="178"/>
      <c r="O186" s="122"/>
      <c r="P186" s="122"/>
      <c r="Q186" s="122"/>
      <c r="R186" s="122"/>
    </row>
    <row r="187" spans="1:18" ht="12.75" x14ac:dyDescent="0.2">
      <c r="A187" s="122" t="s">
        <v>537</v>
      </c>
      <c r="B187" s="122">
        <v>48</v>
      </c>
      <c r="C187" s="122">
        <v>10679</v>
      </c>
      <c r="D187" s="140">
        <v>1.6261240823191101</v>
      </c>
      <c r="E187" s="122">
        <v>75</v>
      </c>
      <c r="F187" s="140">
        <v>7.0315782059564302</v>
      </c>
      <c r="G187" s="140">
        <v>8.6577022882755408</v>
      </c>
      <c r="H187" s="122">
        <v>367</v>
      </c>
      <c r="I187" s="122">
        <v>4239</v>
      </c>
      <c r="J187" s="122">
        <v>588</v>
      </c>
      <c r="K187" s="122"/>
      <c r="L187" s="122"/>
      <c r="M187" s="122"/>
      <c r="N187" s="178"/>
      <c r="O187" s="122"/>
      <c r="P187" s="122"/>
      <c r="Q187" s="122"/>
      <c r="R187" s="122"/>
    </row>
    <row r="188" spans="1:18" ht="12.75" x14ac:dyDescent="0.2">
      <c r="A188" s="122" t="s">
        <v>538</v>
      </c>
      <c r="B188" s="122">
        <v>3</v>
      </c>
      <c r="C188" s="122">
        <v>12606</v>
      </c>
      <c r="D188" s="140">
        <v>0.51559160536432702</v>
      </c>
      <c r="E188" s="122">
        <v>75</v>
      </c>
      <c r="F188" s="140">
        <v>7.0315782059564302</v>
      </c>
      <c r="G188" s="140">
        <v>7.5471698113207504</v>
      </c>
      <c r="H188" s="122">
        <v>80</v>
      </c>
      <c r="I188" s="122">
        <v>1060</v>
      </c>
      <c r="J188" s="122">
        <v>462</v>
      </c>
      <c r="K188" s="122"/>
      <c r="L188" s="122"/>
      <c r="M188" s="122"/>
      <c r="N188" s="178"/>
      <c r="O188" s="122"/>
      <c r="P188" s="122"/>
      <c r="Q188" s="122"/>
      <c r="R188" s="122"/>
    </row>
    <row r="189" spans="1:18" ht="12.75" x14ac:dyDescent="0.2">
      <c r="A189" s="122" t="s">
        <v>539</v>
      </c>
      <c r="B189" s="122">
        <v>0</v>
      </c>
      <c r="C189" s="122">
        <v>11070</v>
      </c>
      <c r="D189" s="140">
        <v>0</v>
      </c>
      <c r="E189" s="122">
        <v>75</v>
      </c>
      <c r="F189" s="140">
        <v>7.0315782059564302</v>
      </c>
      <c r="G189" s="140">
        <v>0</v>
      </c>
      <c r="H189" s="122">
        <v>0</v>
      </c>
      <c r="I189" s="122">
        <v>0</v>
      </c>
      <c r="J189" s="122">
        <v>652</v>
      </c>
      <c r="K189" s="122"/>
      <c r="L189" s="122"/>
      <c r="M189" s="122"/>
      <c r="N189" s="178"/>
      <c r="O189" s="122"/>
      <c r="P189" s="122"/>
      <c r="Q189" s="122"/>
      <c r="R189" s="122"/>
    </row>
    <row r="190" spans="1:18" ht="12.75" x14ac:dyDescent="0.2">
      <c r="A190" s="122" t="s">
        <v>540</v>
      </c>
      <c r="B190" s="122">
        <v>0</v>
      </c>
      <c r="C190" s="122">
        <v>12797</v>
      </c>
      <c r="D190" s="140">
        <v>0</v>
      </c>
      <c r="E190" s="122">
        <v>75</v>
      </c>
      <c r="F190" s="140">
        <v>7.0315782059564302</v>
      </c>
      <c r="G190" s="140">
        <v>0</v>
      </c>
      <c r="H190" s="122">
        <v>0</v>
      </c>
      <c r="I190" s="122">
        <v>0</v>
      </c>
      <c r="J190" s="122">
        <v>554</v>
      </c>
      <c r="K190" s="122"/>
      <c r="L190" s="122"/>
      <c r="M190" s="122"/>
      <c r="N190" s="178"/>
      <c r="O190" s="122"/>
      <c r="P190" s="122"/>
      <c r="Q190" s="122"/>
      <c r="R190" s="122"/>
    </row>
    <row r="191" spans="1:18" ht="12.75" x14ac:dyDescent="0.2">
      <c r="A191" s="122" t="s">
        <v>541</v>
      </c>
      <c r="B191" s="122">
        <v>0</v>
      </c>
      <c r="C191" s="122">
        <v>15584</v>
      </c>
      <c r="D191" s="140">
        <v>0</v>
      </c>
      <c r="E191" s="122">
        <v>75</v>
      </c>
      <c r="F191" s="140">
        <v>7.0315782059564302</v>
      </c>
      <c r="G191" s="140">
        <v>0</v>
      </c>
      <c r="H191" s="122">
        <v>0</v>
      </c>
      <c r="I191" s="122">
        <v>0</v>
      </c>
      <c r="J191" s="122">
        <v>444</v>
      </c>
      <c r="K191" s="122"/>
      <c r="L191" s="122"/>
      <c r="M191" s="122"/>
      <c r="N191" s="178"/>
      <c r="O191" s="122"/>
      <c r="P191" s="122"/>
      <c r="Q191" s="122"/>
      <c r="R191" s="122"/>
    </row>
    <row r="192" spans="1:18" ht="12.75" x14ac:dyDescent="0.2">
      <c r="A192" s="122" t="s">
        <v>542</v>
      </c>
      <c r="B192" s="122">
        <v>31</v>
      </c>
      <c r="C192" s="122">
        <v>11776</v>
      </c>
      <c r="D192" s="140">
        <v>0.70764061210659002</v>
      </c>
      <c r="E192" s="122">
        <v>75</v>
      </c>
      <c r="F192" s="140">
        <v>7.0315782059564302</v>
      </c>
      <c r="G192" s="140">
        <v>7.7392188180630201</v>
      </c>
      <c r="H192" s="122">
        <v>533</v>
      </c>
      <c r="I192" s="122">
        <v>6887</v>
      </c>
      <c r="J192" s="122">
        <v>671</v>
      </c>
      <c r="K192" s="122"/>
      <c r="L192" s="122"/>
      <c r="M192" s="122"/>
      <c r="N192" s="178"/>
      <c r="O192" s="122"/>
      <c r="P192" s="122"/>
      <c r="Q192" s="122"/>
      <c r="R192" s="122"/>
    </row>
    <row r="193" spans="1:18" ht="12.75" x14ac:dyDescent="0.2">
      <c r="A193" s="122" t="s">
        <v>543</v>
      </c>
      <c r="B193" s="122">
        <v>348</v>
      </c>
      <c r="C193" s="122">
        <v>57753</v>
      </c>
      <c r="D193" s="140">
        <v>17.652049529345401</v>
      </c>
      <c r="E193" s="122">
        <v>75</v>
      </c>
      <c r="F193" s="140">
        <v>7.0315782059564302</v>
      </c>
      <c r="G193" s="140">
        <v>24.683627735301901</v>
      </c>
      <c r="H193" s="122">
        <v>3745</v>
      </c>
      <c r="I193" s="122">
        <v>15172</v>
      </c>
      <c r="J193" s="122">
        <v>5404</v>
      </c>
      <c r="K193" s="122"/>
      <c r="L193" s="122"/>
      <c r="M193" s="122"/>
      <c r="N193" s="178"/>
      <c r="O193" s="122"/>
      <c r="P193" s="122"/>
      <c r="Q193" s="122"/>
      <c r="R193" s="122"/>
    </row>
    <row r="194" spans="1:18" ht="12.75" x14ac:dyDescent="0.2">
      <c r="A194" s="122" t="s">
        <v>544</v>
      </c>
      <c r="B194" s="122">
        <v>11</v>
      </c>
      <c r="C194" s="122">
        <v>9435</v>
      </c>
      <c r="D194" s="140">
        <v>3.1066706419698402</v>
      </c>
      <c r="E194" s="122">
        <v>75</v>
      </c>
      <c r="F194" s="140">
        <v>7.0315782059564302</v>
      </c>
      <c r="G194" s="140">
        <v>10.138248847926301</v>
      </c>
      <c r="H194" s="122">
        <v>44</v>
      </c>
      <c r="I194" s="122">
        <v>434</v>
      </c>
      <c r="J194" s="122">
        <v>508</v>
      </c>
      <c r="K194" s="122"/>
      <c r="L194" s="122"/>
      <c r="M194" s="122"/>
      <c r="N194" s="178"/>
      <c r="O194" s="122"/>
      <c r="P194" s="122"/>
      <c r="Q194" s="122"/>
      <c r="R194" s="122"/>
    </row>
    <row r="195" spans="1:18" ht="12.75" x14ac:dyDescent="0.2">
      <c r="A195" s="122" t="s">
        <v>545</v>
      </c>
      <c r="B195" s="122">
        <v>141</v>
      </c>
      <c r="C195" s="122">
        <v>55164</v>
      </c>
      <c r="D195" s="140">
        <v>5.6241808145225001</v>
      </c>
      <c r="E195" s="122">
        <v>75</v>
      </c>
      <c r="F195" s="140">
        <v>7.0315782059564302</v>
      </c>
      <c r="G195" s="140">
        <v>12.6557590204789</v>
      </c>
      <c r="H195" s="122">
        <v>2336</v>
      </c>
      <c r="I195" s="122">
        <v>18458</v>
      </c>
      <c r="J195" s="122">
        <v>3978</v>
      </c>
      <c r="K195" s="122"/>
      <c r="L195" s="122"/>
      <c r="M195" s="122"/>
      <c r="N195" s="178"/>
      <c r="O195" s="122"/>
      <c r="P195" s="122"/>
      <c r="Q195" s="122"/>
      <c r="R195" s="122"/>
    </row>
    <row r="196" spans="1:18" ht="12.75" x14ac:dyDescent="0.2">
      <c r="A196" s="122" t="s">
        <v>546</v>
      </c>
      <c r="B196" s="122">
        <v>0</v>
      </c>
      <c r="C196" s="122">
        <v>23887</v>
      </c>
      <c r="D196" s="140">
        <v>0.214798605637776</v>
      </c>
      <c r="E196" s="122">
        <v>75</v>
      </c>
      <c r="F196" s="140">
        <v>7.0315782059564302</v>
      </c>
      <c r="G196" s="140">
        <v>7.2463768115942004</v>
      </c>
      <c r="H196" s="122">
        <v>50</v>
      </c>
      <c r="I196" s="122">
        <v>690</v>
      </c>
      <c r="J196" s="122">
        <v>1028</v>
      </c>
      <c r="K196" s="122"/>
      <c r="L196" s="122"/>
      <c r="M196" s="122"/>
      <c r="N196" s="178"/>
      <c r="O196" s="122"/>
      <c r="P196" s="122"/>
      <c r="Q196" s="122"/>
      <c r="R196" s="122"/>
    </row>
    <row r="197" spans="1:18" ht="12.75" x14ac:dyDescent="0.2">
      <c r="A197" s="122" t="s">
        <v>547</v>
      </c>
      <c r="B197" s="122">
        <v>8</v>
      </c>
      <c r="C197" s="122">
        <v>15788</v>
      </c>
      <c r="D197" s="140">
        <v>1.07299695744226</v>
      </c>
      <c r="E197" s="122">
        <v>75</v>
      </c>
      <c r="F197" s="140">
        <v>7.0315782059564302</v>
      </c>
      <c r="G197" s="140">
        <v>8.1045751633986907</v>
      </c>
      <c r="H197" s="122">
        <v>124</v>
      </c>
      <c r="I197" s="122">
        <v>1530</v>
      </c>
      <c r="J197" s="122">
        <v>544</v>
      </c>
      <c r="K197" s="122"/>
      <c r="L197" s="122"/>
      <c r="M197" s="122"/>
      <c r="N197" s="178"/>
      <c r="O197" s="122"/>
      <c r="P197" s="122"/>
      <c r="Q197" s="122"/>
      <c r="R197" s="122"/>
    </row>
    <row r="198" spans="1:18" ht="12.75" x14ac:dyDescent="0.2">
      <c r="A198" s="122" t="s">
        <v>548</v>
      </c>
      <c r="B198" s="122">
        <v>54</v>
      </c>
      <c r="C198" s="122">
        <v>11295</v>
      </c>
      <c r="D198" s="140">
        <v>1.5344236933788</v>
      </c>
      <c r="E198" s="122">
        <v>75</v>
      </c>
      <c r="F198" s="140">
        <v>7.0315782059564302</v>
      </c>
      <c r="G198" s="140">
        <v>8.5660018993352303</v>
      </c>
      <c r="H198" s="122">
        <v>451</v>
      </c>
      <c r="I198" s="122">
        <v>5265</v>
      </c>
      <c r="J198" s="122">
        <v>589</v>
      </c>
      <c r="K198" s="122"/>
      <c r="L198" s="122"/>
      <c r="M198" s="122"/>
      <c r="N198" s="178"/>
      <c r="O198" s="122"/>
      <c r="P198" s="122"/>
      <c r="Q198" s="122"/>
      <c r="R198" s="122"/>
    </row>
    <row r="199" spans="1:18" ht="12.75" x14ac:dyDescent="0.2">
      <c r="A199" s="122" t="s">
        <v>549</v>
      </c>
      <c r="B199" s="122">
        <v>102</v>
      </c>
      <c r="C199" s="122">
        <v>38955</v>
      </c>
      <c r="D199" s="140">
        <v>2.1416165823700699</v>
      </c>
      <c r="E199" s="122">
        <v>75</v>
      </c>
      <c r="F199" s="140">
        <v>7.0315782059564302</v>
      </c>
      <c r="G199" s="140">
        <v>9.1731947883264997</v>
      </c>
      <c r="H199" s="122">
        <v>2260</v>
      </c>
      <c r="I199" s="122">
        <v>24637</v>
      </c>
      <c r="J199" s="122">
        <v>2704</v>
      </c>
      <c r="K199" s="122"/>
      <c r="L199" s="122"/>
      <c r="M199" s="122"/>
      <c r="N199" s="178"/>
      <c r="O199" s="122"/>
      <c r="P199" s="122"/>
      <c r="Q199" s="122"/>
      <c r="R199" s="122"/>
    </row>
    <row r="200" spans="1:18" ht="12.75" x14ac:dyDescent="0.2">
      <c r="A200" s="122" t="s">
        <v>550</v>
      </c>
      <c r="B200" s="122">
        <v>43</v>
      </c>
      <c r="C200" s="122">
        <v>12801</v>
      </c>
      <c r="D200" s="140">
        <v>0.704672762285245</v>
      </c>
      <c r="E200" s="122">
        <v>75</v>
      </c>
      <c r="F200" s="140">
        <v>7.0315782059564302</v>
      </c>
      <c r="G200" s="140">
        <v>7.73625096824167</v>
      </c>
      <c r="H200" s="122">
        <v>799</v>
      </c>
      <c r="I200" s="122">
        <v>10328</v>
      </c>
      <c r="J200" s="122">
        <v>836</v>
      </c>
      <c r="K200" s="122"/>
      <c r="L200" s="122"/>
      <c r="M200" s="122"/>
      <c r="N200" s="178"/>
      <c r="O200" s="122"/>
      <c r="P200" s="122"/>
      <c r="Q200" s="122"/>
      <c r="R200" s="122"/>
    </row>
    <row r="201" spans="1:18" ht="12.75" x14ac:dyDescent="0.2">
      <c r="A201" s="122" t="s">
        <v>551</v>
      </c>
      <c r="B201" s="122">
        <v>0</v>
      </c>
      <c r="C201" s="122">
        <v>12773</v>
      </c>
      <c r="D201" s="140">
        <v>0</v>
      </c>
      <c r="E201" s="122">
        <v>75</v>
      </c>
      <c r="F201" s="140">
        <v>7.0315782059564302</v>
      </c>
      <c r="G201" s="140">
        <v>0</v>
      </c>
      <c r="H201" s="122">
        <v>0</v>
      </c>
      <c r="I201" s="122">
        <v>0</v>
      </c>
      <c r="J201" s="122">
        <v>271</v>
      </c>
      <c r="K201" s="122"/>
      <c r="L201" s="122"/>
      <c r="M201" s="122"/>
      <c r="N201" s="178"/>
      <c r="O201" s="122"/>
      <c r="P201" s="122"/>
      <c r="Q201" s="122"/>
      <c r="R201" s="122"/>
    </row>
    <row r="202" spans="1:18" ht="14.25" customHeight="1" x14ac:dyDescent="0.2">
      <c r="A202" s="19" t="s">
        <v>552</v>
      </c>
      <c r="B202" s="122"/>
      <c r="C202" s="122"/>
      <c r="D202" s="140"/>
      <c r="E202" s="19"/>
      <c r="F202" s="140"/>
      <c r="G202" s="140"/>
      <c r="H202" s="122"/>
      <c r="I202" s="122"/>
      <c r="J202" s="122"/>
      <c r="K202" s="122"/>
      <c r="L202" s="122"/>
      <c r="M202" s="122"/>
      <c r="N202" s="178"/>
      <c r="O202" s="122"/>
      <c r="P202" s="122"/>
      <c r="Q202" s="122"/>
      <c r="R202" s="122"/>
    </row>
    <row r="203" spans="1:18" ht="12.75" x14ac:dyDescent="0.2">
      <c r="A203" s="122" t="s">
        <v>553</v>
      </c>
      <c r="B203" s="122">
        <v>0</v>
      </c>
      <c r="C203" s="122">
        <v>26054</v>
      </c>
      <c r="D203" s="140">
        <v>0</v>
      </c>
      <c r="E203" s="122">
        <v>75</v>
      </c>
      <c r="F203" s="140">
        <v>7.0315782059564302</v>
      </c>
      <c r="G203" s="140">
        <v>0</v>
      </c>
      <c r="H203" s="122">
        <v>0</v>
      </c>
      <c r="I203" s="122">
        <v>0</v>
      </c>
      <c r="J203" s="122">
        <v>1059</v>
      </c>
      <c r="K203" s="122"/>
      <c r="L203" s="122"/>
      <c r="M203" s="122"/>
      <c r="N203" s="178"/>
      <c r="O203" s="122"/>
      <c r="P203" s="122"/>
      <c r="Q203" s="122"/>
      <c r="R203" s="122"/>
    </row>
    <row r="204" spans="1:18" ht="12.75" x14ac:dyDescent="0.2">
      <c r="A204" s="122" t="s">
        <v>554</v>
      </c>
      <c r="B204" s="122">
        <v>0</v>
      </c>
      <c r="C204" s="122">
        <v>8526</v>
      </c>
      <c r="D204" s="140">
        <v>0</v>
      </c>
      <c r="E204" s="122">
        <v>75</v>
      </c>
      <c r="F204" s="140">
        <v>7.0315782059564302</v>
      </c>
      <c r="G204" s="140">
        <v>0</v>
      </c>
      <c r="H204" s="122">
        <v>0</v>
      </c>
      <c r="I204" s="122">
        <v>0</v>
      </c>
      <c r="J204" s="122">
        <v>372</v>
      </c>
      <c r="K204" s="122"/>
      <c r="L204" s="122"/>
      <c r="M204" s="122"/>
      <c r="N204" s="178"/>
      <c r="O204" s="122"/>
      <c r="P204" s="122"/>
      <c r="Q204" s="122"/>
      <c r="R204" s="122"/>
    </row>
    <row r="205" spans="1:18" ht="12.75" x14ac:dyDescent="0.2">
      <c r="A205" s="122" t="s">
        <v>555</v>
      </c>
      <c r="B205" s="122">
        <v>48</v>
      </c>
      <c r="C205" s="122">
        <v>10960</v>
      </c>
      <c r="D205" s="140">
        <v>0.78513338434006796</v>
      </c>
      <c r="E205" s="122">
        <v>75</v>
      </c>
      <c r="F205" s="140">
        <v>7.0315782059564302</v>
      </c>
      <c r="G205" s="140">
        <v>7.8167115902965003</v>
      </c>
      <c r="H205" s="122">
        <v>696</v>
      </c>
      <c r="I205" s="122">
        <v>8904</v>
      </c>
      <c r="J205" s="122">
        <v>782</v>
      </c>
      <c r="K205" s="122"/>
      <c r="L205" s="122"/>
      <c r="M205" s="122"/>
      <c r="N205" s="178"/>
      <c r="O205" s="122"/>
      <c r="P205" s="122"/>
      <c r="Q205" s="122"/>
      <c r="R205" s="122"/>
    </row>
    <row r="206" spans="1:18" ht="12.75" x14ac:dyDescent="0.2">
      <c r="A206" s="122" t="s">
        <v>556</v>
      </c>
      <c r="B206" s="122">
        <v>0</v>
      </c>
      <c r="C206" s="122">
        <v>11451</v>
      </c>
      <c r="D206" s="140">
        <v>0</v>
      </c>
      <c r="E206" s="122">
        <v>75</v>
      </c>
      <c r="F206" s="140">
        <v>7.0315782059564302</v>
      </c>
      <c r="G206" s="140">
        <v>0</v>
      </c>
      <c r="H206" s="122">
        <v>0</v>
      </c>
      <c r="I206" s="122">
        <v>0</v>
      </c>
      <c r="J206" s="122">
        <v>387</v>
      </c>
      <c r="K206" s="122"/>
      <c r="L206" s="122"/>
      <c r="M206" s="122"/>
      <c r="N206" s="178"/>
      <c r="O206" s="122"/>
      <c r="P206" s="122"/>
      <c r="Q206" s="122"/>
      <c r="R206" s="122"/>
    </row>
    <row r="207" spans="1:18" ht="12.75" x14ac:dyDescent="0.2">
      <c r="A207" s="122" t="s">
        <v>557</v>
      </c>
      <c r="B207" s="122">
        <v>0</v>
      </c>
      <c r="C207" s="122">
        <v>9063</v>
      </c>
      <c r="D207" s="140">
        <v>0</v>
      </c>
      <c r="E207" s="122">
        <v>75</v>
      </c>
      <c r="F207" s="140">
        <v>7.0315782059564302</v>
      </c>
      <c r="G207" s="140">
        <v>0</v>
      </c>
      <c r="H207" s="122">
        <v>0</v>
      </c>
      <c r="I207" s="122">
        <v>0</v>
      </c>
      <c r="J207" s="122">
        <v>345</v>
      </c>
      <c r="K207" s="122"/>
      <c r="L207" s="122"/>
      <c r="M207" s="122"/>
      <c r="N207" s="178"/>
      <c r="O207" s="122"/>
      <c r="P207" s="122"/>
      <c r="Q207" s="122"/>
      <c r="R207" s="122"/>
    </row>
    <row r="208" spans="1:18" ht="12.75" x14ac:dyDescent="0.2">
      <c r="A208" s="122" t="s">
        <v>558</v>
      </c>
      <c r="B208" s="122">
        <v>0</v>
      </c>
      <c r="C208" s="122">
        <v>11917</v>
      </c>
      <c r="D208" s="140">
        <v>0</v>
      </c>
      <c r="E208" s="122">
        <v>75</v>
      </c>
      <c r="F208" s="140">
        <v>7.0315782059564302</v>
      </c>
      <c r="G208" s="140">
        <v>0</v>
      </c>
      <c r="H208" s="122">
        <v>0</v>
      </c>
      <c r="I208" s="122">
        <v>0</v>
      </c>
      <c r="J208" s="122">
        <v>374</v>
      </c>
      <c r="K208" s="122"/>
      <c r="L208" s="122"/>
      <c r="M208" s="122"/>
      <c r="N208" s="178"/>
      <c r="O208" s="122"/>
      <c r="P208" s="122"/>
      <c r="Q208" s="122"/>
      <c r="R208" s="122"/>
    </row>
    <row r="209" spans="1:18" ht="12.75" x14ac:dyDescent="0.2">
      <c r="A209" s="122" t="s">
        <v>559</v>
      </c>
      <c r="B209" s="122">
        <v>0</v>
      </c>
      <c r="C209" s="122">
        <v>15725</v>
      </c>
      <c r="D209" s="140">
        <v>0</v>
      </c>
      <c r="E209" s="122">
        <v>75</v>
      </c>
      <c r="F209" s="140">
        <v>7.0315782059564302</v>
      </c>
      <c r="G209" s="140">
        <v>0</v>
      </c>
      <c r="H209" s="122">
        <v>0</v>
      </c>
      <c r="I209" s="122">
        <v>0</v>
      </c>
      <c r="J209" s="122">
        <v>384</v>
      </c>
      <c r="K209" s="122"/>
      <c r="L209" s="122"/>
      <c r="M209" s="122"/>
      <c r="N209" s="178"/>
      <c r="O209" s="122"/>
      <c r="P209" s="122"/>
      <c r="Q209" s="122"/>
      <c r="R209" s="122"/>
    </row>
    <row r="210" spans="1:18" ht="12.75" x14ac:dyDescent="0.2">
      <c r="A210" s="122" t="s">
        <v>560</v>
      </c>
      <c r="B210" s="122">
        <v>4</v>
      </c>
      <c r="C210" s="122">
        <v>90198</v>
      </c>
      <c r="D210" s="140">
        <v>0.118224876651634</v>
      </c>
      <c r="E210" s="122">
        <v>75</v>
      </c>
      <c r="F210" s="140">
        <v>7.0315782059564302</v>
      </c>
      <c r="G210" s="140">
        <v>7.1498030826080603</v>
      </c>
      <c r="H210" s="122">
        <v>2941</v>
      </c>
      <c r="I210" s="122">
        <v>41134</v>
      </c>
      <c r="J210" s="122">
        <v>4342</v>
      </c>
      <c r="K210" s="122"/>
      <c r="L210" s="122"/>
      <c r="M210" s="122"/>
      <c r="N210" s="178"/>
      <c r="O210" s="122"/>
      <c r="P210" s="122"/>
      <c r="Q210" s="122"/>
      <c r="R210" s="122"/>
    </row>
    <row r="211" spans="1:18" ht="12.75" x14ac:dyDescent="0.2">
      <c r="A211" s="122" t="s">
        <v>561</v>
      </c>
      <c r="B211" s="122">
        <v>0</v>
      </c>
      <c r="C211" s="122">
        <v>11800</v>
      </c>
      <c r="D211" s="140">
        <v>0</v>
      </c>
      <c r="E211" s="122">
        <v>75</v>
      </c>
      <c r="F211" s="140">
        <v>7.0315782059564302</v>
      </c>
      <c r="G211" s="140">
        <v>0</v>
      </c>
      <c r="H211" s="122">
        <v>0</v>
      </c>
      <c r="I211" s="122">
        <v>0</v>
      </c>
      <c r="J211" s="122">
        <v>317</v>
      </c>
      <c r="K211" s="122"/>
      <c r="L211" s="122"/>
      <c r="M211" s="122"/>
      <c r="N211" s="178"/>
      <c r="O211" s="122"/>
      <c r="P211" s="122"/>
      <c r="Q211" s="122"/>
      <c r="R211" s="122"/>
    </row>
    <row r="212" spans="1:18" ht="12.75" x14ac:dyDescent="0.2">
      <c r="A212" s="122" t="s">
        <v>562</v>
      </c>
      <c r="B212" s="122">
        <v>2</v>
      </c>
      <c r="C212" s="122">
        <v>24671</v>
      </c>
      <c r="D212" s="140">
        <v>0.20500231094218099</v>
      </c>
      <c r="E212" s="122">
        <v>75</v>
      </c>
      <c r="F212" s="140">
        <v>7.0315782059564302</v>
      </c>
      <c r="G212" s="140">
        <v>7.2365805168986101</v>
      </c>
      <c r="H212" s="122">
        <v>182</v>
      </c>
      <c r="I212" s="122">
        <v>2515</v>
      </c>
      <c r="J212" s="122">
        <v>1312</v>
      </c>
      <c r="K212" s="122"/>
      <c r="L212" s="122"/>
      <c r="M212" s="122"/>
      <c r="N212" s="178"/>
      <c r="O212" s="122"/>
      <c r="P212" s="122"/>
      <c r="Q212" s="122"/>
      <c r="R212" s="122"/>
    </row>
    <row r="213" spans="1:18" ht="12.75" x14ac:dyDescent="0.2">
      <c r="A213" s="122" t="s">
        <v>563</v>
      </c>
      <c r="B213" s="122">
        <v>0</v>
      </c>
      <c r="C213" s="122">
        <v>3738</v>
      </c>
      <c r="D213" s="140">
        <v>0</v>
      </c>
      <c r="E213" s="122">
        <v>75</v>
      </c>
      <c r="F213" s="140">
        <v>7.0315782059564302</v>
      </c>
      <c r="G213" s="140">
        <v>0</v>
      </c>
      <c r="H213" s="122">
        <v>0</v>
      </c>
      <c r="I213" s="122">
        <v>0</v>
      </c>
      <c r="J213" s="122">
        <v>137</v>
      </c>
      <c r="K213" s="122"/>
      <c r="L213" s="122"/>
      <c r="M213" s="122"/>
      <c r="N213" s="178"/>
      <c r="O213" s="122"/>
      <c r="P213" s="122"/>
      <c r="Q213" s="122"/>
      <c r="R213" s="122"/>
    </row>
    <row r="214" spans="1:18" ht="12.75" x14ac:dyDescent="0.2">
      <c r="A214" s="122" t="s">
        <v>564</v>
      </c>
      <c r="B214" s="122">
        <v>69</v>
      </c>
      <c r="C214" s="122">
        <v>4046</v>
      </c>
      <c r="D214" s="140">
        <v>1.6024424126002701</v>
      </c>
      <c r="E214" s="122">
        <v>75</v>
      </c>
      <c r="F214" s="140">
        <v>7.0315782059564302</v>
      </c>
      <c r="G214" s="140">
        <v>8.6340206185567006</v>
      </c>
      <c r="H214" s="122">
        <v>201</v>
      </c>
      <c r="I214" s="122">
        <v>2328</v>
      </c>
      <c r="J214" s="122">
        <v>215</v>
      </c>
      <c r="K214" s="122"/>
      <c r="L214" s="122"/>
      <c r="M214" s="122"/>
      <c r="N214" s="178"/>
      <c r="O214" s="122"/>
      <c r="P214" s="122"/>
      <c r="Q214" s="122"/>
      <c r="R214" s="122"/>
    </row>
    <row r="215" spans="1:18" ht="12.75" x14ac:dyDescent="0.2">
      <c r="A215" s="122" t="s">
        <v>565</v>
      </c>
      <c r="B215" s="122">
        <v>0</v>
      </c>
      <c r="C215" s="122">
        <v>13425</v>
      </c>
      <c r="D215" s="140">
        <v>0</v>
      </c>
      <c r="E215" s="122">
        <v>75</v>
      </c>
      <c r="F215" s="140">
        <v>7.0315782059564302</v>
      </c>
      <c r="G215" s="140">
        <v>0</v>
      </c>
      <c r="H215" s="122">
        <v>0</v>
      </c>
      <c r="I215" s="122">
        <v>0</v>
      </c>
      <c r="J215" s="122">
        <v>463</v>
      </c>
      <c r="K215" s="122"/>
      <c r="L215" s="122"/>
      <c r="M215" s="122"/>
      <c r="N215" s="178"/>
      <c r="O215" s="122"/>
      <c r="P215" s="122"/>
      <c r="Q215" s="122"/>
      <c r="R215" s="122"/>
    </row>
    <row r="216" spans="1:18" ht="12.75" x14ac:dyDescent="0.2">
      <c r="A216" s="122" t="s">
        <v>566</v>
      </c>
      <c r="B216" s="122">
        <v>17</v>
      </c>
      <c r="C216" s="122">
        <v>15633</v>
      </c>
      <c r="D216" s="140">
        <v>0.36392018632653</v>
      </c>
      <c r="E216" s="122">
        <v>75</v>
      </c>
      <c r="F216" s="140">
        <v>7.0315782059564302</v>
      </c>
      <c r="G216" s="140">
        <v>7.3954983922829598</v>
      </c>
      <c r="H216" s="122">
        <v>736</v>
      </c>
      <c r="I216" s="122">
        <v>9952</v>
      </c>
      <c r="J216" s="122">
        <v>803</v>
      </c>
      <c r="K216" s="122"/>
      <c r="L216" s="122"/>
      <c r="M216" s="122"/>
      <c r="N216" s="178"/>
      <c r="O216" s="122"/>
      <c r="P216" s="122"/>
      <c r="Q216" s="122"/>
      <c r="R216" s="122"/>
    </row>
    <row r="217" spans="1:18" ht="12.75" x14ac:dyDescent="0.2">
      <c r="A217" s="122" t="s">
        <v>567</v>
      </c>
      <c r="B217" s="122">
        <v>0</v>
      </c>
      <c r="C217" s="122">
        <v>12169</v>
      </c>
      <c r="D217" s="140">
        <v>0</v>
      </c>
      <c r="E217" s="122">
        <v>75</v>
      </c>
      <c r="F217" s="140">
        <v>7.0315782059564302</v>
      </c>
      <c r="G217" s="140">
        <v>0</v>
      </c>
      <c r="H217" s="122">
        <v>0</v>
      </c>
      <c r="I217" s="122">
        <v>0</v>
      </c>
      <c r="J217" s="122">
        <v>461</v>
      </c>
      <c r="K217" s="122"/>
      <c r="L217" s="122"/>
      <c r="M217" s="122"/>
      <c r="N217" s="178"/>
      <c r="O217" s="122"/>
      <c r="P217" s="122"/>
      <c r="Q217" s="122"/>
      <c r="R217" s="122"/>
    </row>
    <row r="218" spans="1:18" ht="12.75" x14ac:dyDescent="0.2">
      <c r="A218" s="122" t="s">
        <v>568</v>
      </c>
      <c r="B218" s="122">
        <v>1</v>
      </c>
      <c r="C218" s="122">
        <v>9958</v>
      </c>
      <c r="D218" s="140">
        <v>1.7522426031904501E-2</v>
      </c>
      <c r="E218" s="122">
        <v>75</v>
      </c>
      <c r="F218" s="140">
        <v>7.0315782059564302</v>
      </c>
      <c r="G218" s="140">
        <v>7.0491006319883303</v>
      </c>
      <c r="H218" s="122">
        <v>290</v>
      </c>
      <c r="I218" s="122">
        <v>4114</v>
      </c>
      <c r="J218" s="122">
        <v>443</v>
      </c>
      <c r="K218" s="122"/>
      <c r="L218" s="122"/>
      <c r="M218" s="122"/>
      <c r="N218" s="178"/>
      <c r="O218" s="122"/>
      <c r="P218" s="122"/>
      <c r="Q218" s="122"/>
      <c r="R218" s="122"/>
    </row>
    <row r="219" spans="1:18" ht="14.25" customHeight="1" x14ac:dyDescent="0.2">
      <c r="A219" s="19" t="s">
        <v>569</v>
      </c>
      <c r="B219" s="122"/>
      <c r="C219" s="122"/>
      <c r="D219" s="140"/>
      <c r="E219" s="19"/>
      <c r="F219" s="140"/>
      <c r="G219" s="140"/>
      <c r="H219" s="122"/>
      <c r="I219" s="122"/>
      <c r="J219" s="122"/>
      <c r="K219" s="122"/>
      <c r="L219" s="122"/>
      <c r="M219" s="122"/>
      <c r="N219" s="178"/>
      <c r="O219" s="122"/>
      <c r="P219" s="122"/>
      <c r="Q219" s="122"/>
      <c r="R219" s="122"/>
    </row>
    <row r="220" spans="1:18" ht="12.75" x14ac:dyDescent="0.2">
      <c r="A220" s="122" t="s">
        <v>570</v>
      </c>
      <c r="B220" s="122">
        <v>0</v>
      </c>
      <c r="C220" s="122">
        <v>11282</v>
      </c>
      <c r="D220" s="140">
        <v>0</v>
      </c>
      <c r="E220" s="122">
        <v>75</v>
      </c>
      <c r="F220" s="140">
        <v>7.0315782059564302</v>
      </c>
      <c r="G220" s="140">
        <v>0</v>
      </c>
      <c r="H220" s="122">
        <v>0</v>
      </c>
      <c r="I220" s="122">
        <v>0</v>
      </c>
      <c r="J220" s="122">
        <v>306</v>
      </c>
      <c r="K220" s="122"/>
      <c r="L220" s="122"/>
      <c r="M220" s="122"/>
      <c r="N220" s="178"/>
      <c r="O220" s="122"/>
      <c r="P220" s="122"/>
      <c r="Q220" s="122"/>
      <c r="R220" s="122"/>
    </row>
    <row r="221" spans="1:18" ht="12.75" x14ac:dyDescent="0.2">
      <c r="A221" s="122" t="s">
        <v>571</v>
      </c>
      <c r="B221" s="122">
        <v>0</v>
      </c>
      <c r="C221" s="122">
        <v>9609</v>
      </c>
      <c r="D221" s="140">
        <v>0</v>
      </c>
      <c r="E221" s="122">
        <v>75</v>
      </c>
      <c r="F221" s="140">
        <v>7.0315782059564302</v>
      </c>
      <c r="G221" s="140">
        <v>0</v>
      </c>
      <c r="H221" s="122">
        <v>0</v>
      </c>
      <c r="I221" s="122">
        <v>0</v>
      </c>
      <c r="J221" s="122">
        <v>454</v>
      </c>
      <c r="K221" s="122"/>
      <c r="L221" s="122"/>
      <c r="M221" s="122"/>
      <c r="N221" s="178"/>
      <c r="O221" s="122"/>
      <c r="P221" s="122"/>
      <c r="Q221" s="122"/>
      <c r="R221" s="122"/>
    </row>
    <row r="222" spans="1:18" ht="12.75" x14ac:dyDescent="0.2">
      <c r="A222" s="122" t="s">
        <v>572</v>
      </c>
      <c r="B222" s="122">
        <v>7</v>
      </c>
      <c r="C222" s="122">
        <v>15649</v>
      </c>
      <c r="D222" s="140">
        <v>0.16842179404357199</v>
      </c>
      <c r="E222" s="122">
        <v>75</v>
      </c>
      <c r="F222" s="140">
        <v>7.0315782059564302</v>
      </c>
      <c r="G222" s="140">
        <v>7.2</v>
      </c>
      <c r="H222" s="122">
        <v>603</v>
      </c>
      <c r="I222" s="122">
        <v>8375</v>
      </c>
      <c r="J222" s="122">
        <v>825</v>
      </c>
      <c r="K222" s="122"/>
      <c r="L222" s="122"/>
      <c r="M222" s="122"/>
      <c r="N222" s="178"/>
      <c r="O222" s="122"/>
      <c r="P222" s="122"/>
      <c r="Q222" s="122"/>
      <c r="R222" s="122"/>
    </row>
    <row r="223" spans="1:18" ht="12.75" x14ac:dyDescent="0.2">
      <c r="A223" s="122" t="s">
        <v>573</v>
      </c>
      <c r="B223" s="122">
        <v>78</v>
      </c>
      <c r="C223" s="122">
        <v>7138</v>
      </c>
      <c r="D223" s="140">
        <v>1.4453207760326101</v>
      </c>
      <c r="E223" s="122">
        <v>75</v>
      </c>
      <c r="F223" s="140">
        <v>7.0315782059564302</v>
      </c>
      <c r="G223" s="140">
        <v>8.4768989819890397</v>
      </c>
      <c r="H223" s="122">
        <v>433</v>
      </c>
      <c r="I223" s="122">
        <v>5108</v>
      </c>
      <c r="J223" s="122">
        <v>485</v>
      </c>
      <c r="K223" s="122"/>
      <c r="L223" s="122"/>
      <c r="M223" s="122"/>
      <c r="N223" s="178"/>
      <c r="O223" s="122"/>
      <c r="P223" s="122"/>
      <c r="Q223" s="122"/>
      <c r="R223" s="122"/>
    </row>
    <row r="224" spans="1:18" ht="12.75" x14ac:dyDescent="0.2">
      <c r="A224" s="122" t="s">
        <v>574</v>
      </c>
      <c r="B224" s="122">
        <v>0</v>
      </c>
      <c r="C224" s="122">
        <v>30538</v>
      </c>
      <c r="D224" s="140">
        <v>0</v>
      </c>
      <c r="E224" s="122">
        <v>75</v>
      </c>
      <c r="F224" s="140">
        <v>7.0315782059564302</v>
      </c>
      <c r="G224" s="140">
        <v>0</v>
      </c>
      <c r="H224" s="122">
        <v>0</v>
      </c>
      <c r="I224" s="122">
        <v>0</v>
      </c>
      <c r="J224" s="122">
        <v>1939</v>
      </c>
      <c r="K224" s="122"/>
      <c r="L224" s="122"/>
      <c r="M224" s="122"/>
      <c r="N224" s="178"/>
      <c r="O224" s="122"/>
      <c r="P224" s="122"/>
      <c r="Q224" s="122"/>
      <c r="R224" s="122"/>
    </row>
    <row r="225" spans="1:18" ht="12.75" x14ac:dyDescent="0.2">
      <c r="A225" s="122" t="s">
        <v>575</v>
      </c>
      <c r="B225" s="122">
        <v>0</v>
      </c>
      <c r="C225" s="122">
        <v>21334</v>
      </c>
      <c r="D225" s="140">
        <v>0</v>
      </c>
      <c r="E225" s="122">
        <v>75</v>
      </c>
      <c r="F225" s="140">
        <v>7.0315782059564302</v>
      </c>
      <c r="G225" s="140">
        <v>0</v>
      </c>
      <c r="H225" s="122">
        <v>0</v>
      </c>
      <c r="I225" s="122">
        <v>0</v>
      </c>
      <c r="J225" s="122">
        <v>1162</v>
      </c>
      <c r="K225" s="122"/>
      <c r="L225" s="122"/>
      <c r="M225" s="122"/>
      <c r="N225" s="178"/>
      <c r="O225" s="122"/>
      <c r="P225" s="122"/>
      <c r="Q225" s="122"/>
      <c r="R225" s="122"/>
    </row>
    <row r="226" spans="1:18" ht="12.75" x14ac:dyDescent="0.2">
      <c r="A226" s="122" t="s">
        <v>576</v>
      </c>
      <c r="B226" s="122">
        <v>31</v>
      </c>
      <c r="C226" s="122">
        <v>5709</v>
      </c>
      <c r="D226" s="140">
        <v>0.66072948635126505</v>
      </c>
      <c r="E226" s="122">
        <v>75</v>
      </c>
      <c r="F226" s="140">
        <v>7.0315782059564302</v>
      </c>
      <c r="G226" s="140">
        <v>7.6923076923076898</v>
      </c>
      <c r="H226" s="122">
        <v>275</v>
      </c>
      <c r="I226" s="122">
        <v>3575</v>
      </c>
      <c r="J226" s="122">
        <v>351</v>
      </c>
      <c r="K226" s="122"/>
      <c r="L226" s="122"/>
      <c r="M226" s="122"/>
      <c r="N226" s="178"/>
      <c r="O226" s="122"/>
      <c r="P226" s="122"/>
      <c r="Q226" s="122"/>
      <c r="R226" s="122"/>
    </row>
    <row r="227" spans="1:18" ht="12.75" x14ac:dyDescent="0.2">
      <c r="A227" s="122" t="s">
        <v>577</v>
      </c>
      <c r="B227" s="122">
        <v>0</v>
      </c>
      <c r="C227" s="122">
        <v>7636</v>
      </c>
      <c r="D227" s="140">
        <v>0</v>
      </c>
      <c r="E227" s="122">
        <v>75</v>
      </c>
      <c r="F227" s="140">
        <v>7.0315782059564302</v>
      </c>
      <c r="G227" s="140">
        <v>0</v>
      </c>
      <c r="H227" s="122">
        <v>0</v>
      </c>
      <c r="I227" s="122">
        <v>0</v>
      </c>
      <c r="J227" s="122">
        <v>153</v>
      </c>
      <c r="K227" s="122"/>
      <c r="L227" s="122"/>
      <c r="M227" s="122"/>
      <c r="N227" s="178"/>
      <c r="O227" s="122"/>
      <c r="P227" s="122"/>
      <c r="Q227" s="122"/>
      <c r="R227" s="122"/>
    </row>
    <row r="228" spans="1:18" ht="12.75" x14ac:dyDescent="0.2">
      <c r="A228" s="122" t="s">
        <v>578</v>
      </c>
      <c r="B228" s="122">
        <v>72</v>
      </c>
      <c r="C228" s="122">
        <v>23744</v>
      </c>
      <c r="D228" s="140">
        <v>1.7884738157981199</v>
      </c>
      <c r="E228" s="122">
        <v>75</v>
      </c>
      <c r="F228" s="140">
        <v>7.0315782059564302</v>
      </c>
      <c r="G228" s="140">
        <v>8.8200520217545506</v>
      </c>
      <c r="H228" s="122">
        <v>1119</v>
      </c>
      <c r="I228" s="122">
        <v>12687</v>
      </c>
      <c r="J228" s="122">
        <v>1528</v>
      </c>
      <c r="K228" s="122"/>
      <c r="L228" s="122"/>
      <c r="M228" s="122"/>
      <c r="N228" s="178"/>
      <c r="O228" s="122"/>
      <c r="P228" s="122"/>
      <c r="Q228" s="122"/>
      <c r="R228" s="122"/>
    </row>
    <row r="229" spans="1:18" ht="12.75" x14ac:dyDescent="0.2">
      <c r="A229" s="122" t="s">
        <v>579</v>
      </c>
      <c r="B229" s="122">
        <v>0</v>
      </c>
      <c r="C229" s="122">
        <v>5006</v>
      </c>
      <c r="D229" s="140">
        <v>0</v>
      </c>
      <c r="E229" s="122">
        <v>75</v>
      </c>
      <c r="F229" s="140">
        <v>7.0315782059564302</v>
      </c>
      <c r="G229" s="140">
        <v>0</v>
      </c>
      <c r="H229" s="122">
        <v>0</v>
      </c>
      <c r="I229" s="122">
        <v>0</v>
      </c>
      <c r="J229" s="122">
        <v>340</v>
      </c>
      <c r="K229" s="122"/>
      <c r="L229" s="122"/>
      <c r="M229" s="122"/>
      <c r="N229" s="178"/>
      <c r="O229" s="122"/>
      <c r="P229" s="122"/>
      <c r="Q229" s="122"/>
      <c r="R229" s="122"/>
    </row>
    <row r="230" spans="1:18" ht="12.75" x14ac:dyDescent="0.2">
      <c r="A230" s="122" t="s">
        <v>580</v>
      </c>
      <c r="B230" s="122">
        <v>0</v>
      </c>
      <c r="C230" s="122">
        <v>10665</v>
      </c>
      <c r="D230" s="140">
        <v>0</v>
      </c>
      <c r="E230" s="122">
        <v>75</v>
      </c>
      <c r="F230" s="140">
        <v>7.0315782059564302</v>
      </c>
      <c r="G230" s="140">
        <v>0</v>
      </c>
      <c r="H230" s="122">
        <v>0</v>
      </c>
      <c r="I230" s="122">
        <v>0</v>
      </c>
      <c r="J230" s="122">
        <v>560</v>
      </c>
      <c r="K230" s="122"/>
      <c r="L230" s="122"/>
      <c r="M230" s="122"/>
      <c r="N230" s="178"/>
      <c r="O230" s="122"/>
      <c r="P230" s="122"/>
      <c r="Q230" s="122"/>
      <c r="R230" s="122"/>
    </row>
    <row r="231" spans="1:18" ht="12.75" x14ac:dyDescent="0.2">
      <c r="A231" s="122" t="s">
        <v>569</v>
      </c>
      <c r="B231" s="122">
        <v>232</v>
      </c>
      <c r="C231" s="122">
        <v>146631</v>
      </c>
      <c r="D231" s="140">
        <v>7.1282836030887999</v>
      </c>
      <c r="E231" s="122">
        <v>75</v>
      </c>
      <c r="F231" s="140">
        <v>7.0315782059564302</v>
      </c>
      <c r="G231" s="140">
        <v>14.1598618090452</v>
      </c>
      <c r="H231" s="122">
        <v>9017</v>
      </c>
      <c r="I231" s="122">
        <v>63680</v>
      </c>
      <c r="J231" s="122">
        <v>12327</v>
      </c>
      <c r="K231" s="122"/>
      <c r="L231" s="122"/>
      <c r="M231" s="122"/>
      <c r="N231" s="178"/>
      <c r="O231" s="122"/>
      <c r="P231" s="122"/>
      <c r="Q231" s="122"/>
      <c r="R231" s="122"/>
    </row>
    <row r="232" spans="1:18" ht="14.25" customHeight="1" x14ac:dyDescent="0.2">
      <c r="A232" s="19" t="s">
        <v>581</v>
      </c>
      <c r="B232" s="122"/>
      <c r="C232" s="122"/>
      <c r="D232" s="140"/>
      <c r="E232" s="19"/>
      <c r="F232" s="140"/>
      <c r="G232" s="140"/>
      <c r="H232" s="122"/>
      <c r="I232" s="122"/>
      <c r="J232" s="122"/>
      <c r="K232" s="122"/>
      <c r="L232" s="122"/>
      <c r="M232" s="122"/>
      <c r="N232" s="178"/>
      <c r="O232" s="122"/>
      <c r="P232" s="122"/>
      <c r="Q232" s="122"/>
      <c r="R232" s="122"/>
    </row>
    <row r="233" spans="1:18" ht="12.75" x14ac:dyDescent="0.2">
      <c r="A233" s="122" t="s">
        <v>582</v>
      </c>
      <c r="B233" s="122">
        <v>0</v>
      </c>
      <c r="C233" s="122">
        <v>13903</v>
      </c>
      <c r="D233" s="140">
        <v>0</v>
      </c>
      <c r="E233" s="122">
        <v>75</v>
      </c>
      <c r="F233" s="140">
        <v>7.0315782059564302</v>
      </c>
      <c r="G233" s="140">
        <v>0</v>
      </c>
      <c r="H233" s="122">
        <v>0</v>
      </c>
      <c r="I233" s="122">
        <v>0</v>
      </c>
      <c r="J233" s="122">
        <v>772</v>
      </c>
      <c r="K233" s="122"/>
      <c r="L233" s="122"/>
      <c r="M233" s="122"/>
      <c r="N233" s="178"/>
      <c r="O233" s="122"/>
      <c r="P233" s="122"/>
      <c r="Q233" s="122"/>
      <c r="R233" s="122"/>
    </row>
    <row r="234" spans="1:18" ht="12.75" x14ac:dyDescent="0.2">
      <c r="A234" s="122" t="s">
        <v>583</v>
      </c>
      <c r="B234" s="122">
        <v>192</v>
      </c>
      <c r="C234" s="122">
        <v>13445</v>
      </c>
      <c r="D234" s="140">
        <v>2.6515474670169601</v>
      </c>
      <c r="E234" s="122">
        <v>75</v>
      </c>
      <c r="F234" s="140">
        <v>7.0315782059564302</v>
      </c>
      <c r="G234" s="140">
        <v>9.6831256729733894</v>
      </c>
      <c r="H234" s="122">
        <v>1259</v>
      </c>
      <c r="I234" s="122">
        <v>13002</v>
      </c>
      <c r="J234" s="122">
        <v>1271</v>
      </c>
      <c r="K234" s="122"/>
      <c r="L234" s="122"/>
      <c r="M234" s="122"/>
      <c r="N234" s="178"/>
      <c r="O234" s="122"/>
      <c r="P234" s="122"/>
      <c r="Q234" s="122"/>
      <c r="R234" s="122"/>
    </row>
    <row r="235" spans="1:18" ht="12.75" x14ac:dyDescent="0.2">
      <c r="A235" s="122" t="s">
        <v>584</v>
      </c>
      <c r="B235" s="122">
        <v>55</v>
      </c>
      <c r="C235" s="122">
        <v>15843</v>
      </c>
      <c r="D235" s="140">
        <v>1.0238302994256101</v>
      </c>
      <c r="E235" s="122">
        <v>75</v>
      </c>
      <c r="F235" s="140">
        <v>7.0315782059564302</v>
      </c>
      <c r="G235" s="140">
        <v>8.0554085053820401</v>
      </c>
      <c r="H235" s="122">
        <v>913</v>
      </c>
      <c r="I235" s="122">
        <v>11334</v>
      </c>
      <c r="J235" s="122">
        <v>1001</v>
      </c>
      <c r="K235" s="122"/>
      <c r="L235" s="122"/>
      <c r="M235" s="122"/>
      <c r="N235" s="178"/>
      <c r="O235" s="122"/>
      <c r="P235" s="122"/>
      <c r="Q235" s="122"/>
      <c r="R235" s="122"/>
    </row>
    <row r="236" spans="1:18" ht="12.75" x14ac:dyDescent="0.2">
      <c r="A236" s="122" t="s">
        <v>585</v>
      </c>
      <c r="B236" s="122">
        <v>13</v>
      </c>
      <c r="C236" s="122">
        <v>8432</v>
      </c>
      <c r="D236" s="140">
        <v>0.224481458431391</v>
      </c>
      <c r="E236" s="122">
        <v>75</v>
      </c>
      <c r="F236" s="140">
        <v>7.0315782059564302</v>
      </c>
      <c r="G236" s="140">
        <v>7.2560596643878199</v>
      </c>
      <c r="H236" s="122">
        <v>467</v>
      </c>
      <c r="I236" s="122">
        <v>6436</v>
      </c>
      <c r="J236" s="122">
        <v>511</v>
      </c>
      <c r="K236" s="122"/>
      <c r="L236" s="122"/>
      <c r="M236" s="122"/>
      <c r="N236" s="178"/>
      <c r="O236" s="122"/>
      <c r="P236" s="122"/>
      <c r="Q236" s="122"/>
      <c r="R236" s="122"/>
    </row>
    <row r="237" spans="1:18" ht="12.75" x14ac:dyDescent="0.2">
      <c r="A237" s="122" t="s">
        <v>586</v>
      </c>
      <c r="B237" s="122">
        <v>133</v>
      </c>
      <c r="C237" s="122">
        <v>25950</v>
      </c>
      <c r="D237" s="140">
        <v>2.4008134490042901</v>
      </c>
      <c r="E237" s="122">
        <v>75</v>
      </c>
      <c r="F237" s="140">
        <v>7.0315782059564302</v>
      </c>
      <c r="G237" s="140">
        <v>9.4323916549607194</v>
      </c>
      <c r="H237" s="122">
        <v>1813</v>
      </c>
      <c r="I237" s="122">
        <v>19221</v>
      </c>
      <c r="J237" s="122">
        <v>2023</v>
      </c>
      <c r="K237" s="122"/>
      <c r="L237" s="122"/>
      <c r="M237" s="122"/>
      <c r="N237" s="178"/>
      <c r="O237" s="122"/>
      <c r="P237" s="122"/>
      <c r="Q237" s="122"/>
      <c r="R237" s="122"/>
    </row>
    <row r="238" spans="1:18" ht="12.75" x14ac:dyDescent="0.2">
      <c r="A238" s="122" t="s">
        <v>587</v>
      </c>
      <c r="B238" s="122">
        <v>0</v>
      </c>
      <c r="C238" s="122">
        <v>5795</v>
      </c>
      <c r="D238" s="140">
        <v>0</v>
      </c>
      <c r="E238" s="122">
        <v>75</v>
      </c>
      <c r="F238" s="140">
        <v>7.0315782059564302</v>
      </c>
      <c r="G238" s="140">
        <v>0</v>
      </c>
      <c r="H238" s="122">
        <v>0</v>
      </c>
      <c r="I238" s="122">
        <v>0</v>
      </c>
      <c r="J238" s="122">
        <v>316</v>
      </c>
      <c r="K238" s="122"/>
      <c r="L238" s="122"/>
      <c r="M238" s="122"/>
      <c r="N238" s="178"/>
      <c r="O238" s="122"/>
      <c r="P238" s="122"/>
      <c r="Q238" s="122"/>
      <c r="R238" s="122"/>
    </row>
    <row r="239" spans="1:18" ht="12.75" x14ac:dyDescent="0.2">
      <c r="A239" s="122" t="s">
        <v>588</v>
      </c>
      <c r="B239" s="122">
        <v>4</v>
      </c>
      <c r="C239" s="122">
        <v>22353</v>
      </c>
      <c r="D239" s="140">
        <v>7.4708912618219395E-2</v>
      </c>
      <c r="E239" s="122">
        <v>75</v>
      </c>
      <c r="F239" s="140">
        <v>7.0315782059564302</v>
      </c>
      <c r="G239" s="140">
        <v>7.1062871185746497</v>
      </c>
      <c r="H239" s="122">
        <v>1041</v>
      </c>
      <c r="I239" s="122">
        <v>14649</v>
      </c>
      <c r="J239" s="122">
        <v>1189</v>
      </c>
      <c r="K239" s="122"/>
      <c r="L239" s="122"/>
      <c r="M239" s="122"/>
      <c r="N239" s="178"/>
      <c r="O239" s="122"/>
      <c r="P239" s="122"/>
      <c r="Q239" s="122"/>
      <c r="R239" s="122"/>
    </row>
    <row r="240" spans="1:18" ht="12.75" x14ac:dyDescent="0.2">
      <c r="A240" s="122" t="s">
        <v>589</v>
      </c>
      <c r="B240" s="122">
        <v>0</v>
      </c>
      <c r="C240" s="122">
        <v>4429</v>
      </c>
      <c r="D240" s="140">
        <v>0</v>
      </c>
      <c r="E240" s="122">
        <v>75</v>
      </c>
      <c r="F240" s="140">
        <v>7.0315782059564302</v>
      </c>
      <c r="G240" s="140">
        <v>0</v>
      </c>
      <c r="H240" s="122">
        <v>0</v>
      </c>
      <c r="I240" s="122">
        <v>0</v>
      </c>
      <c r="J240" s="122">
        <v>219</v>
      </c>
      <c r="K240" s="122"/>
      <c r="L240" s="122"/>
      <c r="M240" s="122"/>
      <c r="N240" s="178"/>
      <c r="O240" s="122"/>
      <c r="P240" s="122"/>
      <c r="Q240" s="122"/>
      <c r="R240" s="122"/>
    </row>
    <row r="241" spans="1:18" ht="12.75" x14ac:dyDescent="0.2">
      <c r="A241" s="122" t="s">
        <v>590</v>
      </c>
      <c r="B241" s="122">
        <v>0</v>
      </c>
      <c r="C241" s="122">
        <v>10059</v>
      </c>
      <c r="D241" s="140">
        <v>0</v>
      </c>
      <c r="E241" s="122">
        <v>75</v>
      </c>
      <c r="F241" s="140">
        <v>7.0315782059564302</v>
      </c>
      <c r="G241" s="140">
        <v>0</v>
      </c>
      <c r="H241" s="122">
        <v>0</v>
      </c>
      <c r="I241" s="122">
        <v>0</v>
      </c>
      <c r="J241" s="122">
        <v>484</v>
      </c>
      <c r="K241" s="122"/>
      <c r="L241" s="122"/>
      <c r="M241" s="122"/>
      <c r="N241" s="178"/>
      <c r="O241" s="122"/>
      <c r="P241" s="122"/>
      <c r="Q241" s="122"/>
      <c r="R241" s="122"/>
    </row>
    <row r="242" spans="1:18" ht="12.75" x14ac:dyDescent="0.2">
      <c r="A242" s="122" t="s">
        <v>591</v>
      </c>
      <c r="B242" s="122">
        <v>174</v>
      </c>
      <c r="C242" s="122">
        <v>147420</v>
      </c>
      <c r="D242" s="140">
        <v>4.7721723879341802</v>
      </c>
      <c r="E242" s="122">
        <v>75</v>
      </c>
      <c r="F242" s="140">
        <v>7.0315782059564302</v>
      </c>
      <c r="G242" s="140">
        <v>11.8037505938906</v>
      </c>
      <c r="H242" s="122">
        <v>8447</v>
      </c>
      <c r="I242" s="122">
        <v>71562</v>
      </c>
      <c r="J242" s="122">
        <v>12211</v>
      </c>
      <c r="K242" s="122"/>
      <c r="L242" s="122"/>
      <c r="M242" s="122"/>
      <c r="N242" s="178"/>
      <c r="O242" s="122"/>
      <c r="P242" s="122"/>
      <c r="Q242" s="122"/>
      <c r="R242" s="122"/>
    </row>
    <row r="243" spans="1:18" ht="14.25" customHeight="1" x14ac:dyDescent="0.2">
      <c r="A243" s="19" t="s">
        <v>592</v>
      </c>
      <c r="B243" s="122"/>
      <c r="C243" s="122"/>
      <c r="D243" s="140"/>
      <c r="E243" s="19"/>
      <c r="F243" s="140"/>
      <c r="G243" s="140"/>
      <c r="H243" s="122"/>
      <c r="I243" s="122"/>
      <c r="J243" s="122"/>
      <c r="K243" s="122"/>
      <c r="L243" s="122"/>
      <c r="M243" s="122"/>
      <c r="N243" s="178"/>
      <c r="O243" s="122"/>
      <c r="P243" s="122"/>
      <c r="Q243" s="122"/>
      <c r="R243" s="122"/>
    </row>
    <row r="244" spans="1:18" ht="12.75" x14ac:dyDescent="0.2">
      <c r="A244" s="122" t="s">
        <v>593</v>
      </c>
      <c r="B244" s="122">
        <v>64</v>
      </c>
      <c r="C244" s="122">
        <v>23161</v>
      </c>
      <c r="D244" s="140">
        <v>1.30339329001369</v>
      </c>
      <c r="E244" s="122">
        <v>75</v>
      </c>
      <c r="F244" s="140">
        <v>7.0315782059564302</v>
      </c>
      <c r="G244" s="140">
        <v>8.3349714959701195</v>
      </c>
      <c r="H244" s="122">
        <v>1272</v>
      </c>
      <c r="I244" s="122">
        <v>15261</v>
      </c>
      <c r="J244" s="122">
        <v>1541</v>
      </c>
      <c r="K244" s="122"/>
      <c r="L244" s="122"/>
      <c r="M244" s="122"/>
      <c r="N244" s="178"/>
      <c r="O244" s="122"/>
      <c r="P244" s="122"/>
      <c r="Q244" s="122"/>
      <c r="R244" s="122"/>
    </row>
    <row r="245" spans="1:18" ht="12.75" x14ac:dyDescent="0.2">
      <c r="A245" s="122" t="s">
        <v>594</v>
      </c>
      <c r="B245" s="122">
        <v>163</v>
      </c>
      <c r="C245" s="122">
        <v>51604</v>
      </c>
      <c r="D245" s="140">
        <v>2.26858736364338</v>
      </c>
      <c r="E245" s="122">
        <v>75</v>
      </c>
      <c r="F245" s="140">
        <v>7.0315782059564302</v>
      </c>
      <c r="G245" s="140">
        <v>9.3001655695998107</v>
      </c>
      <c r="H245" s="122">
        <v>4606</v>
      </c>
      <c r="I245" s="122">
        <v>49526</v>
      </c>
      <c r="J245" s="122">
        <v>4651</v>
      </c>
      <c r="K245" s="122"/>
      <c r="L245" s="122"/>
      <c r="M245" s="122"/>
      <c r="N245" s="178"/>
      <c r="O245" s="122"/>
      <c r="P245" s="122"/>
      <c r="Q245" s="122"/>
      <c r="R245" s="122"/>
    </row>
    <row r="246" spans="1:18" ht="12.75" x14ac:dyDescent="0.2">
      <c r="A246" s="122" t="s">
        <v>595</v>
      </c>
      <c r="B246" s="122">
        <v>0</v>
      </c>
      <c r="C246" s="122">
        <v>57685</v>
      </c>
      <c r="D246" s="140">
        <v>0</v>
      </c>
      <c r="E246" s="122">
        <v>75</v>
      </c>
      <c r="F246" s="140">
        <v>7.0315782059564302</v>
      </c>
      <c r="G246" s="140">
        <v>0</v>
      </c>
      <c r="H246" s="122">
        <v>0</v>
      </c>
      <c r="I246" s="122">
        <v>0</v>
      </c>
      <c r="J246" s="122">
        <v>2420</v>
      </c>
      <c r="K246" s="122"/>
      <c r="L246" s="122"/>
      <c r="M246" s="122"/>
      <c r="N246" s="178"/>
      <c r="O246" s="122"/>
      <c r="P246" s="122"/>
      <c r="Q246" s="122"/>
      <c r="R246" s="122"/>
    </row>
    <row r="247" spans="1:18" ht="12.75" x14ac:dyDescent="0.2">
      <c r="A247" s="122" t="s">
        <v>596</v>
      </c>
      <c r="B247" s="122">
        <v>0</v>
      </c>
      <c r="C247" s="122">
        <v>10175</v>
      </c>
      <c r="D247" s="140">
        <v>0</v>
      </c>
      <c r="E247" s="122">
        <v>75</v>
      </c>
      <c r="F247" s="140">
        <v>7.0315782059564302</v>
      </c>
      <c r="G247" s="140">
        <v>0</v>
      </c>
      <c r="H247" s="122">
        <v>0</v>
      </c>
      <c r="I247" s="122">
        <v>0</v>
      </c>
      <c r="J247" s="122">
        <v>218</v>
      </c>
      <c r="K247" s="122"/>
      <c r="L247" s="122"/>
      <c r="M247" s="122"/>
      <c r="N247" s="178"/>
      <c r="O247" s="122"/>
      <c r="P247" s="122"/>
      <c r="Q247" s="122"/>
      <c r="R247" s="122"/>
    </row>
    <row r="248" spans="1:18" ht="12.75" x14ac:dyDescent="0.2">
      <c r="A248" s="122" t="s">
        <v>597</v>
      </c>
      <c r="B248" s="122">
        <v>10</v>
      </c>
      <c r="C248" s="122">
        <v>15461</v>
      </c>
      <c r="D248" s="140">
        <v>1.8952973875858301</v>
      </c>
      <c r="E248" s="122">
        <v>75</v>
      </c>
      <c r="F248" s="140">
        <v>7.0315782059564302</v>
      </c>
      <c r="G248" s="140">
        <v>8.9268755935422597</v>
      </c>
      <c r="H248" s="122">
        <v>94</v>
      </c>
      <c r="I248" s="122">
        <v>1053</v>
      </c>
      <c r="J248" s="122">
        <v>775</v>
      </c>
      <c r="K248" s="122"/>
      <c r="L248" s="122"/>
      <c r="M248" s="122"/>
      <c r="N248" s="178"/>
      <c r="O248" s="122"/>
      <c r="P248" s="122"/>
      <c r="Q248" s="122"/>
      <c r="R248" s="122"/>
    </row>
    <row r="249" spans="1:18" ht="12.75" x14ac:dyDescent="0.2">
      <c r="A249" s="122" t="s">
        <v>598</v>
      </c>
      <c r="B249" s="122">
        <v>0</v>
      </c>
      <c r="C249" s="122">
        <v>15507</v>
      </c>
      <c r="D249" s="140">
        <v>0</v>
      </c>
      <c r="E249" s="122">
        <v>75</v>
      </c>
      <c r="F249" s="140">
        <v>7.0315782059564302</v>
      </c>
      <c r="G249" s="140">
        <v>0</v>
      </c>
      <c r="H249" s="122">
        <v>0</v>
      </c>
      <c r="I249" s="122">
        <v>0</v>
      </c>
      <c r="J249" s="122">
        <v>502</v>
      </c>
      <c r="K249" s="122"/>
      <c r="L249" s="122"/>
      <c r="M249" s="122"/>
      <c r="N249" s="178"/>
      <c r="O249" s="122"/>
      <c r="P249" s="122"/>
      <c r="Q249" s="122"/>
      <c r="R249" s="122"/>
    </row>
    <row r="250" spans="1:18" ht="12.75" x14ac:dyDescent="0.2">
      <c r="A250" s="122" t="s">
        <v>599</v>
      </c>
      <c r="B250" s="122">
        <v>53</v>
      </c>
      <c r="C250" s="122">
        <v>26933</v>
      </c>
      <c r="D250" s="140">
        <v>0.98934142950338999</v>
      </c>
      <c r="E250" s="122">
        <v>75</v>
      </c>
      <c r="F250" s="140">
        <v>7.0315782059564302</v>
      </c>
      <c r="G250" s="140">
        <v>8.0209196354598191</v>
      </c>
      <c r="H250" s="122">
        <v>1549</v>
      </c>
      <c r="I250" s="122">
        <v>19312</v>
      </c>
      <c r="J250" s="122">
        <v>1778</v>
      </c>
      <c r="K250" s="122"/>
      <c r="L250" s="122"/>
      <c r="M250" s="122"/>
      <c r="N250" s="178"/>
      <c r="O250" s="122"/>
      <c r="P250" s="122"/>
      <c r="Q250" s="122"/>
      <c r="R250" s="122"/>
    </row>
    <row r="251" spans="1:18" ht="12.75" x14ac:dyDescent="0.2">
      <c r="A251" s="122" t="s">
        <v>600</v>
      </c>
      <c r="B251" s="122">
        <v>0</v>
      </c>
      <c r="C251" s="122">
        <v>10091</v>
      </c>
      <c r="D251" s="140">
        <v>0</v>
      </c>
      <c r="E251" s="122">
        <v>75</v>
      </c>
      <c r="F251" s="140">
        <v>7.0315782059564302</v>
      </c>
      <c r="G251" s="140">
        <v>0</v>
      </c>
      <c r="H251" s="122">
        <v>0</v>
      </c>
      <c r="I251" s="122">
        <v>0</v>
      </c>
      <c r="J251" s="122">
        <v>377</v>
      </c>
      <c r="K251" s="122"/>
      <c r="L251" s="122"/>
      <c r="M251" s="122"/>
      <c r="N251" s="178"/>
      <c r="O251" s="122"/>
      <c r="P251" s="122"/>
      <c r="Q251" s="122"/>
      <c r="R251" s="122"/>
    </row>
    <row r="252" spans="1:18" ht="12.75" x14ac:dyDescent="0.2">
      <c r="A252" s="122" t="s">
        <v>601</v>
      </c>
      <c r="B252" s="122">
        <v>0</v>
      </c>
      <c r="C252" s="122">
        <v>20279</v>
      </c>
      <c r="D252" s="140">
        <v>0</v>
      </c>
      <c r="E252" s="122">
        <v>75</v>
      </c>
      <c r="F252" s="140">
        <v>7.0315782059564302</v>
      </c>
      <c r="G252" s="140">
        <v>0</v>
      </c>
      <c r="H252" s="122">
        <v>0</v>
      </c>
      <c r="I252" s="122">
        <v>0</v>
      </c>
      <c r="J252" s="122">
        <v>565</v>
      </c>
      <c r="K252" s="122"/>
      <c r="L252" s="122"/>
      <c r="M252" s="122"/>
      <c r="N252" s="178"/>
      <c r="O252" s="122"/>
      <c r="P252" s="122"/>
      <c r="Q252" s="122"/>
      <c r="R252" s="122"/>
    </row>
    <row r="253" spans="1:18" ht="12.75" x14ac:dyDescent="0.2">
      <c r="A253" s="122" t="s">
        <v>602</v>
      </c>
      <c r="B253" s="122">
        <v>0</v>
      </c>
      <c r="C253" s="122">
        <v>6861</v>
      </c>
      <c r="D253" s="140">
        <v>0</v>
      </c>
      <c r="E253" s="122">
        <v>75</v>
      </c>
      <c r="F253" s="140">
        <v>7.0315782059564302</v>
      </c>
      <c r="G253" s="140">
        <v>0</v>
      </c>
      <c r="H253" s="122">
        <v>0</v>
      </c>
      <c r="I253" s="122">
        <v>0</v>
      </c>
      <c r="J253" s="122">
        <v>310</v>
      </c>
      <c r="K253" s="122"/>
      <c r="L253" s="122"/>
      <c r="M253" s="122"/>
      <c r="N253" s="178"/>
      <c r="O253" s="122"/>
      <c r="P253" s="122"/>
      <c r="Q253" s="122"/>
      <c r="R253" s="122"/>
    </row>
    <row r="254" spans="1:18" ht="12.75" x14ac:dyDescent="0.2">
      <c r="A254" s="122" t="s">
        <v>603</v>
      </c>
      <c r="B254" s="122">
        <v>0</v>
      </c>
      <c r="C254" s="122">
        <v>10856</v>
      </c>
      <c r="D254" s="140">
        <v>0</v>
      </c>
      <c r="E254" s="122">
        <v>75</v>
      </c>
      <c r="F254" s="140">
        <v>7.0315782059564302</v>
      </c>
      <c r="G254" s="140">
        <v>0</v>
      </c>
      <c r="H254" s="122">
        <v>0</v>
      </c>
      <c r="I254" s="122">
        <v>0</v>
      </c>
      <c r="J254" s="122">
        <v>206</v>
      </c>
      <c r="K254" s="122"/>
      <c r="L254" s="122"/>
      <c r="M254" s="122"/>
      <c r="N254" s="178"/>
      <c r="O254" s="122"/>
      <c r="P254" s="122"/>
      <c r="Q254" s="122"/>
      <c r="R254" s="122"/>
    </row>
    <row r="255" spans="1:18" ht="12.75" x14ac:dyDescent="0.2">
      <c r="A255" s="122" t="s">
        <v>604</v>
      </c>
      <c r="B255" s="122">
        <v>0</v>
      </c>
      <c r="C255" s="122">
        <v>10909</v>
      </c>
      <c r="D255" s="140">
        <v>0</v>
      </c>
      <c r="E255" s="122">
        <v>75</v>
      </c>
      <c r="F255" s="140">
        <v>7.0315782059564302</v>
      </c>
      <c r="G255" s="140">
        <v>0</v>
      </c>
      <c r="H255" s="122">
        <v>0</v>
      </c>
      <c r="I255" s="122">
        <v>0</v>
      </c>
      <c r="J255" s="122">
        <v>391</v>
      </c>
      <c r="K255" s="122"/>
      <c r="L255" s="122"/>
      <c r="M255" s="122"/>
      <c r="N255" s="178"/>
      <c r="O255" s="122"/>
      <c r="P255" s="122"/>
      <c r="Q255" s="122"/>
      <c r="R255" s="122"/>
    </row>
    <row r="256" spans="1:18" ht="12.75" x14ac:dyDescent="0.2">
      <c r="A256" s="122" t="s">
        <v>605</v>
      </c>
      <c r="B256" s="122">
        <v>0</v>
      </c>
      <c r="C256" s="122">
        <v>11086</v>
      </c>
      <c r="D256" s="140">
        <v>0</v>
      </c>
      <c r="E256" s="122">
        <v>75</v>
      </c>
      <c r="F256" s="140">
        <v>7.0315782059564302</v>
      </c>
      <c r="G256" s="140">
        <v>0</v>
      </c>
      <c r="H256" s="122">
        <v>0</v>
      </c>
      <c r="I256" s="122">
        <v>0</v>
      </c>
      <c r="J256" s="122">
        <v>313</v>
      </c>
      <c r="K256" s="122"/>
      <c r="L256" s="122"/>
      <c r="M256" s="122"/>
      <c r="N256" s="178"/>
      <c r="O256" s="122"/>
      <c r="P256" s="122"/>
      <c r="Q256" s="122"/>
      <c r="R256" s="122"/>
    </row>
    <row r="257" spans="1:18" ht="12.75" x14ac:dyDescent="0.2">
      <c r="A257" s="122" t="s">
        <v>606</v>
      </c>
      <c r="B257" s="122">
        <v>0</v>
      </c>
      <c r="C257" s="122">
        <v>6884</v>
      </c>
      <c r="D257" s="140">
        <v>0</v>
      </c>
      <c r="E257" s="122">
        <v>75</v>
      </c>
      <c r="F257" s="140">
        <v>7.0315782059564302</v>
      </c>
      <c r="G257" s="140">
        <v>0</v>
      </c>
      <c r="H257" s="122">
        <v>0</v>
      </c>
      <c r="I257" s="122">
        <v>0</v>
      </c>
      <c r="J257" s="122">
        <v>259</v>
      </c>
      <c r="K257" s="122"/>
      <c r="L257" s="122"/>
      <c r="M257" s="122"/>
      <c r="N257" s="178"/>
      <c r="O257" s="122"/>
      <c r="P257" s="122"/>
      <c r="Q257" s="122"/>
      <c r="R257" s="122"/>
    </row>
    <row r="258" spans="1:18" ht="12.75" x14ac:dyDescent="0.2">
      <c r="A258" s="122" t="s">
        <v>607</v>
      </c>
      <c r="B258" s="122">
        <v>0</v>
      </c>
      <c r="C258" s="122">
        <v>7039</v>
      </c>
      <c r="D258" s="140">
        <v>0</v>
      </c>
      <c r="E258" s="122">
        <v>75</v>
      </c>
      <c r="F258" s="140">
        <v>7.0315782059564302</v>
      </c>
      <c r="G258" s="140">
        <v>0</v>
      </c>
      <c r="H258" s="122">
        <v>0</v>
      </c>
      <c r="I258" s="122">
        <v>0</v>
      </c>
      <c r="J258" s="122">
        <v>164</v>
      </c>
      <c r="K258" s="122"/>
      <c r="L258" s="122"/>
      <c r="M258" s="122"/>
      <c r="N258" s="178"/>
      <c r="O258" s="122"/>
      <c r="P258" s="122"/>
      <c r="Q258" s="122"/>
      <c r="R258" s="122"/>
    </row>
    <row r="259" spans="1:18" ht="14.25" customHeight="1" x14ac:dyDescent="0.2">
      <c r="A259" s="19" t="s">
        <v>608</v>
      </c>
      <c r="B259" s="122"/>
      <c r="C259" s="122"/>
      <c r="D259" s="140"/>
      <c r="E259" s="19"/>
      <c r="F259" s="140"/>
      <c r="G259" s="140"/>
      <c r="H259" s="122"/>
      <c r="I259" s="122"/>
      <c r="J259" s="122"/>
      <c r="K259" s="122"/>
      <c r="L259" s="122"/>
      <c r="M259" s="122"/>
      <c r="N259" s="178"/>
      <c r="O259" s="122"/>
      <c r="P259" s="122"/>
      <c r="Q259" s="122"/>
      <c r="R259" s="122"/>
    </row>
    <row r="260" spans="1:18" ht="12.75" x14ac:dyDescent="0.2">
      <c r="A260" s="122" t="s">
        <v>609</v>
      </c>
      <c r="B260" s="122">
        <v>0</v>
      </c>
      <c r="C260" s="122">
        <v>26929</v>
      </c>
      <c r="D260" s="140">
        <v>0</v>
      </c>
      <c r="E260" s="122">
        <v>75</v>
      </c>
      <c r="F260" s="140">
        <v>7.0315782059564302</v>
      </c>
      <c r="G260" s="140">
        <v>0</v>
      </c>
      <c r="H260" s="122">
        <v>0</v>
      </c>
      <c r="I260" s="122">
        <v>0</v>
      </c>
      <c r="J260" s="122">
        <v>1341</v>
      </c>
      <c r="K260" s="122"/>
      <c r="L260" s="122"/>
      <c r="M260" s="122"/>
      <c r="N260" s="178"/>
      <c r="O260" s="122"/>
      <c r="P260" s="122"/>
      <c r="Q260" s="122"/>
      <c r="R260" s="122"/>
    </row>
    <row r="261" spans="1:18" ht="12.75" x14ac:dyDescent="0.2">
      <c r="A261" s="122" t="s">
        <v>610</v>
      </c>
      <c r="B261" s="122">
        <v>101</v>
      </c>
      <c r="C261" s="122">
        <v>99788</v>
      </c>
      <c r="D261" s="140">
        <v>3.54990288537403</v>
      </c>
      <c r="E261" s="122">
        <v>75</v>
      </c>
      <c r="F261" s="140">
        <v>7.0315782059564302</v>
      </c>
      <c r="G261" s="140">
        <v>10.581481091330501</v>
      </c>
      <c r="H261" s="122">
        <v>4018</v>
      </c>
      <c r="I261" s="122">
        <v>37972</v>
      </c>
      <c r="J261" s="122">
        <v>6719</v>
      </c>
      <c r="K261" s="122"/>
      <c r="L261" s="122"/>
      <c r="M261" s="122"/>
      <c r="N261" s="178"/>
      <c r="O261" s="122"/>
      <c r="P261" s="122"/>
      <c r="Q261" s="122"/>
      <c r="R261" s="122"/>
    </row>
    <row r="262" spans="1:18" ht="12.75" x14ac:dyDescent="0.2">
      <c r="A262" s="122" t="s">
        <v>611</v>
      </c>
      <c r="B262" s="122">
        <v>0</v>
      </c>
      <c r="C262" s="122">
        <v>9564</v>
      </c>
      <c r="D262" s="140">
        <v>0</v>
      </c>
      <c r="E262" s="122">
        <v>75</v>
      </c>
      <c r="F262" s="140">
        <v>7.0315782059564302</v>
      </c>
      <c r="G262" s="140">
        <v>0</v>
      </c>
      <c r="H262" s="122">
        <v>0</v>
      </c>
      <c r="I262" s="122">
        <v>0</v>
      </c>
      <c r="J262" s="122">
        <v>452</v>
      </c>
      <c r="K262" s="122"/>
      <c r="L262" s="122"/>
      <c r="M262" s="122"/>
      <c r="N262" s="178"/>
      <c r="O262" s="122"/>
      <c r="P262" s="122"/>
      <c r="Q262" s="122"/>
      <c r="R262" s="122"/>
    </row>
    <row r="263" spans="1:18" ht="12.75" x14ac:dyDescent="0.2">
      <c r="A263" s="122" t="s">
        <v>612</v>
      </c>
      <c r="B263" s="122">
        <v>14</v>
      </c>
      <c r="C263" s="122">
        <v>37299</v>
      </c>
      <c r="D263" s="140">
        <v>1.1092188168378001</v>
      </c>
      <c r="E263" s="122">
        <v>75</v>
      </c>
      <c r="F263" s="140">
        <v>7.0315782059564302</v>
      </c>
      <c r="G263" s="140">
        <v>8.1407970227942297</v>
      </c>
      <c r="H263" s="122">
        <v>525</v>
      </c>
      <c r="I263" s="122">
        <v>6449</v>
      </c>
      <c r="J263" s="122">
        <v>1383</v>
      </c>
      <c r="K263" s="122"/>
      <c r="L263" s="122"/>
      <c r="M263" s="122"/>
      <c r="N263" s="178"/>
      <c r="O263" s="122"/>
      <c r="P263" s="122"/>
      <c r="Q263" s="122"/>
      <c r="R263" s="122"/>
    </row>
    <row r="264" spans="1:18" ht="12.75" x14ac:dyDescent="0.2">
      <c r="A264" s="122" t="s">
        <v>613</v>
      </c>
      <c r="B264" s="122">
        <v>0</v>
      </c>
      <c r="C264" s="122">
        <v>19067</v>
      </c>
      <c r="D264" s="140">
        <v>0</v>
      </c>
      <c r="E264" s="122">
        <v>75</v>
      </c>
      <c r="F264" s="140">
        <v>7.0315782059564302</v>
      </c>
      <c r="G264" s="140">
        <v>0</v>
      </c>
      <c r="H264" s="122">
        <v>0</v>
      </c>
      <c r="I264" s="122">
        <v>0</v>
      </c>
      <c r="J264" s="122">
        <v>793</v>
      </c>
      <c r="K264" s="122"/>
      <c r="L264" s="122"/>
      <c r="M264" s="122"/>
      <c r="N264" s="178"/>
      <c r="O264" s="122"/>
      <c r="P264" s="122"/>
      <c r="Q264" s="122"/>
      <c r="R264" s="122"/>
    </row>
    <row r="265" spans="1:18" ht="12.75" x14ac:dyDescent="0.2">
      <c r="A265" s="122" t="s">
        <v>614</v>
      </c>
      <c r="B265" s="122">
        <v>0</v>
      </c>
      <c r="C265" s="122">
        <v>9511</v>
      </c>
      <c r="D265" s="140">
        <v>0</v>
      </c>
      <c r="E265" s="122">
        <v>75</v>
      </c>
      <c r="F265" s="140">
        <v>7.0315782059564302</v>
      </c>
      <c r="G265" s="140">
        <v>0</v>
      </c>
      <c r="H265" s="122">
        <v>0</v>
      </c>
      <c r="I265" s="122">
        <v>0</v>
      </c>
      <c r="J265" s="122">
        <v>352</v>
      </c>
      <c r="K265" s="122"/>
      <c r="L265" s="122"/>
      <c r="M265" s="122"/>
      <c r="N265" s="178"/>
      <c r="O265" s="122"/>
      <c r="P265" s="122"/>
      <c r="Q265" s="122"/>
      <c r="R265" s="122"/>
    </row>
    <row r="266" spans="1:18" ht="12.75" x14ac:dyDescent="0.2">
      <c r="A266" s="122" t="s">
        <v>615</v>
      </c>
      <c r="B266" s="122">
        <v>0</v>
      </c>
      <c r="C266" s="122">
        <v>5856</v>
      </c>
      <c r="D266" s="140">
        <v>0</v>
      </c>
      <c r="E266" s="122">
        <v>75</v>
      </c>
      <c r="F266" s="140">
        <v>7.0315782059564302</v>
      </c>
      <c r="G266" s="140">
        <v>0</v>
      </c>
      <c r="H266" s="122">
        <v>0</v>
      </c>
      <c r="I266" s="122">
        <v>0</v>
      </c>
      <c r="J266" s="122">
        <v>229</v>
      </c>
      <c r="K266" s="122"/>
      <c r="L266" s="122"/>
      <c r="M266" s="122"/>
      <c r="N266" s="178"/>
      <c r="O266" s="122"/>
      <c r="P266" s="122"/>
      <c r="Q266" s="122"/>
      <c r="R266" s="122"/>
    </row>
    <row r="267" spans="1:18" ht="12.75" x14ac:dyDescent="0.2">
      <c r="A267" s="122" t="s">
        <v>616</v>
      </c>
      <c r="B267" s="122">
        <v>0</v>
      </c>
      <c r="C267" s="122">
        <v>11631</v>
      </c>
      <c r="D267" s="140">
        <v>0</v>
      </c>
      <c r="E267" s="122">
        <v>75</v>
      </c>
      <c r="F267" s="140">
        <v>7.0315782059564302</v>
      </c>
      <c r="G267" s="140">
        <v>0</v>
      </c>
      <c r="H267" s="122">
        <v>0</v>
      </c>
      <c r="I267" s="122">
        <v>0</v>
      </c>
      <c r="J267" s="122">
        <v>404</v>
      </c>
      <c r="K267" s="122"/>
      <c r="L267" s="122"/>
      <c r="M267" s="122"/>
      <c r="N267" s="178"/>
      <c r="O267" s="122"/>
      <c r="P267" s="122"/>
      <c r="Q267" s="122"/>
      <c r="R267" s="122"/>
    </row>
    <row r="268" spans="1:18" ht="12.75" x14ac:dyDescent="0.2">
      <c r="A268" s="122" t="s">
        <v>617</v>
      </c>
      <c r="B268" s="122">
        <v>127</v>
      </c>
      <c r="C268" s="122">
        <v>38949</v>
      </c>
      <c r="D268" s="140">
        <v>2.7720965989768702</v>
      </c>
      <c r="E268" s="122">
        <v>75</v>
      </c>
      <c r="F268" s="140">
        <v>7.0315782059564302</v>
      </c>
      <c r="G268" s="140">
        <v>9.8036748049332996</v>
      </c>
      <c r="H268" s="122">
        <v>2337</v>
      </c>
      <c r="I268" s="122">
        <v>23838</v>
      </c>
      <c r="J268" s="122">
        <v>2751</v>
      </c>
      <c r="K268" s="122"/>
      <c r="L268" s="122"/>
      <c r="M268" s="122"/>
      <c r="N268" s="178"/>
      <c r="O268" s="122"/>
      <c r="P268" s="122"/>
      <c r="Q268" s="122"/>
      <c r="R268" s="122"/>
    </row>
    <row r="269" spans="1:18" ht="12.75" x14ac:dyDescent="0.2">
      <c r="A269" s="122" t="s">
        <v>618</v>
      </c>
      <c r="B269" s="122">
        <v>63</v>
      </c>
      <c r="C269" s="122">
        <v>25992</v>
      </c>
      <c r="D269" s="140">
        <v>1.9949216100170699</v>
      </c>
      <c r="E269" s="122">
        <v>75</v>
      </c>
      <c r="F269" s="140">
        <v>7.0315782059564302</v>
      </c>
      <c r="G269" s="140">
        <v>9.0264998159734997</v>
      </c>
      <c r="H269" s="122">
        <v>981</v>
      </c>
      <c r="I269" s="122">
        <v>10868</v>
      </c>
      <c r="J269" s="122">
        <v>1464</v>
      </c>
      <c r="K269" s="122"/>
      <c r="L269" s="122"/>
      <c r="M269" s="122"/>
      <c r="N269" s="178"/>
      <c r="O269" s="122"/>
      <c r="P269" s="122"/>
      <c r="Q269" s="122"/>
      <c r="R269" s="122"/>
    </row>
    <row r="270" spans="1:18" ht="14.25" customHeight="1" x14ac:dyDescent="0.2">
      <c r="A270" s="19" t="s">
        <v>619</v>
      </c>
      <c r="B270" s="122"/>
      <c r="C270" s="122"/>
      <c r="D270" s="140"/>
      <c r="E270" s="19"/>
      <c r="F270" s="140"/>
      <c r="G270" s="140"/>
      <c r="H270" s="122"/>
      <c r="I270" s="122"/>
      <c r="J270" s="122"/>
      <c r="K270" s="122"/>
      <c r="L270" s="122"/>
      <c r="M270" s="122"/>
      <c r="N270" s="178"/>
      <c r="O270" s="122"/>
      <c r="P270" s="122"/>
      <c r="Q270" s="122"/>
      <c r="R270" s="122"/>
    </row>
    <row r="271" spans="1:18" ht="12.75" x14ac:dyDescent="0.2">
      <c r="A271" s="122" t="s">
        <v>620</v>
      </c>
      <c r="B271" s="122">
        <v>22</v>
      </c>
      <c r="C271" s="122">
        <v>25269</v>
      </c>
      <c r="D271" s="140">
        <v>0.45087525757729202</v>
      </c>
      <c r="E271" s="122">
        <v>75</v>
      </c>
      <c r="F271" s="140">
        <v>7.0315782059564302</v>
      </c>
      <c r="G271" s="140">
        <v>7.4824534635337203</v>
      </c>
      <c r="H271" s="122">
        <v>1226</v>
      </c>
      <c r="I271" s="122">
        <v>16385</v>
      </c>
      <c r="J271" s="122">
        <v>1477</v>
      </c>
      <c r="K271" s="122"/>
      <c r="L271" s="122"/>
      <c r="M271" s="122"/>
      <c r="N271" s="178"/>
      <c r="O271" s="122"/>
      <c r="P271" s="122"/>
      <c r="Q271" s="122"/>
      <c r="R271" s="122"/>
    </row>
    <row r="272" spans="1:18" ht="12.75" x14ac:dyDescent="0.2">
      <c r="A272" s="122" t="s">
        <v>621</v>
      </c>
      <c r="B272" s="122">
        <v>0</v>
      </c>
      <c r="C272" s="122">
        <v>18681</v>
      </c>
      <c r="D272" s="140">
        <v>0</v>
      </c>
      <c r="E272" s="122">
        <v>75</v>
      </c>
      <c r="F272" s="140">
        <v>7.0315782059564302</v>
      </c>
      <c r="G272" s="140">
        <v>0</v>
      </c>
      <c r="H272" s="122">
        <v>0</v>
      </c>
      <c r="I272" s="122">
        <v>0</v>
      </c>
      <c r="J272" s="122">
        <v>724</v>
      </c>
      <c r="K272" s="122"/>
      <c r="L272" s="122"/>
      <c r="M272" s="122"/>
      <c r="N272" s="178"/>
      <c r="O272" s="122"/>
      <c r="P272" s="122"/>
      <c r="Q272" s="122"/>
      <c r="R272" s="122"/>
    </row>
    <row r="273" spans="1:18" ht="12.75" x14ac:dyDescent="0.2">
      <c r="A273" s="122" t="s">
        <v>622</v>
      </c>
      <c r="B273" s="122">
        <v>8</v>
      </c>
      <c r="C273" s="122">
        <v>19846</v>
      </c>
      <c r="D273" s="140">
        <v>0.195600310759803</v>
      </c>
      <c r="E273" s="122">
        <v>75</v>
      </c>
      <c r="F273" s="140">
        <v>7.0315782059564302</v>
      </c>
      <c r="G273" s="140">
        <v>7.2271785167162301</v>
      </c>
      <c r="H273" s="122">
        <v>802</v>
      </c>
      <c r="I273" s="122">
        <v>11097</v>
      </c>
      <c r="J273" s="122">
        <v>992</v>
      </c>
      <c r="K273" s="122"/>
      <c r="L273" s="122"/>
      <c r="M273" s="122"/>
      <c r="N273" s="178"/>
      <c r="O273" s="122"/>
      <c r="P273" s="122"/>
      <c r="Q273" s="122"/>
      <c r="R273" s="122"/>
    </row>
    <row r="274" spans="1:18" ht="12.75" x14ac:dyDescent="0.2">
      <c r="A274" s="122" t="s">
        <v>623</v>
      </c>
      <c r="B274" s="122">
        <v>0</v>
      </c>
      <c r="C274" s="122">
        <v>98325</v>
      </c>
      <c r="D274" s="140">
        <v>0</v>
      </c>
      <c r="E274" s="122">
        <v>75</v>
      </c>
      <c r="F274" s="140">
        <v>7.0315782059564302</v>
      </c>
      <c r="G274" s="140">
        <v>0</v>
      </c>
      <c r="H274" s="122">
        <v>0</v>
      </c>
      <c r="I274" s="122">
        <v>0</v>
      </c>
      <c r="J274" s="122">
        <v>4478</v>
      </c>
      <c r="K274" s="122"/>
      <c r="L274" s="122"/>
      <c r="M274" s="122"/>
      <c r="N274" s="178"/>
      <c r="O274" s="122"/>
      <c r="P274" s="122"/>
      <c r="Q274" s="122"/>
      <c r="R274" s="122"/>
    </row>
    <row r="275" spans="1:18" ht="12.75" x14ac:dyDescent="0.2">
      <c r="A275" s="122" t="s">
        <v>624</v>
      </c>
      <c r="B275" s="122">
        <v>0</v>
      </c>
      <c r="C275" s="122">
        <v>17992</v>
      </c>
      <c r="D275" s="140">
        <v>0</v>
      </c>
      <c r="E275" s="122">
        <v>75</v>
      </c>
      <c r="F275" s="140">
        <v>7.0315782059564302</v>
      </c>
      <c r="G275" s="140">
        <v>0</v>
      </c>
      <c r="H275" s="122">
        <v>0</v>
      </c>
      <c r="I275" s="122">
        <v>0</v>
      </c>
      <c r="J275" s="122">
        <v>732</v>
      </c>
      <c r="K275" s="122"/>
      <c r="L275" s="122"/>
      <c r="M275" s="122"/>
      <c r="N275" s="178"/>
      <c r="O275" s="122"/>
      <c r="P275" s="122"/>
      <c r="Q275" s="122"/>
      <c r="R275" s="122"/>
    </row>
    <row r="276" spans="1:18" ht="12.75" x14ac:dyDescent="0.2">
      <c r="A276" s="122" t="s">
        <v>625</v>
      </c>
      <c r="B276" s="122">
        <v>0</v>
      </c>
      <c r="C276" s="122">
        <v>9495</v>
      </c>
      <c r="D276" s="140">
        <v>0</v>
      </c>
      <c r="E276" s="122">
        <v>75</v>
      </c>
      <c r="F276" s="140">
        <v>7.0315782059564302</v>
      </c>
      <c r="G276" s="140">
        <v>0</v>
      </c>
      <c r="H276" s="122">
        <v>0</v>
      </c>
      <c r="I276" s="122">
        <v>0</v>
      </c>
      <c r="J276" s="122">
        <v>270</v>
      </c>
      <c r="K276" s="122"/>
      <c r="L276" s="122"/>
      <c r="M276" s="122"/>
      <c r="N276" s="178"/>
      <c r="O276" s="122"/>
      <c r="P276" s="122"/>
      <c r="Q276" s="122"/>
      <c r="R276" s="122"/>
    </row>
    <row r="277" spans="1:18" ht="12.75" x14ac:dyDescent="0.2">
      <c r="A277" s="122" t="s">
        <v>626</v>
      </c>
      <c r="B277" s="122">
        <v>3</v>
      </c>
      <c r="C277" s="122">
        <v>55964</v>
      </c>
      <c r="D277" s="140">
        <v>0.188673016596071</v>
      </c>
      <c r="E277" s="122">
        <v>75</v>
      </c>
      <c r="F277" s="140">
        <v>7.0315782059564302</v>
      </c>
      <c r="G277" s="140">
        <v>7.2202512225525002</v>
      </c>
      <c r="H277" s="122">
        <v>753</v>
      </c>
      <c r="I277" s="122">
        <v>10429</v>
      </c>
      <c r="J277" s="122">
        <v>1948</v>
      </c>
      <c r="K277" s="122"/>
      <c r="L277" s="122"/>
      <c r="M277" s="122"/>
      <c r="N277" s="178"/>
      <c r="O277" s="122"/>
      <c r="P277" s="122"/>
      <c r="Q277" s="122"/>
      <c r="R277" s="122"/>
    </row>
    <row r="278" spans="1:18" ht="14.25" customHeight="1" x14ac:dyDescent="0.2">
      <c r="A278" s="19" t="s">
        <v>627</v>
      </c>
      <c r="B278" s="122"/>
      <c r="C278" s="122"/>
      <c r="D278" s="140"/>
      <c r="E278" s="19"/>
      <c r="F278" s="140"/>
      <c r="G278" s="140"/>
      <c r="H278" s="122"/>
      <c r="I278" s="122"/>
      <c r="J278" s="122"/>
      <c r="K278" s="122"/>
      <c r="L278" s="122"/>
      <c r="M278" s="122"/>
      <c r="N278" s="178"/>
      <c r="O278" s="122"/>
      <c r="P278" s="122"/>
      <c r="Q278" s="122"/>
      <c r="R278" s="122"/>
    </row>
    <row r="279" spans="1:18" ht="12.75" x14ac:dyDescent="0.2">
      <c r="A279" s="122" t="s">
        <v>628</v>
      </c>
      <c r="B279" s="122">
        <v>30</v>
      </c>
      <c r="C279" s="122">
        <v>7081</v>
      </c>
      <c r="D279" s="140">
        <v>1.26458593320504</v>
      </c>
      <c r="E279" s="122">
        <v>75</v>
      </c>
      <c r="F279" s="140">
        <v>7.0315782059564302</v>
      </c>
      <c r="G279" s="140">
        <v>8.2961641391614602</v>
      </c>
      <c r="H279" s="122">
        <v>186</v>
      </c>
      <c r="I279" s="122">
        <v>2242</v>
      </c>
      <c r="J279" s="122">
        <v>297</v>
      </c>
      <c r="K279" s="122"/>
      <c r="L279" s="122"/>
      <c r="M279" s="122"/>
      <c r="N279" s="178"/>
      <c r="O279" s="122"/>
      <c r="P279" s="122"/>
      <c r="Q279" s="122"/>
      <c r="R279" s="122"/>
    </row>
    <row r="280" spans="1:18" ht="12.75" x14ac:dyDescent="0.2">
      <c r="A280" s="122" t="s">
        <v>629</v>
      </c>
      <c r="B280" s="122">
        <v>17</v>
      </c>
      <c r="C280" s="122">
        <v>6492</v>
      </c>
      <c r="D280" s="140">
        <v>0.72035977853969602</v>
      </c>
      <c r="E280" s="122">
        <v>75</v>
      </c>
      <c r="F280" s="140">
        <v>7.0315782059564302</v>
      </c>
      <c r="G280" s="140">
        <v>7.75193798449612</v>
      </c>
      <c r="H280" s="122">
        <v>160</v>
      </c>
      <c r="I280" s="122">
        <v>2064</v>
      </c>
      <c r="J280" s="122">
        <v>295</v>
      </c>
      <c r="K280" s="122"/>
      <c r="L280" s="122"/>
      <c r="M280" s="122"/>
      <c r="N280" s="178"/>
      <c r="O280" s="122"/>
      <c r="P280" s="122"/>
      <c r="Q280" s="122"/>
      <c r="R280" s="122"/>
    </row>
    <row r="281" spans="1:18" ht="12.75" x14ac:dyDescent="0.2">
      <c r="A281" s="122" t="s">
        <v>630</v>
      </c>
      <c r="B281" s="122">
        <v>0</v>
      </c>
      <c r="C281" s="122">
        <v>10200</v>
      </c>
      <c r="D281" s="140">
        <v>0</v>
      </c>
      <c r="E281" s="122">
        <v>75</v>
      </c>
      <c r="F281" s="140">
        <v>7.0315782059564302</v>
      </c>
      <c r="G281" s="140">
        <v>0</v>
      </c>
      <c r="H281" s="122">
        <v>0</v>
      </c>
      <c r="I281" s="122">
        <v>0</v>
      </c>
      <c r="J281" s="122">
        <v>333</v>
      </c>
      <c r="K281" s="122"/>
      <c r="L281" s="122"/>
      <c r="M281" s="122"/>
      <c r="N281" s="178"/>
      <c r="O281" s="122"/>
      <c r="P281" s="122"/>
      <c r="Q281" s="122"/>
      <c r="R281" s="122"/>
    </row>
    <row r="282" spans="1:18" ht="12.75" x14ac:dyDescent="0.2">
      <c r="A282" s="122" t="s">
        <v>631</v>
      </c>
      <c r="B282" s="122">
        <v>0</v>
      </c>
      <c r="C282" s="122">
        <v>14843</v>
      </c>
      <c r="D282" s="140">
        <v>0</v>
      </c>
      <c r="E282" s="122">
        <v>75</v>
      </c>
      <c r="F282" s="140">
        <v>7.0315782059564302</v>
      </c>
      <c r="G282" s="140">
        <v>0</v>
      </c>
      <c r="H282" s="122">
        <v>0</v>
      </c>
      <c r="I282" s="122">
        <v>0</v>
      </c>
      <c r="J282" s="122">
        <v>380</v>
      </c>
      <c r="K282" s="122"/>
      <c r="L282" s="122"/>
      <c r="M282" s="122"/>
      <c r="N282" s="178"/>
      <c r="O282" s="122"/>
      <c r="P282" s="122"/>
      <c r="Q282" s="122"/>
      <c r="R282" s="122"/>
    </row>
    <row r="283" spans="1:18" ht="12.75" x14ac:dyDescent="0.2">
      <c r="A283" s="122" t="s">
        <v>632</v>
      </c>
      <c r="B283" s="122">
        <v>0</v>
      </c>
      <c r="C283" s="122">
        <v>5415</v>
      </c>
      <c r="D283" s="140">
        <v>0</v>
      </c>
      <c r="E283" s="122">
        <v>75</v>
      </c>
      <c r="F283" s="140">
        <v>7.0315782059564302</v>
      </c>
      <c r="G283" s="140">
        <v>0</v>
      </c>
      <c r="H283" s="122">
        <v>0</v>
      </c>
      <c r="I283" s="122">
        <v>0</v>
      </c>
      <c r="J283" s="122">
        <v>247</v>
      </c>
      <c r="K283" s="122"/>
      <c r="L283" s="122"/>
      <c r="M283" s="122"/>
      <c r="N283" s="178"/>
      <c r="O283" s="122"/>
      <c r="P283" s="122"/>
      <c r="Q283" s="122"/>
      <c r="R283" s="122"/>
    </row>
    <row r="284" spans="1:18" ht="12.75" x14ac:dyDescent="0.2">
      <c r="A284" s="122" t="s">
        <v>633</v>
      </c>
      <c r="B284" s="122">
        <v>0</v>
      </c>
      <c r="C284" s="122">
        <v>11809</v>
      </c>
      <c r="D284" s="140">
        <v>0</v>
      </c>
      <c r="E284" s="122">
        <v>75</v>
      </c>
      <c r="F284" s="140">
        <v>7.0315782059564302</v>
      </c>
      <c r="G284" s="140">
        <v>0</v>
      </c>
      <c r="H284" s="122">
        <v>0</v>
      </c>
      <c r="I284" s="122">
        <v>0</v>
      </c>
      <c r="J284" s="122">
        <v>463</v>
      </c>
      <c r="K284" s="122"/>
      <c r="L284" s="122"/>
      <c r="M284" s="122"/>
      <c r="N284" s="178"/>
      <c r="O284" s="122"/>
      <c r="P284" s="122"/>
      <c r="Q284" s="122"/>
      <c r="R284" s="122"/>
    </row>
    <row r="285" spans="1:18" ht="12.75" x14ac:dyDescent="0.2">
      <c r="A285" s="122" t="s">
        <v>634</v>
      </c>
      <c r="B285" s="122">
        <v>12</v>
      </c>
      <c r="C285" s="122">
        <v>11088</v>
      </c>
      <c r="D285" s="140">
        <v>1.55211278116804</v>
      </c>
      <c r="E285" s="122">
        <v>75</v>
      </c>
      <c r="F285" s="140">
        <v>7.0315782059564302</v>
      </c>
      <c r="G285" s="140">
        <v>8.5836909871244593</v>
      </c>
      <c r="H285" s="122">
        <v>100</v>
      </c>
      <c r="I285" s="122">
        <v>1165</v>
      </c>
      <c r="J285" s="122">
        <v>421</v>
      </c>
      <c r="K285" s="122"/>
      <c r="L285" s="122"/>
      <c r="M285" s="122"/>
      <c r="N285" s="178"/>
      <c r="O285" s="122"/>
      <c r="P285" s="122"/>
      <c r="Q285" s="122"/>
      <c r="R285" s="122"/>
    </row>
    <row r="286" spans="1:18" ht="12.75" x14ac:dyDescent="0.2">
      <c r="A286" s="122" t="s">
        <v>635</v>
      </c>
      <c r="B286" s="122">
        <v>0</v>
      </c>
      <c r="C286" s="122">
        <v>61745</v>
      </c>
      <c r="D286" s="140">
        <v>0</v>
      </c>
      <c r="E286" s="122">
        <v>75</v>
      </c>
      <c r="F286" s="140">
        <v>7.0315782059564302</v>
      </c>
      <c r="G286" s="140">
        <v>0</v>
      </c>
      <c r="H286" s="122">
        <v>0</v>
      </c>
      <c r="I286" s="122">
        <v>0</v>
      </c>
      <c r="J286" s="122">
        <v>2181</v>
      </c>
      <c r="K286" s="122"/>
      <c r="L286" s="122"/>
      <c r="M286" s="122"/>
      <c r="N286" s="178"/>
      <c r="O286" s="122"/>
      <c r="P286" s="122"/>
      <c r="Q286" s="122"/>
      <c r="R286" s="122"/>
    </row>
    <row r="287" spans="1:18" ht="14.25" customHeight="1" x14ac:dyDescent="0.2">
      <c r="A287" s="19" t="s">
        <v>636</v>
      </c>
      <c r="B287" s="122"/>
      <c r="C287" s="122"/>
      <c r="D287" s="140"/>
      <c r="E287" s="19"/>
      <c r="F287" s="140"/>
      <c r="G287" s="140"/>
      <c r="H287" s="122"/>
      <c r="I287" s="122"/>
      <c r="J287" s="122"/>
      <c r="K287" s="122"/>
      <c r="L287" s="122"/>
      <c r="M287" s="122"/>
      <c r="N287" s="178"/>
      <c r="O287" s="122"/>
      <c r="P287" s="122"/>
      <c r="Q287" s="122"/>
      <c r="R287" s="122"/>
    </row>
    <row r="288" spans="1:18" ht="12.75" x14ac:dyDescent="0.2">
      <c r="A288" s="122" t="s">
        <v>637</v>
      </c>
      <c r="B288" s="122">
        <v>0</v>
      </c>
      <c r="C288" s="122">
        <v>2454</v>
      </c>
      <c r="D288" s="140">
        <v>0</v>
      </c>
      <c r="E288" s="122">
        <v>75</v>
      </c>
      <c r="F288" s="140">
        <v>7.0315782059564302</v>
      </c>
      <c r="G288" s="140">
        <v>0</v>
      </c>
      <c r="H288" s="122">
        <v>0</v>
      </c>
      <c r="I288" s="122">
        <v>0</v>
      </c>
      <c r="J288" s="122">
        <v>130</v>
      </c>
      <c r="K288" s="122"/>
      <c r="L288" s="122"/>
      <c r="M288" s="122"/>
      <c r="N288" s="178"/>
      <c r="O288" s="122"/>
      <c r="P288" s="122"/>
      <c r="Q288" s="122"/>
      <c r="R288" s="122"/>
    </row>
    <row r="289" spans="1:18" ht="12.75" x14ac:dyDescent="0.2">
      <c r="A289" s="122" t="s">
        <v>638</v>
      </c>
      <c r="B289" s="122">
        <v>0</v>
      </c>
      <c r="C289" s="122">
        <v>2719</v>
      </c>
      <c r="D289" s="140">
        <v>0</v>
      </c>
      <c r="E289" s="122">
        <v>75</v>
      </c>
      <c r="F289" s="140">
        <v>7.0315782059564302</v>
      </c>
      <c r="G289" s="140">
        <v>0</v>
      </c>
      <c r="H289" s="122">
        <v>0</v>
      </c>
      <c r="I289" s="122">
        <v>0</v>
      </c>
      <c r="J289" s="122">
        <v>132</v>
      </c>
      <c r="K289" s="122"/>
      <c r="L289" s="122"/>
      <c r="M289" s="122"/>
      <c r="N289" s="178"/>
      <c r="O289" s="122"/>
      <c r="P289" s="122"/>
      <c r="Q289" s="122"/>
      <c r="R289" s="122"/>
    </row>
    <row r="290" spans="1:18" ht="12.75" x14ac:dyDescent="0.2">
      <c r="A290" s="122" t="s">
        <v>639</v>
      </c>
      <c r="B290" s="122">
        <v>0</v>
      </c>
      <c r="C290" s="122">
        <v>12187</v>
      </c>
      <c r="D290" s="140">
        <v>0</v>
      </c>
      <c r="E290" s="122">
        <v>75</v>
      </c>
      <c r="F290" s="140">
        <v>7.0315782059564302</v>
      </c>
      <c r="G290" s="140">
        <v>0</v>
      </c>
      <c r="H290" s="122">
        <v>0</v>
      </c>
      <c r="I290" s="122">
        <v>0</v>
      </c>
      <c r="J290" s="122">
        <v>559</v>
      </c>
      <c r="K290" s="122"/>
      <c r="L290" s="122"/>
      <c r="M290" s="122"/>
      <c r="N290" s="178"/>
      <c r="O290" s="122"/>
      <c r="P290" s="122"/>
      <c r="Q290" s="122"/>
      <c r="R290" s="122"/>
    </row>
    <row r="291" spans="1:18" ht="12.75" x14ac:dyDescent="0.2">
      <c r="A291" s="122" t="s">
        <v>640</v>
      </c>
      <c r="B291" s="122">
        <v>0</v>
      </c>
      <c r="C291" s="122">
        <v>3100</v>
      </c>
      <c r="D291" s="140">
        <v>0</v>
      </c>
      <c r="E291" s="122">
        <v>75</v>
      </c>
      <c r="F291" s="140">
        <v>7.0315782059564302</v>
      </c>
      <c r="G291" s="140">
        <v>0</v>
      </c>
      <c r="H291" s="122">
        <v>0</v>
      </c>
      <c r="I291" s="122">
        <v>0</v>
      </c>
      <c r="J291" s="122">
        <v>107</v>
      </c>
      <c r="K291" s="122"/>
      <c r="L291" s="122"/>
      <c r="M291" s="122"/>
      <c r="N291" s="178"/>
      <c r="O291" s="122"/>
      <c r="P291" s="122"/>
      <c r="Q291" s="122"/>
      <c r="R291" s="122"/>
    </row>
    <row r="292" spans="1:18" ht="12.75" x14ac:dyDescent="0.2">
      <c r="A292" s="122" t="s">
        <v>641</v>
      </c>
      <c r="B292" s="122">
        <v>0</v>
      </c>
      <c r="C292" s="122">
        <v>7132</v>
      </c>
      <c r="D292" s="140">
        <v>0</v>
      </c>
      <c r="E292" s="122">
        <v>75</v>
      </c>
      <c r="F292" s="140">
        <v>7.0315782059564302</v>
      </c>
      <c r="G292" s="140">
        <v>0</v>
      </c>
      <c r="H292" s="122">
        <v>0</v>
      </c>
      <c r="I292" s="122">
        <v>0</v>
      </c>
      <c r="J292" s="122">
        <v>272</v>
      </c>
      <c r="K292" s="122"/>
      <c r="L292" s="122"/>
      <c r="M292" s="122"/>
      <c r="N292" s="178"/>
      <c r="O292" s="122"/>
      <c r="P292" s="122"/>
      <c r="Q292" s="122"/>
      <c r="R292" s="122"/>
    </row>
    <row r="293" spans="1:18" ht="12.75" x14ac:dyDescent="0.2">
      <c r="A293" s="122" t="s">
        <v>642</v>
      </c>
      <c r="B293" s="122">
        <v>0</v>
      </c>
      <c r="C293" s="122">
        <v>4125</v>
      </c>
      <c r="D293" s="140">
        <v>0</v>
      </c>
      <c r="E293" s="122">
        <v>75</v>
      </c>
      <c r="F293" s="140">
        <v>7.0315782059564302</v>
      </c>
      <c r="G293" s="140">
        <v>0</v>
      </c>
      <c r="H293" s="122">
        <v>0</v>
      </c>
      <c r="I293" s="122">
        <v>0</v>
      </c>
      <c r="J293" s="122">
        <v>171</v>
      </c>
      <c r="K293" s="122"/>
      <c r="L293" s="122"/>
      <c r="M293" s="122"/>
      <c r="N293" s="178"/>
      <c r="O293" s="122"/>
      <c r="P293" s="122"/>
      <c r="Q293" s="122"/>
      <c r="R293" s="122"/>
    </row>
    <row r="294" spans="1:18" ht="12.75" x14ac:dyDescent="0.2">
      <c r="A294" s="122" t="s">
        <v>643</v>
      </c>
      <c r="B294" s="122">
        <v>0</v>
      </c>
      <c r="C294" s="122">
        <v>6784</v>
      </c>
      <c r="D294" s="140">
        <v>0</v>
      </c>
      <c r="E294" s="122">
        <v>75</v>
      </c>
      <c r="F294" s="140">
        <v>7.0315782059564302</v>
      </c>
      <c r="G294" s="140">
        <v>0</v>
      </c>
      <c r="H294" s="122">
        <v>0</v>
      </c>
      <c r="I294" s="122">
        <v>0</v>
      </c>
      <c r="J294" s="122">
        <v>246</v>
      </c>
      <c r="K294" s="122"/>
      <c r="L294" s="122"/>
      <c r="M294" s="122"/>
      <c r="N294" s="178"/>
      <c r="O294" s="122"/>
      <c r="P294" s="122"/>
      <c r="Q294" s="122"/>
      <c r="R294" s="122"/>
    </row>
    <row r="295" spans="1:18" ht="12.75" x14ac:dyDescent="0.2">
      <c r="A295" s="122" t="s">
        <v>644</v>
      </c>
      <c r="B295" s="122">
        <v>2</v>
      </c>
      <c r="C295" s="122">
        <v>72266</v>
      </c>
      <c r="D295" s="140">
        <v>1.13461090579142</v>
      </c>
      <c r="E295" s="122">
        <v>75</v>
      </c>
      <c r="F295" s="140">
        <v>7.0315782059564302</v>
      </c>
      <c r="G295" s="140">
        <v>8.1661891117478493</v>
      </c>
      <c r="H295" s="122">
        <v>171</v>
      </c>
      <c r="I295" s="122">
        <v>2094</v>
      </c>
      <c r="J295" s="122">
        <v>2700</v>
      </c>
      <c r="K295" s="122"/>
      <c r="L295" s="122"/>
      <c r="M295" s="122"/>
      <c r="N295" s="178"/>
      <c r="O295" s="122"/>
      <c r="P295" s="122"/>
      <c r="Q295" s="122"/>
      <c r="R295" s="122"/>
    </row>
    <row r="296" spans="1:18" ht="12.75" x14ac:dyDescent="0.2">
      <c r="A296" s="122" t="s">
        <v>645</v>
      </c>
      <c r="B296" s="122">
        <v>0</v>
      </c>
      <c r="C296" s="122">
        <v>2535</v>
      </c>
      <c r="D296" s="140">
        <v>0</v>
      </c>
      <c r="E296" s="122">
        <v>75</v>
      </c>
      <c r="F296" s="140">
        <v>7.0315782059564302</v>
      </c>
      <c r="G296" s="140">
        <v>0</v>
      </c>
      <c r="H296" s="122">
        <v>0</v>
      </c>
      <c r="I296" s="122">
        <v>0</v>
      </c>
      <c r="J296" s="122">
        <v>132</v>
      </c>
      <c r="K296" s="122"/>
      <c r="L296" s="122"/>
      <c r="M296" s="122"/>
      <c r="N296" s="178"/>
      <c r="O296" s="122"/>
      <c r="P296" s="122"/>
      <c r="Q296" s="122"/>
      <c r="R296" s="122"/>
    </row>
    <row r="297" spans="1:18" ht="12.75" x14ac:dyDescent="0.2">
      <c r="A297" s="122" t="s">
        <v>646</v>
      </c>
      <c r="B297" s="122">
        <v>0</v>
      </c>
      <c r="C297" s="122">
        <v>5899</v>
      </c>
      <c r="D297" s="140">
        <v>0</v>
      </c>
      <c r="E297" s="122">
        <v>75</v>
      </c>
      <c r="F297" s="140">
        <v>7.0315782059564302</v>
      </c>
      <c r="G297" s="140">
        <v>0</v>
      </c>
      <c r="H297" s="122">
        <v>0</v>
      </c>
      <c r="I297" s="122">
        <v>0</v>
      </c>
      <c r="J297" s="122">
        <v>166</v>
      </c>
      <c r="K297" s="122"/>
      <c r="L297" s="122"/>
      <c r="M297" s="122"/>
      <c r="N297" s="178"/>
      <c r="O297" s="122"/>
      <c r="P297" s="122"/>
      <c r="Q297" s="122"/>
      <c r="R297" s="122"/>
    </row>
    <row r="298" spans="1:18" ht="12.75" x14ac:dyDescent="0.2">
      <c r="A298" s="122" t="s">
        <v>647</v>
      </c>
      <c r="B298" s="122">
        <v>0</v>
      </c>
      <c r="C298" s="122">
        <v>122892</v>
      </c>
      <c r="D298" s="140">
        <v>0</v>
      </c>
      <c r="E298" s="122">
        <v>75</v>
      </c>
      <c r="F298" s="140">
        <v>7.0315782059564302</v>
      </c>
      <c r="G298" s="140">
        <v>0</v>
      </c>
      <c r="H298" s="122">
        <v>0</v>
      </c>
      <c r="I298" s="122">
        <v>0</v>
      </c>
      <c r="J298" s="122">
        <v>4972</v>
      </c>
      <c r="K298" s="122"/>
      <c r="L298" s="122"/>
      <c r="M298" s="122"/>
      <c r="N298" s="178"/>
      <c r="O298" s="122"/>
      <c r="P298" s="122"/>
      <c r="Q298" s="122"/>
      <c r="R298" s="122"/>
    </row>
    <row r="299" spans="1:18" ht="12.75" x14ac:dyDescent="0.2">
      <c r="A299" s="122" t="s">
        <v>648</v>
      </c>
      <c r="B299" s="122">
        <v>0</v>
      </c>
      <c r="C299" s="122">
        <v>6805</v>
      </c>
      <c r="D299" s="140">
        <v>0</v>
      </c>
      <c r="E299" s="122">
        <v>75</v>
      </c>
      <c r="F299" s="140">
        <v>7.0315782059564302</v>
      </c>
      <c r="G299" s="140">
        <v>0</v>
      </c>
      <c r="H299" s="122">
        <v>0</v>
      </c>
      <c r="I299" s="122">
        <v>0</v>
      </c>
      <c r="J299" s="122">
        <v>238</v>
      </c>
      <c r="K299" s="122"/>
      <c r="L299" s="122"/>
      <c r="M299" s="122"/>
      <c r="N299" s="178"/>
      <c r="O299" s="122"/>
      <c r="P299" s="122"/>
      <c r="Q299" s="122"/>
      <c r="R299" s="122"/>
    </row>
    <row r="300" spans="1:18" ht="12.75" x14ac:dyDescent="0.2">
      <c r="A300" s="122" t="s">
        <v>649</v>
      </c>
      <c r="B300" s="122">
        <v>0</v>
      </c>
      <c r="C300" s="122">
        <v>5413</v>
      </c>
      <c r="D300" s="140">
        <v>0</v>
      </c>
      <c r="E300" s="122">
        <v>75</v>
      </c>
      <c r="F300" s="140">
        <v>7.0315782059564302</v>
      </c>
      <c r="G300" s="140">
        <v>0</v>
      </c>
      <c r="H300" s="122">
        <v>0</v>
      </c>
      <c r="I300" s="122">
        <v>0</v>
      </c>
      <c r="J300" s="122">
        <v>207</v>
      </c>
      <c r="K300" s="122"/>
      <c r="L300" s="122"/>
      <c r="M300" s="122"/>
      <c r="N300" s="178"/>
      <c r="O300" s="122"/>
      <c r="P300" s="122"/>
      <c r="Q300" s="122"/>
      <c r="R300" s="122"/>
    </row>
    <row r="301" spans="1:18" ht="12.75" x14ac:dyDescent="0.2">
      <c r="A301" s="122" t="s">
        <v>650</v>
      </c>
      <c r="B301" s="122">
        <v>0</v>
      </c>
      <c r="C301" s="122">
        <v>8695</v>
      </c>
      <c r="D301" s="140">
        <v>0</v>
      </c>
      <c r="E301" s="122">
        <v>75</v>
      </c>
      <c r="F301" s="140">
        <v>7.0315782059564302</v>
      </c>
      <c r="G301" s="140">
        <v>0</v>
      </c>
      <c r="H301" s="122">
        <v>0</v>
      </c>
      <c r="I301" s="122">
        <v>0</v>
      </c>
      <c r="J301" s="122">
        <v>325</v>
      </c>
      <c r="K301" s="122"/>
      <c r="L301" s="122"/>
      <c r="M301" s="122"/>
      <c r="N301" s="178"/>
      <c r="O301" s="122"/>
      <c r="P301" s="122"/>
      <c r="Q301" s="122"/>
      <c r="R301" s="122"/>
    </row>
    <row r="302" spans="1:18" ht="12.75" x14ac:dyDescent="0.2">
      <c r="A302" s="122" t="s">
        <v>651</v>
      </c>
      <c r="B302" s="122">
        <v>0</v>
      </c>
      <c r="C302" s="122">
        <v>2875</v>
      </c>
      <c r="D302" s="140">
        <v>0</v>
      </c>
      <c r="E302" s="122">
        <v>75</v>
      </c>
      <c r="F302" s="140">
        <v>7.0315782059564302</v>
      </c>
      <c r="G302" s="140">
        <v>0</v>
      </c>
      <c r="H302" s="122">
        <v>0</v>
      </c>
      <c r="I302" s="122">
        <v>0</v>
      </c>
      <c r="J302" s="122">
        <v>124</v>
      </c>
      <c r="K302" s="122"/>
      <c r="L302" s="122"/>
      <c r="M302" s="122"/>
      <c r="N302" s="178"/>
      <c r="O302" s="122"/>
      <c r="P302" s="122"/>
      <c r="Q302" s="122"/>
      <c r="R302" s="122"/>
    </row>
    <row r="303" spans="1:18" ht="14.25" customHeight="1" x14ac:dyDescent="0.2">
      <c r="A303" s="19" t="s">
        <v>652</v>
      </c>
      <c r="B303" s="122"/>
      <c r="C303" s="122"/>
      <c r="D303" s="140"/>
      <c r="E303" s="19"/>
      <c r="F303" s="140"/>
      <c r="G303" s="140"/>
      <c r="H303" s="122"/>
      <c r="I303" s="122"/>
      <c r="J303" s="122"/>
      <c r="K303" s="122"/>
      <c r="L303" s="122"/>
      <c r="M303" s="122"/>
      <c r="N303" s="178"/>
      <c r="O303" s="122"/>
      <c r="P303" s="122"/>
      <c r="Q303" s="122"/>
      <c r="R303" s="122"/>
    </row>
    <row r="304" spans="1:18" ht="12.75" x14ac:dyDescent="0.2">
      <c r="A304" s="122" t="s">
        <v>653</v>
      </c>
      <c r="B304" s="122">
        <v>0</v>
      </c>
      <c r="C304" s="122">
        <v>2876</v>
      </c>
      <c r="D304" s="140">
        <v>0</v>
      </c>
      <c r="E304" s="122">
        <v>75</v>
      </c>
      <c r="F304" s="140">
        <v>7.0315782059564302</v>
      </c>
      <c r="G304" s="140">
        <v>0</v>
      </c>
      <c r="H304" s="122">
        <v>0</v>
      </c>
      <c r="I304" s="122">
        <v>0</v>
      </c>
      <c r="J304" s="122">
        <v>91</v>
      </c>
      <c r="K304" s="122"/>
      <c r="L304" s="122"/>
      <c r="M304" s="122"/>
      <c r="N304" s="178"/>
      <c r="O304" s="122"/>
      <c r="P304" s="122"/>
      <c r="Q304" s="122"/>
      <c r="R304" s="122"/>
    </row>
    <row r="305" spans="1:18" ht="12.75" x14ac:dyDescent="0.2">
      <c r="A305" s="122" t="s">
        <v>654</v>
      </c>
      <c r="B305" s="122">
        <v>0</v>
      </c>
      <c r="C305" s="122">
        <v>6442</v>
      </c>
      <c r="D305" s="140">
        <v>0</v>
      </c>
      <c r="E305" s="122">
        <v>75</v>
      </c>
      <c r="F305" s="140">
        <v>7.0315782059564302</v>
      </c>
      <c r="G305" s="140">
        <v>0</v>
      </c>
      <c r="H305" s="122">
        <v>0</v>
      </c>
      <c r="I305" s="122">
        <v>0</v>
      </c>
      <c r="J305" s="122">
        <v>203</v>
      </c>
      <c r="K305" s="122"/>
      <c r="L305" s="122"/>
      <c r="M305" s="122"/>
      <c r="N305" s="178"/>
      <c r="O305" s="122"/>
      <c r="P305" s="122"/>
      <c r="Q305" s="122"/>
      <c r="R305" s="122"/>
    </row>
    <row r="306" spans="1:18" ht="12.75" x14ac:dyDescent="0.2">
      <c r="A306" s="122" t="s">
        <v>655</v>
      </c>
      <c r="B306" s="122">
        <v>0</v>
      </c>
      <c r="C306" s="122">
        <v>28042</v>
      </c>
      <c r="D306" s="140">
        <v>0</v>
      </c>
      <c r="E306" s="122">
        <v>75</v>
      </c>
      <c r="F306" s="140">
        <v>7.0315782059564302</v>
      </c>
      <c r="G306" s="140">
        <v>0</v>
      </c>
      <c r="H306" s="122">
        <v>0</v>
      </c>
      <c r="I306" s="122">
        <v>0</v>
      </c>
      <c r="J306" s="122">
        <v>993</v>
      </c>
      <c r="K306" s="122"/>
      <c r="L306" s="122"/>
      <c r="M306" s="122"/>
      <c r="N306" s="178"/>
      <c r="O306" s="122"/>
      <c r="P306" s="122"/>
      <c r="Q306" s="122"/>
      <c r="R306" s="122"/>
    </row>
    <row r="307" spans="1:18" ht="12.75" x14ac:dyDescent="0.2">
      <c r="A307" s="122" t="s">
        <v>656</v>
      </c>
      <c r="B307" s="122">
        <v>0</v>
      </c>
      <c r="C307" s="122">
        <v>17956</v>
      </c>
      <c r="D307" s="140">
        <v>0</v>
      </c>
      <c r="E307" s="122">
        <v>75</v>
      </c>
      <c r="F307" s="140">
        <v>7.0315782059564302</v>
      </c>
      <c r="G307" s="140">
        <v>0</v>
      </c>
      <c r="H307" s="122">
        <v>0</v>
      </c>
      <c r="I307" s="122">
        <v>0</v>
      </c>
      <c r="J307" s="122">
        <v>510</v>
      </c>
      <c r="K307" s="122"/>
      <c r="L307" s="122"/>
      <c r="M307" s="122"/>
      <c r="N307" s="178"/>
      <c r="O307" s="122"/>
      <c r="P307" s="122"/>
      <c r="Q307" s="122"/>
      <c r="R307" s="122"/>
    </row>
    <row r="308" spans="1:18" ht="12.75" x14ac:dyDescent="0.2">
      <c r="A308" s="122" t="s">
        <v>657</v>
      </c>
      <c r="B308" s="122">
        <v>0</v>
      </c>
      <c r="C308" s="122">
        <v>9864</v>
      </c>
      <c r="D308" s="140">
        <v>0</v>
      </c>
      <c r="E308" s="122">
        <v>75</v>
      </c>
      <c r="F308" s="140">
        <v>7.0315782059564302</v>
      </c>
      <c r="G308" s="140">
        <v>0</v>
      </c>
      <c r="H308" s="122">
        <v>0</v>
      </c>
      <c r="I308" s="122">
        <v>0</v>
      </c>
      <c r="J308" s="122">
        <v>327</v>
      </c>
      <c r="K308" s="122"/>
      <c r="L308" s="122"/>
      <c r="M308" s="122"/>
      <c r="N308" s="178"/>
      <c r="O308" s="122"/>
      <c r="P308" s="122"/>
      <c r="Q308" s="122"/>
      <c r="R308" s="122"/>
    </row>
    <row r="309" spans="1:18" ht="12.75" x14ac:dyDescent="0.2">
      <c r="A309" s="122" t="s">
        <v>658</v>
      </c>
      <c r="B309" s="122">
        <v>19</v>
      </c>
      <c r="C309" s="122">
        <v>5105</v>
      </c>
      <c r="D309" s="140">
        <v>2.92417400643295</v>
      </c>
      <c r="E309" s="122">
        <v>75</v>
      </c>
      <c r="F309" s="140">
        <v>7.0315782059564302</v>
      </c>
      <c r="G309" s="140">
        <v>9.9557522123893794</v>
      </c>
      <c r="H309" s="122">
        <v>45</v>
      </c>
      <c r="I309" s="122">
        <v>452</v>
      </c>
      <c r="J309" s="122">
        <v>247</v>
      </c>
      <c r="K309" s="122"/>
      <c r="L309" s="122"/>
      <c r="M309" s="122"/>
      <c r="N309" s="178"/>
      <c r="O309" s="122"/>
      <c r="P309" s="122"/>
      <c r="Q309" s="122"/>
      <c r="R309" s="122"/>
    </row>
    <row r="310" spans="1:18" ht="12.75" x14ac:dyDescent="0.2">
      <c r="A310" s="122" t="s">
        <v>659</v>
      </c>
      <c r="B310" s="122">
        <v>0</v>
      </c>
      <c r="C310" s="122">
        <v>16223</v>
      </c>
      <c r="D310" s="140">
        <v>0</v>
      </c>
      <c r="E310" s="122">
        <v>75</v>
      </c>
      <c r="F310" s="140">
        <v>7.0315782059564302</v>
      </c>
      <c r="G310" s="140">
        <v>0</v>
      </c>
      <c r="H310" s="122">
        <v>0</v>
      </c>
      <c r="I310" s="122">
        <v>0</v>
      </c>
      <c r="J310" s="122">
        <v>360</v>
      </c>
      <c r="K310" s="122"/>
      <c r="L310" s="122"/>
      <c r="M310" s="122"/>
      <c r="N310" s="178"/>
      <c r="O310" s="122"/>
      <c r="P310" s="122"/>
      <c r="Q310" s="122"/>
      <c r="R310" s="122"/>
    </row>
    <row r="311" spans="1:18" ht="12.75" x14ac:dyDescent="0.2">
      <c r="A311" s="122" t="s">
        <v>660</v>
      </c>
      <c r="B311" s="122">
        <v>0</v>
      </c>
      <c r="C311" s="122">
        <v>23167</v>
      </c>
      <c r="D311" s="140">
        <v>0</v>
      </c>
      <c r="E311" s="122">
        <v>75</v>
      </c>
      <c r="F311" s="140">
        <v>7.0315782059564302</v>
      </c>
      <c r="G311" s="140">
        <v>0</v>
      </c>
      <c r="H311" s="122">
        <v>0</v>
      </c>
      <c r="I311" s="122">
        <v>0</v>
      </c>
      <c r="J311" s="122">
        <v>628</v>
      </c>
      <c r="K311" s="122"/>
      <c r="L311" s="122"/>
      <c r="M311" s="122"/>
      <c r="N311" s="178"/>
      <c r="O311" s="122"/>
      <c r="P311" s="122"/>
      <c r="Q311" s="122"/>
      <c r="R311" s="122"/>
    </row>
    <row r="312" spans="1:18" ht="12.75" x14ac:dyDescent="0.2">
      <c r="A312" s="122" t="s">
        <v>661</v>
      </c>
      <c r="B312" s="122">
        <v>0</v>
      </c>
      <c r="C312" s="122">
        <v>76770</v>
      </c>
      <c r="D312" s="140">
        <v>0</v>
      </c>
      <c r="E312" s="122">
        <v>75</v>
      </c>
      <c r="F312" s="140">
        <v>7.0315782059564302</v>
      </c>
      <c r="G312" s="140">
        <v>0</v>
      </c>
      <c r="H312" s="122">
        <v>0</v>
      </c>
      <c r="I312" s="122">
        <v>0</v>
      </c>
      <c r="J312" s="122">
        <v>2567</v>
      </c>
      <c r="K312" s="122"/>
      <c r="L312" s="122"/>
      <c r="M312" s="122"/>
      <c r="N312" s="178"/>
      <c r="O312" s="122"/>
      <c r="P312" s="122"/>
      <c r="Q312" s="122"/>
      <c r="R312" s="122"/>
    </row>
    <row r="313" spans="1:18" ht="12.75" x14ac:dyDescent="0.2">
      <c r="A313" s="122" t="s">
        <v>662</v>
      </c>
      <c r="B313" s="122">
        <v>0</v>
      </c>
      <c r="C313" s="122">
        <v>6116</v>
      </c>
      <c r="D313" s="140">
        <v>0</v>
      </c>
      <c r="E313" s="122">
        <v>75</v>
      </c>
      <c r="F313" s="140">
        <v>7.0315782059564302</v>
      </c>
      <c r="G313" s="140">
        <v>0</v>
      </c>
      <c r="H313" s="122">
        <v>0</v>
      </c>
      <c r="I313" s="122">
        <v>0</v>
      </c>
      <c r="J313" s="122">
        <v>207</v>
      </c>
      <c r="K313" s="122"/>
      <c r="L313" s="122"/>
      <c r="M313" s="122"/>
      <c r="N313" s="178"/>
      <c r="O313" s="122"/>
      <c r="P313" s="122"/>
      <c r="Q313" s="122"/>
      <c r="R313" s="122"/>
    </row>
    <row r="314" spans="1:18" ht="12.75" x14ac:dyDescent="0.2">
      <c r="A314" s="122" t="s">
        <v>663</v>
      </c>
      <c r="B314" s="122">
        <v>0</v>
      </c>
      <c r="C314" s="122">
        <v>41904</v>
      </c>
      <c r="D314" s="140">
        <v>0</v>
      </c>
      <c r="E314" s="122">
        <v>75</v>
      </c>
      <c r="F314" s="140">
        <v>7.0315782059564302</v>
      </c>
      <c r="G314" s="140">
        <v>0</v>
      </c>
      <c r="H314" s="122">
        <v>0</v>
      </c>
      <c r="I314" s="122">
        <v>0</v>
      </c>
      <c r="J314" s="122">
        <v>1053</v>
      </c>
      <c r="K314" s="122"/>
      <c r="L314" s="122"/>
      <c r="M314" s="122"/>
      <c r="N314" s="178"/>
      <c r="O314" s="122"/>
      <c r="P314" s="122"/>
      <c r="Q314" s="122"/>
      <c r="R314" s="122"/>
    </row>
    <row r="315" spans="1:18" ht="12.75" x14ac:dyDescent="0.2">
      <c r="A315" s="122" t="s">
        <v>664</v>
      </c>
      <c r="B315" s="122">
        <v>0</v>
      </c>
      <c r="C315" s="122">
        <v>8193</v>
      </c>
      <c r="D315" s="140">
        <v>0</v>
      </c>
      <c r="E315" s="122">
        <v>75</v>
      </c>
      <c r="F315" s="140">
        <v>7.0315782059564302</v>
      </c>
      <c r="G315" s="140">
        <v>0</v>
      </c>
      <c r="H315" s="122">
        <v>0</v>
      </c>
      <c r="I315" s="122">
        <v>0</v>
      </c>
      <c r="J315" s="122">
        <v>364</v>
      </c>
      <c r="K315" s="122"/>
      <c r="L315" s="122"/>
      <c r="M315" s="122"/>
      <c r="N315" s="178"/>
      <c r="O315" s="122"/>
      <c r="P315" s="122"/>
      <c r="Q315" s="122"/>
      <c r="R315" s="122"/>
    </row>
    <row r="316" spans="1:18" ht="12.75" x14ac:dyDescent="0.2">
      <c r="A316" s="122" t="s">
        <v>665</v>
      </c>
      <c r="B316" s="122">
        <v>0</v>
      </c>
      <c r="C316" s="122">
        <v>3378</v>
      </c>
      <c r="D316" s="140">
        <v>0</v>
      </c>
      <c r="E316" s="122">
        <v>75</v>
      </c>
      <c r="F316" s="140">
        <v>7.0315782059564302</v>
      </c>
      <c r="G316" s="140">
        <v>0</v>
      </c>
      <c r="H316" s="122">
        <v>0</v>
      </c>
      <c r="I316" s="122">
        <v>0</v>
      </c>
      <c r="J316" s="122">
        <v>141</v>
      </c>
      <c r="K316" s="122"/>
      <c r="L316" s="122"/>
      <c r="M316" s="122"/>
      <c r="N316" s="178"/>
      <c r="O316" s="122"/>
      <c r="P316" s="122"/>
      <c r="Q316" s="122"/>
      <c r="R316" s="122"/>
    </row>
    <row r="317" spans="1:18" ht="12.75" x14ac:dyDescent="0.2">
      <c r="A317" s="122" t="s">
        <v>666</v>
      </c>
      <c r="B317" s="122">
        <v>0</v>
      </c>
      <c r="C317" s="122">
        <v>4534</v>
      </c>
      <c r="D317" s="140">
        <v>0</v>
      </c>
      <c r="E317" s="122">
        <v>75</v>
      </c>
      <c r="F317" s="140">
        <v>7.0315782059564302</v>
      </c>
      <c r="G317" s="140">
        <v>0</v>
      </c>
      <c r="H317" s="122">
        <v>0</v>
      </c>
      <c r="I317" s="122">
        <v>0</v>
      </c>
      <c r="J317" s="122">
        <v>201</v>
      </c>
      <c r="K317" s="122"/>
      <c r="L317" s="122"/>
      <c r="M317" s="122"/>
      <c r="N317" s="178"/>
      <c r="O317" s="122"/>
      <c r="P317" s="122"/>
      <c r="Q317" s="122"/>
      <c r="R317" s="122"/>
    </row>
    <row r="318" spans="1:18" ht="8.25" customHeight="1" thickBot="1" x14ac:dyDescent="0.25">
      <c r="A318" s="197"/>
      <c r="B318" s="87"/>
      <c r="C318" s="87"/>
      <c r="D318" s="87"/>
      <c r="E318" s="87"/>
      <c r="F318" s="97"/>
      <c r="G318" s="99"/>
      <c r="H318" s="99"/>
      <c r="I318" s="87"/>
      <c r="J318" s="99"/>
      <c r="K318" s="86"/>
      <c r="L318" s="87"/>
      <c r="M318" s="87"/>
      <c r="N318" s="95"/>
      <c r="O318" s="87"/>
      <c r="P318" s="87"/>
    </row>
    <row r="319" spans="1:18" ht="12.75" x14ac:dyDescent="0.2">
      <c r="A319" s="196"/>
      <c r="B319" s="85"/>
      <c r="C319" s="85"/>
      <c r="D319" s="96"/>
      <c r="E319" s="98"/>
      <c r="F319" s="98"/>
      <c r="G319" s="85"/>
      <c r="H319" s="85"/>
      <c r="I319" s="85"/>
      <c r="J319" s="98"/>
    </row>
    <row r="320" spans="1:18" ht="12.75" x14ac:dyDescent="0.2">
      <c r="A320" s="196"/>
      <c r="B320" s="85"/>
      <c r="C320" s="85"/>
      <c r="D320" s="96"/>
      <c r="E320" s="98"/>
      <c r="F320" s="98"/>
      <c r="G320" s="85"/>
      <c r="H320" s="85"/>
      <c r="I320" s="85"/>
      <c r="J320" s="98"/>
    </row>
    <row r="321" spans="1:10" ht="12.75" hidden="1" x14ac:dyDescent="0.2">
      <c r="A321" s="196"/>
      <c r="B321" s="85"/>
      <c r="C321" s="85"/>
      <c r="D321" s="96"/>
      <c r="E321" s="98"/>
      <c r="F321" s="98"/>
      <c r="G321" s="85"/>
      <c r="H321" s="85"/>
      <c r="I321" s="85"/>
      <c r="J321" s="98"/>
    </row>
    <row r="322" spans="1:10" ht="12.75" hidden="1" x14ac:dyDescent="0.2">
      <c r="A322" s="196"/>
      <c r="B322" s="85"/>
      <c r="C322" s="85"/>
      <c r="D322" s="96"/>
      <c r="E322" s="98"/>
      <c r="F322" s="98"/>
      <c r="G322" s="85"/>
      <c r="H322" s="85"/>
      <c r="I322" s="85"/>
      <c r="J322" s="98"/>
    </row>
    <row r="323" spans="1:10" ht="12.75" hidden="1" x14ac:dyDescent="0.2">
      <c r="A323" s="196"/>
      <c r="B323" s="85"/>
      <c r="C323" s="85"/>
      <c r="D323" s="96"/>
      <c r="E323" s="98"/>
      <c r="F323" s="98"/>
      <c r="G323" s="85"/>
      <c r="H323" s="85"/>
      <c r="I323" s="85"/>
      <c r="J323" s="98"/>
    </row>
    <row r="324" spans="1:10" ht="12.75" hidden="1" x14ac:dyDescent="0.2">
      <c r="A324" s="196"/>
      <c r="B324" s="85"/>
      <c r="C324" s="85"/>
      <c r="D324" s="96"/>
      <c r="E324" s="98"/>
      <c r="F324" s="98"/>
      <c r="G324" s="85"/>
      <c r="H324" s="85"/>
      <c r="I324" s="85"/>
      <c r="J324" s="98"/>
    </row>
    <row r="325" spans="1:10" ht="12.75" hidden="1" x14ac:dyDescent="0.2">
      <c r="A325" s="196"/>
      <c r="B325" s="85"/>
      <c r="C325" s="85"/>
      <c r="D325" s="96"/>
      <c r="E325" s="98"/>
      <c r="F325" s="98"/>
      <c r="G325" s="85"/>
      <c r="H325" s="85"/>
      <c r="I325" s="85"/>
      <c r="J325" s="98"/>
    </row>
    <row r="326" spans="1:10" ht="12.75" hidden="1" x14ac:dyDescent="0.2">
      <c r="A326" s="196"/>
      <c r="B326" s="85"/>
      <c r="C326" s="85"/>
      <c r="D326" s="96"/>
      <c r="E326" s="98"/>
      <c r="F326" s="98"/>
      <c r="G326" s="85"/>
      <c r="H326" s="85"/>
      <c r="I326" s="85"/>
      <c r="J326" s="98"/>
    </row>
    <row r="327" spans="1:10" ht="12.75" hidden="1" x14ac:dyDescent="0.2">
      <c r="A327" s="196"/>
      <c r="B327" s="85"/>
      <c r="C327" s="85"/>
      <c r="D327" s="96"/>
      <c r="E327" s="98"/>
      <c r="F327" s="98"/>
      <c r="G327" s="85"/>
      <c r="H327" s="85"/>
      <c r="I327" s="85"/>
      <c r="J327" s="98"/>
    </row>
    <row r="328" spans="1:10" ht="12.75" hidden="1" x14ac:dyDescent="0.2">
      <c r="A328" s="196"/>
      <c r="B328" s="85"/>
      <c r="C328" s="85"/>
      <c r="D328" s="96"/>
      <c r="E328" s="98"/>
      <c r="F328" s="98"/>
      <c r="G328" s="85"/>
      <c r="H328" s="85"/>
      <c r="I328" s="85"/>
      <c r="J328" s="98"/>
    </row>
    <row r="329" spans="1:10" ht="12.75" hidden="1" x14ac:dyDescent="0.2">
      <c r="A329" s="196"/>
      <c r="B329" s="85"/>
      <c r="C329" s="85"/>
      <c r="D329" s="96"/>
      <c r="E329" s="98"/>
      <c r="F329" s="98"/>
      <c r="G329" s="85"/>
      <c r="H329" s="85"/>
      <c r="I329" s="85"/>
      <c r="J329" s="98"/>
    </row>
    <row r="330" spans="1:10" ht="12.75" hidden="1" x14ac:dyDescent="0.2">
      <c r="A330" s="196"/>
      <c r="B330" s="85"/>
      <c r="C330" s="85"/>
      <c r="D330" s="96"/>
      <c r="E330" s="98"/>
      <c r="F330" s="98"/>
      <c r="G330" s="85"/>
      <c r="H330" s="85"/>
      <c r="I330" s="85"/>
      <c r="J330" s="98"/>
    </row>
    <row r="331" spans="1:10" ht="12.75" hidden="1" x14ac:dyDescent="0.2">
      <c r="A331" s="196"/>
      <c r="B331" s="85"/>
      <c r="C331" s="85"/>
      <c r="D331" s="96"/>
      <c r="E331" s="98"/>
      <c r="F331" s="98"/>
      <c r="G331" s="85"/>
      <c r="H331" s="85"/>
      <c r="I331" s="85"/>
      <c r="J331" s="98"/>
    </row>
    <row r="332" spans="1:10" ht="12.75" hidden="1" x14ac:dyDescent="0.2">
      <c r="A332" s="196"/>
      <c r="B332" s="85"/>
      <c r="C332" s="85"/>
      <c r="D332" s="96"/>
      <c r="E332" s="98"/>
      <c r="F332" s="98"/>
      <c r="G332" s="85"/>
      <c r="H332" s="85"/>
      <c r="I332" s="85"/>
      <c r="J332" s="98"/>
    </row>
    <row r="333" spans="1:10" ht="12.75" hidden="1" x14ac:dyDescent="0.2">
      <c r="A333" s="196"/>
      <c r="B333" s="85"/>
      <c r="C333" s="85"/>
      <c r="D333" s="96"/>
      <c r="E333" s="98"/>
      <c r="F333" s="98"/>
      <c r="G333" s="85"/>
      <c r="H333" s="85"/>
      <c r="I333" s="85"/>
      <c r="J333" s="98"/>
    </row>
    <row r="334" spans="1:10" ht="12.75" hidden="1" x14ac:dyDescent="0.2">
      <c r="A334" s="196"/>
      <c r="B334" s="85"/>
      <c r="C334" s="85"/>
      <c r="D334" s="96"/>
      <c r="E334" s="98"/>
      <c r="F334" s="98"/>
      <c r="G334" s="85"/>
      <c r="H334" s="85"/>
      <c r="I334" s="85"/>
      <c r="J334" s="98"/>
    </row>
    <row r="335" spans="1:10" ht="12.75" hidden="1" x14ac:dyDescent="0.2">
      <c r="A335" s="196"/>
      <c r="B335" s="85"/>
      <c r="C335" s="85"/>
      <c r="D335" s="96"/>
      <c r="E335" s="98"/>
      <c r="F335" s="98"/>
      <c r="G335" s="85"/>
      <c r="H335" s="85"/>
      <c r="I335" s="85"/>
      <c r="J335" s="98"/>
    </row>
    <row r="336" spans="1:10" ht="12.75" hidden="1" x14ac:dyDescent="0.2">
      <c r="A336" s="196"/>
      <c r="B336" s="85"/>
      <c r="C336" s="85"/>
      <c r="D336" s="96"/>
      <c r="E336" s="98"/>
      <c r="F336" s="98"/>
      <c r="G336" s="85"/>
      <c r="H336" s="85"/>
      <c r="I336" s="85"/>
      <c r="J336" s="98"/>
    </row>
    <row r="337" spans="1:10" ht="12.75" hidden="1" x14ac:dyDescent="0.2">
      <c r="A337" s="196"/>
      <c r="B337" s="85"/>
      <c r="C337" s="85"/>
      <c r="D337" s="96"/>
      <c r="E337" s="98"/>
      <c r="F337" s="98"/>
      <c r="G337" s="85"/>
      <c r="H337" s="85"/>
      <c r="I337" s="85"/>
      <c r="J337" s="98"/>
    </row>
    <row r="338" spans="1:10" ht="12.75" hidden="1" x14ac:dyDescent="0.2">
      <c r="A338" s="196"/>
      <c r="B338" s="85"/>
      <c r="C338" s="85"/>
      <c r="D338" s="96"/>
      <c r="E338" s="98"/>
      <c r="F338" s="98"/>
      <c r="G338" s="85"/>
      <c r="H338" s="85"/>
      <c r="I338" s="85"/>
      <c r="J338" s="98"/>
    </row>
    <row r="339" spans="1:10" ht="12.75" hidden="1" x14ac:dyDescent="0.2">
      <c r="A339" s="196"/>
      <c r="B339" s="85"/>
      <c r="C339" s="85"/>
      <c r="D339" s="96"/>
      <c r="E339" s="98"/>
      <c r="F339" s="98"/>
      <c r="G339" s="85"/>
      <c r="H339" s="85"/>
      <c r="I339" s="85"/>
      <c r="J339" s="98"/>
    </row>
    <row r="340" spans="1:10" ht="12.75" hidden="1" x14ac:dyDescent="0.2">
      <c r="A340" s="196"/>
      <c r="B340" s="85"/>
      <c r="C340" s="85"/>
      <c r="D340" s="96"/>
      <c r="E340" s="98"/>
      <c r="F340" s="98"/>
      <c r="G340" s="85"/>
      <c r="H340" s="85"/>
      <c r="I340" s="85"/>
      <c r="J340" s="98"/>
    </row>
    <row r="341" spans="1:10" ht="12.75" hidden="1" x14ac:dyDescent="0.2">
      <c r="A341" s="196"/>
      <c r="B341" s="85"/>
      <c r="C341" s="85"/>
      <c r="D341" s="96"/>
      <c r="E341" s="98"/>
      <c r="F341" s="98"/>
      <c r="G341" s="85"/>
      <c r="H341" s="85"/>
      <c r="I341" s="85"/>
      <c r="J341" s="98"/>
    </row>
    <row r="342" spans="1:10" ht="12.75" hidden="1" x14ac:dyDescent="0.2">
      <c r="A342" s="196"/>
      <c r="B342" s="85"/>
      <c r="C342" s="85"/>
      <c r="D342" s="96"/>
      <c r="E342" s="98"/>
      <c r="F342" s="98"/>
      <c r="G342" s="85"/>
      <c r="H342" s="85"/>
      <c r="I342" s="85"/>
      <c r="J342" s="98"/>
    </row>
    <row r="343" spans="1:10" ht="12.75" hidden="1" x14ac:dyDescent="0.2">
      <c r="A343" s="196"/>
      <c r="B343" s="85"/>
      <c r="C343" s="85"/>
      <c r="D343" s="96"/>
      <c r="E343" s="98"/>
      <c r="F343" s="98"/>
      <c r="G343" s="85"/>
      <c r="H343" s="85"/>
      <c r="I343" s="85"/>
      <c r="J343" s="98"/>
    </row>
    <row r="344" spans="1:10" ht="12.75" hidden="1" x14ac:dyDescent="0.2">
      <c r="A344" s="196"/>
      <c r="B344" s="85"/>
      <c r="C344" s="85"/>
      <c r="D344" s="96"/>
      <c r="E344" s="98"/>
      <c r="F344" s="98"/>
      <c r="G344" s="85"/>
      <c r="H344" s="85"/>
      <c r="I344" s="85"/>
      <c r="J344" s="98"/>
    </row>
    <row r="345" spans="1:10" hidden="1" x14ac:dyDescent="0.2"/>
    <row r="346" spans="1:10" hidden="1" x14ac:dyDescent="0.2"/>
  </sheetData>
  <mergeCells count="1">
    <mergeCell ref="G3:I3"/>
  </mergeCells>
  <conditionalFormatting sqref="B8:J317">
    <cfRule type="cellIs" dxfId="10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&amp;LStatistiska centralbyrån
Offentlig ekonomi och mikrosimuleringar</oddHeader>
  </headerFooter>
  <rowBreaks count="6" manualBreakCount="6">
    <brk id="166" max="16383" man="1"/>
    <brk id="193" max="16383" man="1"/>
    <brk id="218" max="16383" man="1"/>
    <brk id="242" max="16383" man="1"/>
    <brk id="269" max="16383" man="1"/>
    <brk id="29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76"/>
  <sheetViews>
    <sheetView showGridLines="0" zoomScaleNormal="100" workbookViewId="0"/>
  </sheetViews>
  <sheetFormatPr defaultColWidth="0" defaultRowHeight="14.25" zeroHeight="1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1.7109375" customWidth="1"/>
    <col min="6" max="6" width="10.28515625" customWidth="1"/>
    <col min="7" max="7" width="7.42578125" customWidth="1"/>
    <col min="8" max="8" width="7.7109375" style="66" customWidth="1"/>
    <col min="9" max="9" width="12.5703125" customWidth="1"/>
    <col min="10" max="10" width="10.5703125" customWidth="1"/>
    <col min="11" max="11" width="7.28515625" customWidth="1"/>
    <col min="12" max="12" width="7.140625" customWidth="1"/>
    <col min="13" max="13" width="6.28515625" bestFit="1" customWidth="1"/>
    <col min="14" max="14" width="7.7109375" customWidth="1"/>
    <col min="15" max="15" width="7.42578125" customWidth="1"/>
    <col min="16" max="16" width="6.42578125" customWidth="1"/>
    <col min="17" max="17" width="3.28515625" customWidth="1"/>
    <col min="18" max="18" width="8" customWidth="1"/>
    <col min="19" max="19" width="7.85546875" customWidth="1"/>
    <col min="20" max="20" width="7.7109375" customWidth="1"/>
    <col min="21" max="21" width="8.28515625" customWidth="1"/>
    <col min="22" max="22" width="8.42578125" customWidth="1"/>
    <col min="23" max="23" width="8.42578125" style="73" customWidth="1"/>
    <col min="24" max="24" width="2.28515625" customWidth="1"/>
    <col min="25" max="38" width="9.140625" hidden="1" customWidth="1"/>
    <col min="39" max="43" width="0" hidden="1" customWidth="1"/>
    <col min="44" max="16384" width="9.140625" hidden="1"/>
  </cols>
  <sheetData>
    <row r="1" spans="1:24" ht="11.25" customHeight="1" x14ac:dyDescent="0.2"/>
    <row r="2" spans="1:24" ht="16.5" thickBot="1" x14ac:dyDescent="0.3">
      <c r="A2" s="71" t="str">
        <f>"Tabell 9  Äldreomsorg, utjämningsåret "&amp;Innehåll!C45</f>
        <v>Tabell 9  Äldreomsorg, utjämningsåret 2018</v>
      </c>
      <c r="B2" s="70"/>
      <c r="C2" s="70"/>
      <c r="D2" s="70"/>
      <c r="E2" s="70"/>
      <c r="F2" s="70"/>
      <c r="G2" s="70"/>
      <c r="I2" s="71" t="s">
        <v>73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0"/>
      <c r="V2" s="70"/>
      <c r="W2" s="72"/>
      <c r="X2" s="70"/>
    </row>
    <row r="3" spans="1:24" ht="6.75" customHeight="1" x14ac:dyDescent="0.2"/>
    <row r="4" spans="1:24" s="66" customFormat="1" ht="25.5" customHeight="1" x14ac:dyDescent="0.2">
      <c r="A4" t="s">
        <v>19</v>
      </c>
      <c r="B4"/>
      <c r="D4" s="665" t="s">
        <v>282</v>
      </c>
      <c r="E4" s="665"/>
      <c r="F4" s="665"/>
      <c r="G4" s="665"/>
      <c r="H4" s="74"/>
      <c r="J4" s="666" t="s">
        <v>77</v>
      </c>
      <c r="K4" s="666"/>
      <c r="L4" s="666"/>
      <c r="M4" s="666"/>
      <c r="N4" s="666"/>
      <c r="O4" s="666"/>
      <c r="P4" s="666"/>
      <c r="Q4" s="666"/>
      <c r="R4" s="666"/>
      <c r="S4" s="666"/>
      <c r="T4" s="666"/>
      <c r="U4" s="666"/>
      <c r="V4" s="666"/>
      <c r="W4" s="666"/>
    </row>
    <row r="5" spans="1:24" s="66" customFormat="1" ht="15" customHeight="1" x14ac:dyDescent="0.2">
      <c r="A5"/>
      <c r="B5"/>
      <c r="D5" s="206"/>
      <c r="E5" s="206"/>
      <c r="F5" s="206"/>
      <c r="G5" s="206"/>
      <c r="H5" s="74"/>
      <c r="I5" s="208"/>
      <c r="J5" s="209"/>
      <c r="K5" s="664" t="s">
        <v>286</v>
      </c>
      <c r="L5" s="664"/>
      <c r="M5" s="664"/>
      <c r="N5" s="664"/>
      <c r="O5" s="664"/>
      <c r="P5" s="664"/>
      <c r="Q5" s="209"/>
      <c r="R5" s="664" t="s">
        <v>285</v>
      </c>
      <c r="S5" s="664"/>
      <c r="T5" s="664"/>
      <c r="U5" s="664"/>
      <c r="V5" s="664"/>
      <c r="W5" s="664"/>
    </row>
    <row r="6" spans="1:24" s="66" customFormat="1" ht="38.25" x14ac:dyDescent="0.2">
      <c r="A6" s="3" t="s">
        <v>47</v>
      </c>
      <c r="B6" s="192" t="s">
        <v>284</v>
      </c>
      <c r="C6" s="192" t="s">
        <v>283</v>
      </c>
      <c r="D6" s="192" t="s">
        <v>174</v>
      </c>
      <c r="E6" s="192" t="s">
        <v>175</v>
      </c>
      <c r="F6" s="192" t="s">
        <v>176</v>
      </c>
      <c r="G6" s="192" t="s">
        <v>177</v>
      </c>
      <c r="H6" s="199"/>
      <c r="I6" s="192" t="str">
        <f>"Folkmängd 31/12 -"&amp;Innehåll!C45-2</f>
        <v>Folkmängd 31/12 -2016</v>
      </c>
      <c r="J6" s="192" t="s">
        <v>159</v>
      </c>
      <c r="K6" s="192" t="s">
        <v>287</v>
      </c>
      <c r="L6" s="192" t="s">
        <v>288</v>
      </c>
      <c r="M6" s="192" t="s">
        <v>289</v>
      </c>
      <c r="N6" s="192" t="s">
        <v>290</v>
      </c>
      <c r="O6" s="192" t="s">
        <v>291</v>
      </c>
      <c r="P6" s="192" t="s">
        <v>292</v>
      </c>
      <c r="Q6" s="192"/>
      <c r="R6" s="192" t="s">
        <v>287</v>
      </c>
      <c r="S6" s="192" t="s">
        <v>288</v>
      </c>
      <c r="T6" s="192" t="s">
        <v>289</v>
      </c>
      <c r="U6" s="192" t="s">
        <v>290</v>
      </c>
      <c r="V6" s="192" t="s">
        <v>291</v>
      </c>
      <c r="W6" s="192" t="s">
        <v>292</v>
      </c>
      <c r="X6" s="101"/>
    </row>
    <row r="7" spans="1:24" s="74" customFormat="1" ht="15.75" customHeight="1" x14ac:dyDescent="0.2">
      <c r="B7" s="199" t="s">
        <v>92</v>
      </c>
      <c r="C7" s="199" t="s">
        <v>93</v>
      </c>
      <c r="D7" s="199" t="s">
        <v>94</v>
      </c>
      <c r="E7" s="199" t="s">
        <v>95</v>
      </c>
      <c r="F7" s="199" t="s">
        <v>96</v>
      </c>
      <c r="G7" s="199" t="s">
        <v>118</v>
      </c>
      <c r="H7" s="199"/>
      <c r="I7" s="199" t="s">
        <v>98</v>
      </c>
      <c r="J7" s="199" t="s">
        <v>99</v>
      </c>
      <c r="K7" s="199" t="s">
        <v>100</v>
      </c>
      <c r="L7" s="199" t="s">
        <v>101</v>
      </c>
      <c r="M7" s="199" t="s">
        <v>102</v>
      </c>
      <c r="N7" s="199" t="s">
        <v>103</v>
      </c>
      <c r="O7" s="199" t="s">
        <v>104</v>
      </c>
      <c r="P7" s="199" t="s">
        <v>105</v>
      </c>
      <c r="Q7" s="199"/>
      <c r="R7" s="199" t="s">
        <v>106</v>
      </c>
      <c r="S7" s="199" t="s">
        <v>128</v>
      </c>
      <c r="T7" s="199" t="s">
        <v>181</v>
      </c>
      <c r="U7" s="199" t="s">
        <v>179</v>
      </c>
      <c r="V7" s="199" t="s">
        <v>180</v>
      </c>
      <c r="W7" s="200" t="s">
        <v>182</v>
      </c>
      <c r="X7" s="80"/>
    </row>
    <row r="8" spans="1:24" s="74" customFormat="1" ht="15.75" customHeight="1" x14ac:dyDescent="0.2">
      <c r="A8" s="69"/>
      <c r="B8" s="192" t="s">
        <v>178</v>
      </c>
      <c r="C8" s="192" t="s">
        <v>340</v>
      </c>
      <c r="D8" s="192"/>
      <c r="E8" s="219"/>
      <c r="F8" s="192"/>
      <c r="G8" s="219"/>
      <c r="H8" s="199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217"/>
      <c r="X8" s="80"/>
    </row>
    <row r="9" spans="1:24" ht="18.75" customHeight="1" x14ac:dyDescent="0.2">
      <c r="A9" s="18" t="s">
        <v>359</v>
      </c>
      <c r="B9" s="122"/>
      <c r="C9" s="122"/>
      <c r="D9" s="122"/>
      <c r="E9" s="122"/>
      <c r="F9" s="122"/>
      <c r="G9" s="122"/>
      <c r="H9" s="18"/>
      <c r="I9" s="122"/>
      <c r="J9" s="204"/>
      <c r="K9" s="198"/>
      <c r="L9" s="198"/>
      <c r="M9" s="198"/>
      <c r="N9" s="198"/>
      <c r="O9" s="198"/>
      <c r="P9" s="198"/>
      <c r="Q9" s="198"/>
      <c r="R9" s="122"/>
      <c r="S9" s="122"/>
      <c r="T9" s="122"/>
      <c r="U9" s="122"/>
      <c r="V9" s="122"/>
      <c r="W9" s="122"/>
    </row>
    <row r="10" spans="1:24" ht="12.75" x14ac:dyDescent="0.2">
      <c r="A10" s="122" t="s">
        <v>360</v>
      </c>
      <c r="B10" s="122">
        <v>5956</v>
      </c>
      <c r="C10" s="122">
        <v>5958.2259520595799</v>
      </c>
      <c r="D10" s="140">
        <v>-57.224067733282297</v>
      </c>
      <c r="E10" s="140">
        <v>-11.456061816443</v>
      </c>
      <c r="F10" s="140">
        <v>57.614422764648097</v>
      </c>
      <c r="G10" s="140">
        <v>8.7901657516463203</v>
      </c>
      <c r="H10" s="122"/>
      <c r="I10" s="122">
        <v>90675</v>
      </c>
      <c r="J10" s="204">
        <v>1.20555503244462</v>
      </c>
      <c r="K10" s="198">
        <v>6.1472291149710499E-2</v>
      </c>
      <c r="L10" s="198">
        <v>1.04880066170389E-2</v>
      </c>
      <c r="M10" s="198">
        <v>8.7124345188861296E-4</v>
      </c>
      <c r="N10" s="198">
        <v>4.8602150537634399E-2</v>
      </c>
      <c r="O10" s="198">
        <v>1.3653156878963299E-2</v>
      </c>
      <c r="P10" s="198">
        <v>3.2974910394265198E-3</v>
      </c>
      <c r="Q10" s="198"/>
      <c r="R10" s="122">
        <v>6947.7653716733703</v>
      </c>
      <c r="S10" s="122">
        <v>47953.913848939701</v>
      </c>
      <c r="T10" s="122">
        <v>129050.266095275</v>
      </c>
      <c r="U10" s="122">
        <v>27874.613572665701</v>
      </c>
      <c r="V10" s="122">
        <v>124042.412913387</v>
      </c>
      <c r="W10" s="122">
        <v>258227.38157394499</v>
      </c>
    </row>
    <row r="11" spans="1:24" ht="12.75" x14ac:dyDescent="0.2">
      <c r="A11" s="122" t="s">
        <v>361</v>
      </c>
      <c r="B11" s="122">
        <v>11316</v>
      </c>
      <c r="C11" s="122">
        <v>11750.855574466899</v>
      </c>
      <c r="D11" s="140">
        <v>-61.580282493598602</v>
      </c>
      <c r="E11" s="140">
        <v>-11.456061816443</v>
      </c>
      <c r="F11" s="140">
        <v>8.7191875229212101</v>
      </c>
      <c r="G11" s="140">
        <v>-370.47982940233101</v>
      </c>
      <c r="H11" s="122"/>
      <c r="I11" s="122">
        <v>32653</v>
      </c>
      <c r="J11" s="204">
        <v>1.20555503244462</v>
      </c>
      <c r="K11" s="198">
        <v>8.7189538480384604E-2</v>
      </c>
      <c r="L11" s="198">
        <v>2.1161914678590001E-2</v>
      </c>
      <c r="M11" s="198">
        <v>3.1850059718861999E-3</v>
      </c>
      <c r="N11" s="198">
        <v>4.9306342449392103E-2</v>
      </c>
      <c r="O11" s="198">
        <v>2.5173797200869801E-2</v>
      </c>
      <c r="P11" s="198">
        <v>1.24643983707469E-2</v>
      </c>
      <c r="Q11" s="198"/>
      <c r="R11" s="122">
        <v>6947.7653716733703</v>
      </c>
      <c r="S11" s="122">
        <v>47953.913848939701</v>
      </c>
      <c r="T11" s="122">
        <v>129050.266095275</v>
      </c>
      <c r="U11" s="122">
        <v>27874.613572665701</v>
      </c>
      <c r="V11" s="122">
        <v>124042.412913387</v>
      </c>
      <c r="W11" s="122">
        <v>258227.38157394499</v>
      </c>
    </row>
    <row r="12" spans="1:24" ht="12.75" x14ac:dyDescent="0.2">
      <c r="A12" s="122" t="s">
        <v>362</v>
      </c>
      <c r="B12" s="122">
        <v>6856</v>
      </c>
      <c r="C12" s="122">
        <v>6966.8011880681897</v>
      </c>
      <c r="D12" s="140">
        <v>20.3318615164665</v>
      </c>
      <c r="E12" s="140">
        <v>-11.456061816443</v>
      </c>
      <c r="F12" s="140">
        <v>-10.247133684201</v>
      </c>
      <c r="G12" s="140">
        <v>-109.219348772011</v>
      </c>
      <c r="H12" s="122"/>
      <c r="I12" s="122">
        <v>27406</v>
      </c>
      <c r="J12" s="204">
        <v>1.20555503244462</v>
      </c>
      <c r="K12" s="198">
        <v>8.6988250748011406E-2</v>
      </c>
      <c r="L12" s="198">
        <v>1.44858790045975E-2</v>
      </c>
      <c r="M12" s="198">
        <v>1.31358096767131E-3</v>
      </c>
      <c r="N12" s="198">
        <v>4.7580821717872E-2</v>
      </c>
      <c r="O12" s="198">
        <v>1.44858790045975E-2</v>
      </c>
      <c r="P12" s="198">
        <v>4.5975333868495897E-3</v>
      </c>
      <c r="Q12" s="198"/>
      <c r="R12" s="122">
        <v>6947.7653716733703</v>
      </c>
      <c r="S12" s="122">
        <v>47953.913848939701</v>
      </c>
      <c r="T12" s="122">
        <v>129050.266095275</v>
      </c>
      <c r="U12" s="122">
        <v>27874.613572665701</v>
      </c>
      <c r="V12" s="122">
        <v>124042.412913387</v>
      </c>
      <c r="W12" s="122">
        <v>258227.38157394499</v>
      </c>
    </row>
    <row r="13" spans="1:24" ht="12.75" x14ac:dyDescent="0.2">
      <c r="A13" s="122" t="s">
        <v>363</v>
      </c>
      <c r="B13" s="122">
        <v>6376</v>
      </c>
      <c r="C13" s="122">
        <v>6417.7067502004202</v>
      </c>
      <c r="D13" s="140">
        <v>-50.291311427174001</v>
      </c>
      <c r="E13" s="140">
        <v>-11.456061816443</v>
      </c>
      <c r="F13" s="140">
        <v>11.528111717215999</v>
      </c>
      <c r="G13" s="140">
        <v>8.0134314488409402</v>
      </c>
      <c r="H13" s="122"/>
      <c r="I13" s="122">
        <v>85693</v>
      </c>
      <c r="J13" s="204">
        <v>1.20555503244462</v>
      </c>
      <c r="K13" s="198">
        <v>7.2036222328544897E-2</v>
      </c>
      <c r="L13" s="198">
        <v>1.03158951139533E-2</v>
      </c>
      <c r="M13" s="198">
        <v>7.2351300572975603E-4</v>
      </c>
      <c r="N13" s="198">
        <v>5.3574971117827601E-2</v>
      </c>
      <c r="O13" s="198">
        <v>1.46919818421575E-2</v>
      </c>
      <c r="P13" s="198">
        <v>3.5592172056060599E-3</v>
      </c>
      <c r="Q13" s="198"/>
      <c r="R13" s="122">
        <v>6947.7653716733703</v>
      </c>
      <c r="S13" s="122">
        <v>47953.913848939701</v>
      </c>
      <c r="T13" s="122">
        <v>129050.266095275</v>
      </c>
      <c r="U13" s="122">
        <v>27874.613572665701</v>
      </c>
      <c r="V13" s="122">
        <v>124042.412913387</v>
      </c>
      <c r="W13" s="122">
        <v>258227.38157394499</v>
      </c>
    </row>
    <row r="14" spans="1:24" ht="12.75" x14ac:dyDescent="0.2">
      <c r="A14" s="122" t="s">
        <v>364</v>
      </c>
      <c r="B14" s="122">
        <v>6168</v>
      </c>
      <c r="C14" s="122">
        <v>6258.3363264426398</v>
      </c>
      <c r="D14" s="140">
        <v>-60.458642552788199</v>
      </c>
      <c r="E14" s="140">
        <v>-11.456061816443</v>
      </c>
      <c r="F14" s="140">
        <v>22.6781514073468</v>
      </c>
      <c r="G14" s="140">
        <v>-41.4996743389625</v>
      </c>
      <c r="H14" s="122"/>
      <c r="I14" s="122">
        <v>107538</v>
      </c>
      <c r="J14" s="204">
        <v>1.20555503244462</v>
      </c>
      <c r="K14" s="198">
        <v>5.6882218378619599E-2</v>
      </c>
      <c r="L14" s="198">
        <v>9.7825884803511304E-3</v>
      </c>
      <c r="M14" s="198">
        <v>8.5551154010675304E-4</v>
      </c>
      <c r="N14" s="198">
        <v>4.6123230857929298E-2</v>
      </c>
      <c r="O14" s="198">
        <v>1.5129535606018299E-2</v>
      </c>
      <c r="P14" s="198">
        <v>4.0822778924659202E-3</v>
      </c>
      <c r="Q14" s="198"/>
      <c r="R14" s="122">
        <v>6947.7653716733703</v>
      </c>
      <c r="S14" s="122">
        <v>47953.913848939701</v>
      </c>
      <c r="T14" s="122">
        <v>129050.266095275</v>
      </c>
      <c r="U14" s="122">
        <v>27874.613572665701</v>
      </c>
      <c r="V14" s="122">
        <v>124042.412913387</v>
      </c>
      <c r="W14" s="122">
        <v>258227.38157394499</v>
      </c>
    </row>
    <row r="15" spans="1:24" ht="12.75" x14ac:dyDescent="0.2">
      <c r="A15" s="122" t="s">
        <v>365</v>
      </c>
      <c r="B15" s="122">
        <v>8140</v>
      </c>
      <c r="C15" s="122">
        <v>8310.4889297751706</v>
      </c>
      <c r="D15" s="140">
        <v>-61.284226350328801</v>
      </c>
      <c r="E15" s="140">
        <v>-11.456061816443</v>
      </c>
      <c r="F15" s="140">
        <v>25.456374167245102</v>
      </c>
      <c r="G15" s="140">
        <v>-123.698809821783</v>
      </c>
      <c r="H15" s="122"/>
      <c r="I15" s="122">
        <v>74412</v>
      </c>
      <c r="J15" s="204">
        <v>1.20555503244462</v>
      </c>
      <c r="K15" s="198">
        <v>7.5928613664462699E-2</v>
      </c>
      <c r="L15" s="198">
        <v>1.5131967962156601E-2</v>
      </c>
      <c r="M15" s="198">
        <v>1.90829436112455E-3</v>
      </c>
      <c r="N15" s="198">
        <v>5.39563511261624E-2</v>
      </c>
      <c r="O15" s="198">
        <v>1.98623877869161E-2</v>
      </c>
      <c r="P15" s="198">
        <v>5.5233026931140097E-3</v>
      </c>
      <c r="Q15" s="198"/>
      <c r="R15" s="122">
        <v>6947.7653716733703</v>
      </c>
      <c r="S15" s="122">
        <v>47953.913848939701</v>
      </c>
      <c r="T15" s="122">
        <v>129050.266095275</v>
      </c>
      <c r="U15" s="122">
        <v>27874.613572665701</v>
      </c>
      <c r="V15" s="122">
        <v>124042.412913387</v>
      </c>
      <c r="W15" s="122">
        <v>258227.38157394499</v>
      </c>
    </row>
    <row r="16" spans="1:24" ht="12.75" x14ac:dyDescent="0.2">
      <c r="A16" s="122" t="s">
        <v>366</v>
      </c>
      <c r="B16" s="122">
        <v>11401</v>
      </c>
      <c r="C16" s="122">
        <v>11749.945071336901</v>
      </c>
      <c r="D16" s="140">
        <v>-61.616096037669301</v>
      </c>
      <c r="E16" s="140">
        <v>-11.456061816443</v>
      </c>
      <c r="F16" s="140">
        <v>12.199142791873101</v>
      </c>
      <c r="G16" s="140">
        <v>-288.54783959113797</v>
      </c>
      <c r="H16" s="122"/>
      <c r="I16" s="122">
        <v>46853</v>
      </c>
      <c r="J16" s="204">
        <v>1.20555503244462</v>
      </c>
      <c r="K16" s="198">
        <v>8.1424882077988606E-2</v>
      </c>
      <c r="L16" s="198">
        <v>1.8461998164471902E-2</v>
      </c>
      <c r="M16" s="198">
        <v>3.0520991185196298E-3</v>
      </c>
      <c r="N16" s="198">
        <v>6.11913858237466E-2</v>
      </c>
      <c r="O16" s="198">
        <v>2.5334557018760799E-2</v>
      </c>
      <c r="P16" s="198">
        <v>1.18242161654537E-2</v>
      </c>
      <c r="Q16" s="198"/>
      <c r="R16" s="122">
        <v>6947.7653716733703</v>
      </c>
      <c r="S16" s="122">
        <v>47953.913848939701</v>
      </c>
      <c r="T16" s="122">
        <v>129050.266095275</v>
      </c>
      <c r="U16" s="122">
        <v>27874.613572665701</v>
      </c>
      <c r="V16" s="122">
        <v>124042.412913387</v>
      </c>
      <c r="W16" s="122">
        <v>258227.38157394499</v>
      </c>
    </row>
    <row r="17" spans="1:23" ht="12.75" x14ac:dyDescent="0.2">
      <c r="A17" s="122" t="s">
        <v>367</v>
      </c>
      <c r="B17" s="122">
        <v>7627</v>
      </c>
      <c r="C17" s="122">
        <v>7797.10718871671</v>
      </c>
      <c r="D17" s="140">
        <v>-60.789410777046498</v>
      </c>
      <c r="E17" s="140">
        <v>-11.456061816443</v>
      </c>
      <c r="F17" s="140">
        <v>11.4023655808742</v>
      </c>
      <c r="G17" s="140">
        <v>-109.665481425805</v>
      </c>
      <c r="H17" s="122"/>
      <c r="I17" s="122">
        <v>99359</v>
      </c>
      <c r="J17" s="204">
        <v>1.20555503244462</v>
      </c>
      <c r="K17" s="198">
        <v>7.0723336587525998E-2</v>
      </c>
      <c r="L17" s="198">
        <v>1.2339093589911299E-2</v>
      </c>
      <c r="M17" s="198">
        <v>1.5801286244829401E-3</v>
      </c>
      <c r="N17" s="198">
        <v>5.16913414990086E-2</v>
      </c>
      <c r="O17" s="198">
        <v>1.69285117603841E-2</v>
      </c>
      <c r="P17" s="198">
        <v>6.3507080385269603E-3</v>
      </c>
      <c r="Q17" s="198"/>
      <c r="R17" s="122">
        <v>6947.7653716733703</v>
      </c>
      <c r="S17" s="122">
        <v>47953.913848939701</v>
      </c>
      <c r="T17" s="122">
        <v>129050.266095275</v>
      </c>
      <c r="U17" s="122">
        <v>27874.613572665701</v>
      </c>
      <c r="V17" s="122">
        <v>124042.412913387</v>
      </c>
      <c r="W17" s="122">
        <v>258227.38157394499</v>
      </c>
    </row>
    <row r="18" spans="1:23" ht="12.75" x14ac:dyDescent="0.2">
      <c r="A18" s="122" t="s">
        <v>368</v>
      </c>
      <c r="B18" s="122">
        <v>12449</v>
      </c>
      <c r="C18" s="122">
        <v>12464.280160501799</v>
      </c>
      <c r="D18" s="140">
        <v>80.369160467776098</v>
      </c>
      <c r="E18" s="140">
        <v>-11.456061816443</v>
      </c>
      <c r="F18" s="140">
        <v>-15.882939332866799</v>
      </c>
      <c r="G18" s="140">
        <v>-68.765925440543</v>
      </c>
      <c r="H18" s="122"/>
      <c r="I18" s="122">
        <v>59420</v>
      </c>
      <c r="J18" s="204">
        <v>1.20555503244462</v>
      </c>
      <c r="K18" s="198">
        <v>0.11785594076068701</v>
      </c>
      <c r="L18" s="198">
        <v>2.20296196566813E-2</v>
      </c>
      <c r="M18" s="198">
        <v>2.47391450690003E-3</v>
      </c>
      <c r="N18" s="198">
        <v>8.3961629081117498E-2</v>
      </c>
      <c r="O18" s="198">
        <v>2.8643554358801799E-2</v>
      </c>
      <c r="P18" s="198">
        <v>8.7176035005048797E-3</v>
      </c>
      <c r="Q18" s="198"/>
      <c r="R18" s="122">
        <v>6947.7653716733703</v>
      </c>
      <c r="S18" s="122">
        <v>47953.913848939701</v>
      </c>
      <c r="T18" s="122">
        <v>129050.266095275</v>
      </c>
      <c r="U18" s="122">
        <v>27874.613572665701</v>
      </c>
      <c r="V18" s="122">
        <v>124042.412913387</v>
      </c>
      <c r="W18" s="122">
        <v>258227.38157394499</v>
      </c>
    </row>
    <row r="19" spans="1:23" ht="12.75" x14ac:dyDescent="0.2">
      <c r="A19" s="122" t="s">
        <v>369</v>
      </c>
      <c r="B19" s="122">
        <v>5840</v>
      </c>
      <c r="C19" s="122">
        <v>5820.1538963371304</v>
      </c>
      <c r="D19" s="140">
        <v>-46.184343100850597</v>
      </c>
      <c r="E19" s="140">
        <v>-11.456061816443</v>
      </c>
      <c r="F19" s="140">
        <v>-20.714646495824699</v>
      </c>
      <c r="G19" s="140">
        <v>97.795830759143897</v>
      </c>
      <c r="H19" s="122"/>
      <c r="I19" s="122">
        <v>10424</v>
      </c>
      <c r="J19" s="204">
        <v>1.20555503244462</v>
      </c>
      <c r="K19" s="198">
        <v>9.3438219493476596E-2</v>
      </c>
      <c r="L19" s="198">
        <v>1.0072908672294699E-2</v>
      </c>
      <c r="M19" s="198">
        <v>1.91864927091328E-4</v>
      </c>
      <c r="N19" s="198">
        <v>4.4800460475824998E-2</v>
      </c>
      <c r="O19" s="198">
        <v>1.3334612432847301E-2</v>
      </c>
      <c r="P19" s="198">
        <v>2.9739063699155801E-3</v>
      </c>
      <c r="Q19" s="198"/>
      <c r="R19" s="122">
        <v>6947.7653716733703</v>
      </c>
      <c r="S19" s="122">
        <v>47953.913848939701</v>
      </c>
      <c r="T19" s="122">
        <v>129050.266095275</v>
      </c>
      <c r="U19" s="122">
        <v>27874.613572665701</v>
      </c>
      <c r="V19" s="122">
        <v>124042.412913387</v>
      </c>
      <c r="W19" s="122">
        <v>258227.38157394499</v>
      </c>
    </row>
    <row r="20" spans="1:23" ht="12.75" x14ac:dyDescent="0.2">
      <c r="A20" s="122" t="s">
        <v>370</v>
      </c>
      <c r="B20" s="122">
        <v>9850</v>
      </c>
      <c r="C20" s="122">
        <v>9777.1669031399306</v>
      </c>
      <c r="D20" s="140">
        <v>5.3412659858364799</v>
      </c>
      <c r="E20" s="140">
        <v>-11.456061816443</v>
      </c>
      <c r="F20" s="140">
        <v>-7.8107903717453304</v>
      </c>
      <c r="G20" s="140">
        <v>86.393348890552701</v>
      </c>
      <c r="H20" s="122"/>
      <c r="I20" s="122">
        <v>27752</v>
      </c>
      <c r="J20" s="204">
        <v>1.20555503244462</v>
      </c>
      <c r="K20" s="198">
        <v>0.10110982992216801</v>
      </c>
      <c r="L20" s="198">
        <v>1.6683482271547999E-2</v>
      </c>
      <c r="M20" s="198">
        <v>1.26117036609974E-3</v>
      </c>
      <c r="N20" s="198">
        <v>7.3111847794753507E-2</v>
      </c>
      <c r="O20" s="198">
        <v>2.0899394638224301E-2</v>
      </c>
      <c r="P20" s="198">
        <v>7.0265206111271303E-3</v>
      </c>
      <c r="Q20" s="198"/>
      <c r="R20" s="122">
        <v>6947.7653716733703</v>
      </c>
      <c r="S20" s="122">
        <v>47953.913848939701</v>
      </c>
      <c r="T20" s="122">
        <v>129050.266095275</v>
      </c>
      <c r="U20" s="122">
        <v>27874.613572665701</v>
      </c>
      <c r="V20" s="122">
        <v>124042.412913387</v>
      </c>
      <c r="W20" s="122">
        <v>258227.38157394499</v>
      </c>
    </row>
    <row r="21" spans="1:23" ht="12.75" x14ac:dyDescent="0.2">
      <c r="A21" s="122" t="s">
        <v>371</v>
      </c>
      <c r="B21" s="122">
        <v>7482</v>
      </c>
      <c r="C21" s="122">
        <v>7590.5939122367699</v>
      </c>
      <c r="D21" s="140">
        <v>-20.340802585896299</v>
      </c>
      <c r="E21" s="140">
        <v>-11.456061816443</v>
      </c>
      <c r="F21" s="140">
        <v>5.9011947895213801</v>
      </c>
      <c r="G21" s="140">
        <v>-82.248997528095501</v>
      </c>
      <c r="H21" s="122"/>
      <c r="I21" s="122">
        <v>16615</v>
      </c>
      <c r="J21" s="204">
        <v>1.20555503244462</v>
      </c>
      <c r="K21" s="198">
        <v>8.76316581402347E-2</v>
      </c>
      <c r="L21" s="198">
        <v>1.44447788143244E-2</v>
      </c>
      <c r="M21" s="198">
        <v>1.74541077339753E-3</v>
      </c>
      <c r="N21" s="198">
        <v>4.7607583508877498E-2</v>
      </c>
      <c r="O21" s="198">
        <v>1.6852241950045099E-2</v>
      </c>
      <c r="P21" s="198">
        <v>5.2362323201926003E-3</v>
      </c>
      <c r="Q21" s="198"/>
      <c r="R21" s="122">
        <v>6947.7653716733703</v>
      </c>
      <c r="S21" s="122">
        <v>47953.913848939701</v>
      </c>
      <c r="T21" s="122">
        <v>129050.266095275</v>
      </c>
      <c r="U21" s="122">
        <v>27874.613572665701</v>
      </c>
      <c r="V21" s="122">
        <v>124042.412913387</v>
      </c>
      <c r="W21" s="122">
        <v>258227.38157394499</v>
      </c>
    </row>
    <row r="22" spans="1:23" ht="12.75" x14ac:dyDescent="0.2">
      <c r="A22" s="122" t="s">
        <v>372</v>
      </c>
      <c r="B22" s="122">
        <v>6705</v>
      </c>
      <c r="C22" s="122">
        <v>6723.14715584851</v>
      </c>
      <c r="D22" s="140">
        <v>-13.9578067428477</v>
      </c>
      <c r="E22" s="140">
        <v>-11.456061816443</v>
      </c>
      <c r="F22" s="140">
        <v>12.6016740696569</v>
      </c>
      <c r="G22" s="140">
        <v>-5.1242338790320998</v>
      </c>
      <c r="H22" s="122"/>
      <c r="I22" s="122">
        <v>46274</v>
      </c>
      <c r="J22" s="204">
        <v>1.20555503244462</v>
      </c>
      <c r="K22" s="198">
        <v>6.4615118641137601E-2</v>
      </c>
      <c r="L22" s="198">
        <v>1.27717508752215E-2</v>
      </c>
      <c r="M22" s="198">
        <v>8.6441630289147298E-4</v>
      </c>
      <c r="N22" s="198">
        <v>4.82344297013442E-2</v>
      </c>
      <c r="O22" s="198">
        <v>1.6251026494359701E-2</v>
      </c>
      <c r="P22" s="198">
        <v>4.0411462160176298E-3</v>
      </c>
      <c r="Q22" s="198"/>
      <c r="R22" s="122">
        <v>6947.7653716733703</v>
      </c>
      <c r="S22" s="122">
        <v>47953.913848939701</v>
      </c>
      <c r="T22" s="122">
        <v>129050.266095275</v>
      </c>
      <c r="U22" s="122">
        <v>27874.613572665701</v>
      </c>
      <c r="V22" s="122">
        <v>124042.412913387</v>
      </c>
      <c r="W22" s="122">
        <v>258227.38157394499</v>
      </c>
    </row>
    <row r="23" spans="1:23" ht="12.75" x14ac:dyDescent="0.2">
      <c r="A23" s="122" t="s">
        <v>373</v>
      </c>
      <c r="B23" s="122">
        <v>7586</v>
      </c>
      <c r="C23" s="122">
        <v>7765.1464683214599</v>
      </c>
      <c r="D23" s="140">
        <v>-61.634231327128603</v>
      </c>
      <c r="E23" s="140">
        <v>-11.456061816443</v>
      </c>
      <c r="F23" s="140">
        <v>20.725507136740699</v>
      </c>
      <c r="G23" s="140">
        <v>-126.887785461531</v>
      </c>
      <c r="H23" s="122"/>
      <c r="I23" s="122">
        <v>71023</v>
      </c>
      <c r="J23" s="204">
        <v>1.20555503244462</v>
      </c>
      <c r="K23" s="198">
        <v>7.1202286583219504E-2</v>
      </c>
      <c r="L23" s="198">
        <v>1.35449079875533E-2</v>
      </c>
      <c r="M23" s="198">
        <v>1.52063416076482E-3</v>
      </c>
      <c r="N23" s="198">
        <v>4.6660940821987199E-2</v>
      </c>
      <c r="O23" s="198">
        <v>1.7093054362671199E-2</v>
      </c>
      <c r="P23" s="198">
        <v>6.5049350210495197E-3</v>
      </c>
      <c r="Q23" s="198"/>
      <c r="R23" s="122">
        <v>6947.7653716733703</v>
      </c>
      <c r="S23" s="122">
        <v>47953.913848939701</v>
      </c>
      <c r="T23" s="122">
        <v>129050.266095275</v>
      </c>
      <c r="U23" s="122">
        <v>27874.613572665701</v>
      </c>
      <c r="V23" s="122">
        <v>124042.412913387</v>
      </c>
      <c r="W23" s="122">
        <v>258227.38157394499</v>
      </c>
    </row>
    <row r="24" spans="1:23" ht="12.75" x14ac:dyDescent="0.2">
      <c r="A24" s="122" t="s">
        <v>374</v>
      </c>
      <c r="B24" s="122">
        <v>8911</v>
      </c>
      <c r="C24" s="122">
        <v>9033.6087259330307</v>
      </c>
      <c r="D24" s="140">
        <v>-50.496859697580902</v>
      </c>
      <c r="E24" s="140">
        <v>-11.456061816443</v>
      </c>
      <c r="F24" s="140">
        <v>27.2542050327671</v>
      </c>
      <c r="G24" s="140">
        <v>-87.846913132512299</v>
      </c>
      <c r="H24" s="122"/>
      <c r="I24" s="122">
        <v>78129</v>
      </c>
      <c r="J24" s="204">
        <v>1.20555503244462</v>
      </c>
      <c r="K24" s="198">
        <v>5.3770046973594998E-2</v>
      </c>
      <c r="L24" s="198">
        <v>1.1301821346746999E-2</v>
      </c>
      <c r="M24" s="198">
        <v>1.4847239821321101E-3</v>
      </c>
      <c r="N24" s="198">
        <v>6.0412906859168801E-2</v>
      </c>
      <c r="O24" s="198">
        <v>2.00821717928042E-2</v>
      </c>
      <c r="P24" s="198">
        <v>8.5627615866067704E-3</v>
      </c>
      <c r="Q24" s="198"/>
      <c r="R24" s="122">
        <v>6947.7653716733703</v>
      </c>
      <c r="S24" s="122">
        <v>47953.913848939701</v>
      </c>
      <c r="T24" s="122">
        <v>129050.266095275</v>
      </c>
      <c r="U24" s="122">
        <v>27874.613572665701</v>
      </c>
      <c r="V24" s="122">
        <v>124042.412913387</v>
      </c>
      <c r="W24" s="122">
        <v>258227.38157394499</v>
      </c>
    </row>
    <row r="25" spans="1:23" ht="12.75" x14ac:dyDescent="0.2">
      <c r="A25" s="122" t="s">
        <v>375</v>
      </c>
      <c r="B25" s="122">
        <v>8184</v>
      </c>
      <c r="C25" s="122">
        <v>8326.4192490019304</v>
      </c>
      <c r="D25" s="140">
        <v>-61.697325978344097</v>
      </c>
      <c r="E25" s="140">
        <v>-11.456061816443</v>
      </c>
      <c r="F25" s="140">
        <v>19.7716673996879</v>
      </c>
      <c r="G25" s="140">
        <v>-89.446673065268001</v>
      </c>
      <c r="H25" s="122"/>
      <c r="I25" s="122">
        <v>935619</v>
      </c>
      <c r="J25" s="204">
        <v>1.20555503244462</v>
      </c>
      <c r="K25" s="198">
        <v>5.14921137770823E-2</v>
      </c>
      <c r="L25" s="198">
        <v>1.0007278603790601E-2</v>
      </c>
      <c r="M25" s="198">
        <v>1.45572075812911E-3</v>
      </c>
      <c r="N25" s="198">
        <v>5.6798761034138903E-2</v>
      </c>
      <c r="O25" s="198">
        <v>1.83931707244081E-2</v>
      </c>
      <c r="P25" s="198">
        <v>7.8087341107865504E-3</v>
      </c>
      <c r="Q25" s="198"/>
      <c r="R25" s="122">
        <v>6947.7653716733703</v>
      </c>
      <c r="S25" s="122">
        <v>47953.913848939701</v>
      </c>
      <c r="T25" s="122">
        <v>129050.266095275</v>
      </c>
      <c r="U25" s="122">
        <v>27874.613572665701</v>
      </c>
      <c r="V25" s="122">
        <v>124042.412913387</v>
      </c>
      <c r="W25" s="122">
        <v>258227.38157394499</v>
      </c>
    </row>
    <row r="26" spans="1:23" ht="12.75" x14ac:dyDescent="0.2">
      <c r="A26" s="122" t="s">
        <v>376</v>
      </c>
      <c r="B26" s="122">
        <v>6840</v>
      </c>
      <c r="C26" s="122">
        <v>6901.0441846127596</v>
      </c>
      <c r="D26" s="140">
        <v>-61.706831450259898</v>
      </c>
      <c r="E26" s="140">
        <v>-11.456061816443</v>
      </c>
      <c r="F26" s="140">
        <v>16.644982091194901</v>
      </c>
      <c r="G26" s="140">
        <v>-4.8385921126359897</v>
      </c>
      <c r="H26" s="122"/>
      <c r="I26" s="122">
        <v>47750</v>
      </c>
      <c r="J26" s="204">
        <v>1.20555503244462</v>
      </c>
      <c r="K26" s="198">
        <v>4.4732984293193702E-2</v>
      </c>
      <c r="L26" s="198">
        <v>7.9371727748691109E-3</v>
      </c>
      <c r="M26" s="198">
        <v>1.04712041884817E-3</v>
      </c>
      <c r="N26" s="198">
        <v>5.2984293193717301E-2</v>
      </c>
      <c r="O26" s="198">
        <v>1.4848167539267E-2</v>
      </c>
      <c r="P26" s="198">
        <v>6.1151832460733004E-3</v>
      </c>
      <c r="Q26" s="198"/>
      <c r="R26" s="122">
        <v>6947.7653716733703</v>
      </c>
      <c r="S26" s="122">
        <v>47953.913848939701</v>
      </c>
      <c r="T26" s="122">
        <v>129050.266095275</v>
      </c>
      <c r="U26" s="122">
        <v>27874.613572665701</v>
      </c>
      <c r="V26" s="122">
        <v>124042.412913387</v>
      </c>
      <c r="W26" s="122">
        <v>258227.38157394499</v>
      </c>
    </row>
    <row r="27" spans="1:23" ht="12.75" x14ac:dyDescent="0.2">
      <c r="A27" s="122" t="s">
        <v>377</v>
      </c>
      <c r="B27" s="122">
        <v>8057</v>
      </c>
      <c r="C27" s="122">
        <v>8022.69549540757</v>
      </c>
      <c r="D27" s="140">
        <v>-38.869291870102799</v>
      </c>
      <c r="E27" s="140">
        <v>-11.456061816443</v>
      </c>
      <c r="F27" s="140">
        <v>52.460392352345202</v>
      </c>
      <c r="G27" s="140">
        <v>32.483815446264501</v>
      </c>
      <c r="H27" s="122"/>
      <c r="I27" s="122">
        <v>94631</v>
      </c>
      <c r="J27" s="204">
        <v>1.20555503244462</v>
      </c>
      <c r="K27" s="198">
        <v>6.6162251270725198E-2</v>
      </c>
      <c r="L27" s="198">
        <v>1.25011888281853E-2</v>
      </c>
      <c r="M27" s="198">
        <v>1.1729771427967601E-3</v>
      </c>
      <c r="N27" s="198">
        <v>5.5267301412856303E-2</v>
      </c>
      <c r="O27" s="198">
        <v>1.9877207257663999E-2</v>
      </c>
      <c r="P27" s="198">
        <v>5.5689995878729004E-3</v>
      </c>
      <c r="Q27" s="198"/>
      <c r="R27" s="122">
        <v>6947.7653716733703</v>
      </c>
      <c r="S27" s="122">
        <v>47953.913848939701</v>
      </c>
      <c r="T27" s="122">
        <v>129050.266095275</v>
      </c>
      <c r="U27" s="122">
        <v>27874.613572665701</v>
      </c>
      <c r="V27" s="122">
        <v>124042.412913387</v>
      </c>
      <c r="W27" s="122">
        <v>258227.38157394499</v>
      </c>
    </row>
    <row r="28" spans="1:23" ht="12.75" x14ac:dyDescent="0.2">
      <c r="A28" s="122" t="s">
        <v>378</v>
      </c>
      <c r="B28" s="122">
        <v>7315</v>
      </c>
      <c r="C28" s="122">
        <v>7471.5078580179697</v>
      </c>
      <c r="D28" s="140">
        <v>-57.635473298060496</v>
      </c>
      <c r="E28" s="140">
        <v>-11.456061816443</v>
      </c>
      <c r="F28" s="140">
        <v>4.7299015459229103</v>
      </c>
      <c r="G28" s="140">
        <v>-91.7885947967156</v>
      </c>
      <c r="H28" s="122"/>
      <c r="I28" s="122">
        <v>47103</v>
      </c>
      <c r="J28" s="204">
        <v>1.20555503244462</v>
      </c>
      <c r="K28" s="198">
        <v>7.5748890728828303E-2</v>
      </c>
      <c r="L28" s="198">
        <v>1.56890219306626E-2</v>
      </c>
      <c r="M28" s="198">
        <v>1.0190433730335601E-3</v>
      </c>
      <c r="N28" s="198">
        <v>5.0782328089506001E-2</v>
      </c>
      <c r="O28" s="198">
        <v>1.7769568817272801E-2</v>
      </c>
      <c r="P28" s="198">
        <v>4.5220049678364399E-3</v>
      </c>
      <c r="Q28" s="198"/>
      <c r="R28" s="122">
        <v>6947.7653716733703</v>
      </c>
      <c r="S28" s="122">
        <v>47953.913848939701</v>
      </c>
      <c r="T28" s="122">
        <v>129050.266095275</v>
      </c>
      <c r="U28" s="122">
        <v>27874.613572665701</v>
      </c>
      <c r="V28" s="122">
        <v>124042.412913387</v>
      </c>
      <c r="W28" s="122">
        <v>258227.38157394499</v>
      </c>
    </row>
    <row r="29" spans="1:23" ht="12.75" x14ac:dyDescent="0.2">
      <c r="A29" s="122" t="s">
        <v>379</v>
      </c>
      <c r="B29" s="122">
        <v>9118</v>
      </c>
      <c r="C29" s="122">
        <v>9383.13556026277</v>
      </c>
      <c r="D29" s="140">
        <v>-49.884553861152703</v>
      </c>
      <c r="E29" s="140">
        <v>-11.456061816443</v>
      </c>
      <c r="F29" s="140">
        <v>16.435980150438098</v>
      </c>
      <c r="G29" s="140">
        <v>-220.22706163108299</v>
      </c>
      <c r="H29" s="122"/>
      <c r="I29" s="122">
        <v>69386</v>
      </c>
      <c r="J29" s="204">
        <v>1.20555503244462</v>
      </c>
      <c r="K29" s="198">
        <v>9.0882887037730994E-2</v>
      </c>
      <c r="L29" s="198">
        <v>1.9297841063038699E-2</v>
      </c>
      <c r="M29" s="198">
        <v>2.2194679041881598E-3</v>
      </c>
      <c r="N29" s="198">
        <v>5.1984550197446203E-2</v>
      </c>
      <c r="O29" s="198">
        <v>2.0753466117084101E-2</v>
      </c>
      <c r="P29" s="198">
        <v>7.4222465627071703E-3</v>
      </c>
      <c r="Q29" s="198"/>
      <c r="R29" s="122">
        <v>6947.7653716733703</v>
      </c>
      <c r="S29" s="122">
        <v>47953.913848939701</v>
      </c>
      <c r="T29" s="122">
        <v>129050.266095275</v>
      </c>
      <c r="U29" s="122">
        <v>27874.613572665701</v>
      </c>
      <c r="V29" s="122">
        <v>124042.412913387</v>
      </c>
      <c r="W29" s="122">
        <v>258227.38157394499</v>
      </c>
    </row>
    <row r="30" spans="1:23" ht="12.75" x14ac:dyDescent="0.2">
      <c r="A30" s="122" t="s">
        <v>380</v>
      </c>
      <c r="B30" s="122">
        <v>7242</v>
      </c>
      <c r="C30" s="122">
        <v>7347.1011578848502</v>
      </c>
      <c r="D30" s="140">
        <v>-61.298767476760297</v>
      </c>
      <c r="E30" s="140">
        <v>-11.456061816443</v>
      </c>
      <c r="F30" s="140">
        <v>14.9244372182185</v>
      </c>
      <c r="G30" s="140">
        <v>-47.704558461911802</v>
      </c>
      <c r="H30" s="122"/>
      <c r="I30" s="122">
        <v>43891</v>
      </c>
      <c r="J30" s="204">
        <v>1.20555503244462</v>
      </c>
      <c r="K30" s="198">
        <v>7.6211524002642902E-2</v>
      </c>
      <c r="L30" s="198">
        <v>1.2827231095213099E-2</v>
      </c>
      <c r="M30" s="198">
        <v>1.1391857100544499E-3</v>
      </c>
      <c r="N30" s="198">
        <v>5.7187122644733503E-2</v>
      </c>
      <c r="O30" s="198">
        <v>1.6381490510583002E-2</v>
      </c>
      <c r="P30" s="198">
        <v>4.5567428402178102E-3</v>
      </c>
      <c r="Q30" s="198"/>
      <c r="R30" s="122">
        <v>6947.7653716733703</v>
      </c>
      <c r="S30" s="122">
        <v>47953.913848939701</v>
      </c>
      <c r="T30" s="122">
        <v>129050.266095275</v>
      </c>
      <c r="U30" s="122">
        <v>27874.613572665701</v>
      </c>
      <c r="V30" s="122">
        <v>124042.412913387</v>
      </c>
      <c r="W30" s="122">
        <v>258227.38157394499</v>
      </c>
    </row>
    <row r="31" spans="1:23" ht="12.75" x14ac:dyDescent="0.2">
      <c r="A31" s="122" t="s">
        <v>381</v>
      </c>
      <c r="B31" s="122">
        <v>6603</v>
      </c>
      <c r="C31" s="122">
        <v>6726.9246549833397</v>
      </c>
      <c r="D31" s="140">
        <v>-49.360826795488798</v>
      </c>
      <c r="E31" s="140">
        <v>-11.456061816443</v>
      </c>
      <c r="F31" s="140">
        <v>0.606665559812406</v>
      </c>
      <c r="G31" s="140">
        <v>-64.184395954787803</v>
      </c>
      <c r="H31" s="122"/>
      <c r="I31" s="122">
        <v>26755</v>
      </c>
      <c r="J31" s="204">
        <v>1.20555503244462</v>
      </c>
      <c r="K31" s="198">
        <v>7.7742478041487595E-2</v>
      </c>
      <c r="L31" s="198">
        <v>1.03532050084096E-2</v>
      </c>
      <c r="M31" s="198">
        <v>5.9801906185759704E-4</v>
      </c>
      <c r="N31" s="198">
        <v>5.2513548869370201E-2</v>
      </c>
      <c r="O31" s="198">
        <v>1.6034386096056799E-2</v>
      </c>
      <c r="P31" s="198">
        <v>3.9245000934404802E-3</v>
      </c>
      <c r="Q31" s="198"/>
      <c r="R31" s="122">
        <v>6947.7653716733703</v>
      </c>
      <c r="S31" s="122">
        <v>47953.913848939701</v>
      </c>
      <c r="T31" s="122">
        <v>129050.266095275</v>
      </c>
      <c r="U31" s="122">
        <v>27874.613572665701</v>
      </c>
      <c r="V31" s="122">
        <v>124042.412913387</v>
      </c>
      <c r="W31" s="122">
        <v>258227.38157394499</v>
      </c>
    </row>
    <row r="32" spans="1:23" ht="12.75" x14ac:dyDescent="0.2">
      <c r="A32" s="122" t="s">
        <v>382</v>
      </c>
      <c r="B32" s="122">
        <v>6671</v>
      </c>
      <c r="C32" s="122">
        <v>6838.6306279269202</v>
      </c>
      <c r="D32" s="140">
        <v>-30.148846368007899</v>
      </c>
      <c r="E32" s="140">
        <v>-11.456061816443</v>
      </c>
      <c r="F32" s="140">
        <v>-7.6992939178261999</v>
      </c>
      <c r="G32" s="140">
        <v>-118.59336746291</v>
      </c>
      <c r="H32" s="122"/>
      <c r="I32" s="122">
        <v>32785</v>
      </c>
      <c r="J32" s="204">
        <v>1.20555503244462</v>
      </c>
      <c r="K32" s="198">
        <v>7.4180265365258499E-2</v>
      </c>
      <c r="L32" s="198">
        <v>1.31767576635657E-2</v>
      </c>
      <c r="M32" s="198">
        <v>1.28107366173555E-3</v>
      </c>
      <c r="N32" s="198">
        <v>4.7033704438005197E-2</v>
      </c>
      <c r="O32" s="198">
        <v>1.5372883940826599E-2</v>
      </c>
      <c r="P32" s="198">
        <v>4.4227543083727302E-3</v>
      </c>
      <c r="Q32" s="198"/>
      <c r="R32" s="122">
        <v>6947.7653716733703</v>
      </c>
      <c r="S32" s="122">
        <v>47953.913848939701</v>
      </c>
      <c r="T32" s="122">
        <v>129050.266095275</v>
      </c>
      <c r="U32" s="122">
        <v>27874.613572665701</v>
      </c>
      <c r="V32" s="122">
        <v>124042.412913387</v>
      </c>
      <c r="W32" s="122">
        <v>258227.38157394499</v>
      </c>
    </row>
    <row r="33" spans="1:23" ht="12.75" x14ac:dyDescent="0.2">
      <c r="A33" s="122" t="s">
        <v>383</v>
      </c>
      <c r="B33" s="122">
        <v>7938</v>
      </c>
      <c r="C33" s="122">
        <v>8081.4404505005004</v>
      </c>
      <c r="D33" s="140">
        <v>-36.802822723780501</v>
      </c>
      <c r="E33" s="140">
        <v>-11.456061816443</v>
      </c>
      <c r="F33" s="140">
        <v>-13.176304503816199</v>
      </c>
      <c r="G33" s="140">
        <v>-82.198199899416096</v>
      </c>
      <c r="H33" s="122"/>
      <c r="I33" s="122">
        <v>11621</v>
      </c>
      <c r="J33" s="204">
        <v>1.20555503244462</v>
      </c>
      <c r="K33" s="198">
        <v>0.104552103949746</v>
      </c>
      <c r="L33" s="198">
        <v>1.20471560106703E-2</v>
      </c>
      <c r="M33" s="198">
        <v>1.5489200585147599E-3</v>
      </c>
      <c r="N33" s="198">
        <v>5.6191377678340898E-2</v>
      </c>
      <c r="O33" s="198">
        <v>1.5317098356423701E-2</v>
      </c>
      <c r="P33" s="198">
        <v>6.7119869202306197E-3</v>
      </c>
      <c r="Q33" s="198"/>
      <c r="R33" s="122">
        <v>6947.7653716733703</v>
      </c>
      <c r="S33" s="122">
        <v>47953.913848939701</v>
      </c>
      <c r="T33" s="122">
        <v>129050.266095275</v>
      </c>
      <c r="U33" s="122">
        <v>27874.613572665701</v>
      </c>
      <c r="V33" s="122">
        <v>124042.412913387</v>
      </c>
      <c r="W33" s="122">
        <v>258227.38157394499</v>
      </c>
    </row>
    <row r="34" spans="1:23" ht="12.75" x14ac:dyDescent="0.2">
      <c r="A34" s="122" t="s">
        <v>384</v>
      </c>
      <c r="B34" s="122">
        <v>6598</v>
      </c>
      <c r="C34" s="122">
        <v>6652.8346669539396</v>
      </c>
      <c r="D34" s="140">
        <v>4.75844559179958</v>
      </c>
      <c r="E34" s="140">
        <v>-11.456061816443</v>
      </c>
      <c r="F34" s="140">
        <v>-8.9633277766592894</v>
      </c>
      <c r="G34" s="140">
        <v>-38.802147638708</v>
      </c>
      <c r="H34" s="122"/>
      <c r="I34" s="122">
        <v>42000</v>
      </c>
      <c r="J34" s="204">
        <v>1.20555503244462</v>
      </c>
      <c r="K34" s="198">
        <v>8.1595238095238096E-2</v>
      </c>
      <c r="L34" s="198">
        <v>1.10238095238095E-2</v>
      </c>
      <c r="M34" s="198">
        <v>8.3333333333333295E-4</v>
      </c>
      <c r="N34" s="198">
        <v>5.3428571428571402E-2</v>
      </c>
      <c r="O34" s="198">
        <v>1.43571428571429E-2</v>
      </c>
      <c r="P34" s="198">
        <v>4.0476190476190499E-3</v>
      </c>
      <c r="Q34" s="198"/>
      <c r="R34" s="122">
        <v>6947.7653716733703</v>
      </c>
      <c r="S34" s="122">
        <v>47953.913848939701</v>
      </c>
      <c r="T34" s="122">
        <v>129050.266095275</v>
      </c>
      <c r="U34" s="122">
        <v>27874.613572665701</v>
      </c>
      <c r="V34" s="122">
        <v>124042.412913387</v>
      </c>
      <c r="W34" s="122">
        <v>258227.38157394499</v>
      </c>
    </row>
    <row r="35" spans="1:23" ht="12.75" x14ac:dyDescent="0.2">
      <c r="A35" s="122" t="s">
        <v>385</v>
      </c>
      <c r="B35" s="122">
        <v>7146</v>
      </c>
      <c r="C35" s="122">
        <v>7265.7077551757302</v>
      </c>
      <c r="D35" s="140">
        <v>-33.865716396523901</v>
      </c>
      <c r="E35" s="140">
        <v>-11.456061816443</v>
      </c>
      <c r="F35" s="140">
        <v>-6.6159692694374996</v>
      </c>
      <c r="G35" s="140">
        <v>-67.356596685216104</v>
      </c>
      <c r="H35" s="122"/>
      <c r="I35" s="122">
        <v>43293</v>
      </c>
      <c r="J35" s="204">
        <v>1.20555503244462</v>
      </c>
      <c r="K35" s="198">
        <v>9.3548610629894002E-2</v>
      </c>
      <c r="L35" s="198">
        <v>1.4528907675605799E-2</v>
      </c>
      <c r="M35" s="198">
        <v>1.0394290069988201E-3</v>
      </c>
      <c r="N35" s="198">
        <v>5.2802993555540197E-2</v>
      </c>
      <c r="O35" s="198">
        <v>1.54066477259603E-2</v>
      </c>
      <c r="P35" s="198">
        <v>4.5041923636615598E-3</v>
      </c>
      <c r="Q35" s="198"/>
      <c r="R35" s="122">
        <v>6947.7653716733703</v>
      </c>
      <c r="S35" s="122">
        <v>47953.913848939701</v>
      </c>
      <c r="T35" s="122">
        <v>129050.266095275</v>
      </c>
      <c r="U35" s="122">
        <v>27874.613572665701</v>
      </c>
      <c r="V35" s="122">
        <v>124042.412913387</v>
      </c>
      <c r="W35" s="122">
        <v>258227.38157394499</v>
      </c>
    </row>
    <row r="36" spans="1:23" ht="14.25" customHeight="1" x14ac:dyDescent="0.2">
      <c r="A36" s="19" t="s">
        <v>386</v>
      </c>
      <c r="B36" s="122"/>
      <c r="C36" s="122"/>
      <c r="D36" s="140"/>
      <c r="E36" s="140"/>
      <c r="F36" s="140"/>
      <c r="G36" s="140"/>
      <c r="H36" s="122"/>
      <c r="I36" s="122"/>
      <c r="J36" s="204"/>
      <c r="K36" s="198"/>
      <c r="L36" s="198"/>
      <c r="M36" s="198"/>
      <c r="N36" s="198"/>
      <c r="O36" s="198"/>
      <c r="P36" s="198"/>
      <c r="Q36" s="198"/>
      <c r="R36" s="122"/>
      <c r="S36" s="122"/>
      <c r="T36" s="122"/>
      <c r="U36" s="122"/>
      <c r="V36" s="122"/>
      <c r="W36" s="122"/>
    </row>
    <row r="37" spans="1:23" ht="12.75" x14ac:dyDescent="0.2">
      <c r="A37" s="122" t="s">
        <v>387</v>
      </c>
      <c r="B37" s="122">
        <v>10130</v>
      </c>
      <c r="C37" s="122">
        <v>10184.9427971514</v>
      </c>
      <c r="D37" s="140">
        <v>2.7746472082766802</v>
      </c>
      <c r="E37" s="140">
        <v>-11.456061816443</v>
      </c>
      <c r="F37" s="140">
        <v>-15.5449004170962</v>
      </c>
      <c r="G37" s="140">
        <v>-30.9367838557014</v>
      </c>
      <c r="H37" s="122"/>
      <c r="I37" s="122">
        <v>42988</v>
      </c>
      <c r="J37" s="204">
        <v>1.20555503244462</v>
      </c>
      <c r="K37" s="198">
        <v>9.5910486647436496E-2</v>
      </c>
      <c r="L37" s="198">
        <v>1.75165162370894E-2</v>
      </c>
      <c r="M37" s="198">
        <v>1.83772215502001E-3</v>
      </c>
      <c r="N37" s="198">
        <v>6.0505257281101697E-2</v>
      </c>
      <c r="O37" s="198">
        <v>2.3797338792221099E-2</v>
      </c>
      <c r="P37" s="198">
        <v>8.0022331813529406E-3</v>
      </c>
      <c r="Q37" s="198"/>
      <c r="R37" s="122">
        <v>6947.7653716733703</v>
      </c>
      <c r="S37" s="122">
        <v>47953.913848939701</v>
      </c>
      <c r="T37" s="122">
        <v>129050.266095275</v>
      </c>
      <c r="U37" s="122">
        <v>27874.613572665701</v>
      </c>
      <c r="V37" s="122">
        <v>124042.412913387</v>
      </c>
      <c r="W37" s="122">
        <v>258227.38157394499</v>
      </c>
    </row>
    <row r="38" spans="1:23" ht="12.75" x14ac:dyDescent="0.2">
      <c r="A38" s="122" t="s">
        <v>388</v>
      </c>
      <c r="B38" s="122">
        <v>12236</v>
      </c>
      <c r="C38" s="122">
        <v>12227.8420941002</v>
      </c>
      <c r="D38" s="140">
        <v>86.124317931994099</v>
      </c>
      <c r="E38" s="140">
        <v>-11.456061816443</v>
      </c>
      <c r="F38" s="140">
        <v>-24.087950722768198</v>
      </c>
      <c r="G38" s="140">
        <v>-42.572423436651199</v>
      </c>
      <c r="H38" s="122"/>
      <c r="I38" s="122">
        <v>13755</v>
      </c>
      <c r="J38" s="204">
        <v>1.20555503244462</v>
      </c>
      <c r="K38" s="198">
        <v>0.103162486368593</v>
      </c>
      <c r="L38" s="198">
        <v>2.29734641948382E-2</v>
      </c>
      <c r="M38" s="198">
        <v>1.67211922937114E-3</v>
      </c>
      <c r="N38" s="198">
        <v>7.5172664485641597E-2</v>
      </c>
      <c r="O38" s="198">
        <v>3.0316248636859298E-2</v>
      </c>
      <c r="P38" s="198">
        <v>8.7241003271537592E-3</v>
      </c>
      <c r="Q38" s="198"/>
      <c r="R38" s="122">
        <v>6947.7653716733703</v>
      </c>
      <c r="S38" s="122">
        <v>47953.913848939701</v>
      </c>
      <c r="T38" s="122">
        <v>129050.266095275</v>
      </c>
      <c r="U38" s="122">
        <v>27874.613572665701</v>
      </c>
      <c r="V38" s="122">
        <v>124042.412913387</v>
      </c>
      <c r="W38" s="122">
        <v>258227.38157394499</v>
      </c>
    </row>
    <row r="39" spans="1:23" ht="12.75" x14ac:dyDescent="0.2">
      <c r="A39" s="122" t="s">
        <v>389</v>
      </c>
      <c r="B39" s="122">
        <v>6420</v>
      </c>
      <c r="C39" s="122">
        <v>6496.1563122331099</v>
      </c>
      <c r="D39" s="140">
        <v>-30.4307672923327</v>
      </c>
      <c r="E39" s="140">
        <v>-11.456061816443</v>
      </c>
      <c r="F39" s="140">
        <v>-11.4497817696735</v>
      </c>
      <c r="G39" s="140">
        <v>-22.803300346442899</v>
      </c>
      <c r="H39" s="122"/>
      <c r="I39" s="122">
        <v>20737</v>
      </c>
      <c r="J39" s="204">
        <v>1.20555503244462</v>
      </c>
      <c r="K39" s="198">
        <v>9.8905338284226305E-2</v>
      </c>
      <c r="L39" s="198">
        <v>1.11395090900323E-2</v>
      </c>
      <c r="M39" s="198">
        <v>6.2689877995852797E-4</v>
      </c>
      <c r="N39" s="198">
        <v>5.05376862612721E-2</v>
      </c>
      <c r="O39" s="198">
        <v>1.3454212277571501E-2</v>
      </c>
      <c r="P39" s="198">
        <v>3.90606162897237E-3</v>
      </c>
      <c r="Q39" s="198"/>
      <c r="R39" s="122">
        <v>6947.7653716733703</v>
      </c>
      <c r="S39" s="122">
        <v>47953.913848939701</v>
      </c>
      <c r="T39" s="122">
        <v>129050.266095275</v>
      </c>
      <c r="U39" s="122">
        <v>27874.613572665701</v>
      </c>
      <c r="V39" s="122">
        <v>124042.412913387</v>
      </c>
      <c r="W39" s="122">
        <v>258227.38157394499</v>
      </c>
    </row>
    <row r="40" spans="1:23" ht="12.75" x14ac:dyDescent="0.2">
      <c r="A40" s="122" t="s">
        <v>390</v>
      </c>
      <c r="B40" s="122">
        <v>5526</v>
      </c>
      <c r="C40" s="122">
        <v>5623.9042602564896</v>
      </c>
      <c r="D40" s="140">
        <v>1.9191960416237801</v>
      </c>
      <c r="E40" s="140">
        <v>-11.456061816443</v>
      </c>
      <c r="F40" s="140">
        <v>-22.594427089166299</v>
      </c>
      <c r="G40" s="140">
        <v>-65.549479269036098</v>
      </c>
      <c r="H40" s="122"/>
      <c r="I40" s="122">
        <v>17323</v>
      </c>
      <c r="J40" s="204">
        <v>1.20555503244462</v>
      </c>
      <c r="K40" s="198">
        <v>6.8867978987473294E-2</v>
      </c>
      <c r="L40" s="198">
        <v>9.5249090804133199E-3</v>
      </c>
      <c r="M40" s="198">
        <v>1.0968077122900199E-3</v>
      </c>
      <c r="N40" s="198">
        <v>4.0639612076430201E-2</v>
      </c>
      <c r="O40" s="198">
        <v>1.25844253304855E-2</v>
      </c>
      <c r="P40" s="198">
        <v>3.4636033019684802E-3</v>
      </c>
      <c r="Q40" s="198"/>
      <c r="R40" s="122">
        <v>6947.7653716733703</v>
      </c>
      <c r="S40" s="122">
        <v>47953.913848939701</v>
      </c>
      <c r="T40" s="122">
        <v>129050.266095275</v>
      </c>
      <c r="U40" s="122">
        <v>27874.613572665701</v>
      </c>
      <c r="V40" s="122">
        <v>124042.412913387</v>
      </c>
      <c r="W40" s="122">
        <v>258227.38157394499</v>
      </c>
    </row>
    <row r="41" spans="1:23" ht="12.75" x14ac:dyDescent="0.2">
      <c r="A41" s="122" t="s">
        <v>391</v>
      </c>
      <c r="B41" s="122">
        <v>12572</v>
      </c>
      <c r="C41" s="122">
        <v>12383.9015266965</v>
      </c>
      <c r="D41" s="140">
        <v>97.102039034673098</v>
      </c>
      <c r="E41" s="140">
        <v>-11.456061816443</v>
      </c>
      <c r="F41" s="140">
        <v>-23.727536511582901</v>
      </c>
      <c r="G41" s="140">
        <v>126.195890433993</v>
      </c>
      <c r="H41" s="122"/>
      <c r="I41" s="122">
        <v>20744</v>
      </c>
      <c r="J41" s="204">
        <v>1.20555503244462</v>
      </c>
      <c r="K41" s="198">
        <v>9.7232934824527606E-2</v>
      </c>
      <c r="L41" s="198">
        <v>2.1066332433474701E-2</v>
      </c>
      <c r="M41" s="198">
        <v>2.07288854608562E-3</v>
      </c>
      <c r="N41" s="198">
        <v>7.6648669494793695E-2</v>
      </c>
      <c r="O41" s="198">
        <v>2.90686463555727E-2</v>
      </c>
      <c r="P41" s="198">
        <v>9.9787890474353994E-3</v>
      </c>
      <c r="Q41" s="198"/>
      <c r="R41" s="122">
        <v>6947.7653716733703</v>
      </c>
      <c r="S41" s="122">
        <v>47953.913848939701</v>
      </c>
      <c r="T41" s="122">
        <v>129050.266095275</v>
      </c>
      <c r="U41" s="122">
        <v>27874.613572665701</v>
      </c>
      <c r="V41" s="122">
        <v>124042.412913387</v>
      </c>
      <c r="W41" s="122">
        <v>258227.38157394499</v>
      </c>
    </row>
    <row r="42" spans="1:23" ht="12.75" x14ac:dyDescent="0.2">
      <c r="A42" s="122" t="s">
        <v>386</v>
      </c>
      <c r="B42" s="122">
        <v>8101</v>
      </c>
      <c r="C42" s="122">
        <v>8250.97126086752</v>
      </c>
      <c r="D42" s="140">
        <v>-22.068395704101999</v>
      </c>
      <c r="E42" s="140">
        <v>-11.456061816443</v>
      </c>
      <c r="F42" s="140">
        <v>2.4190072992478702</v>
      </c>
      <c r="G42" s="140">
        <v>-119.15410289081299</v>
      </c>
      <c r="H42" s="122"/>
      <c r="I42" s="122">
        <v>214559</v>
      </c>
      <c r="J42" s="204">
        <v>1.20555503244462</v>
      </c>
      <c r="K42" s="198">
        <v>7.2054772813072404E-2</v>
      </c>
      <c r="L42" s="198">
        <v>1.3371613402374199E-2</v>
      </c>
      <c r="M42" s="198">
        <v>1.4960919840230401E-3</v>
      </c>
      <c r="N42" s="198">
        <v>5.48939918623782E-2</v>
      </c>
      <c r="O42" s="198">
        <v>1.82327471697761E-2</v>
      </c>
      <c r="P42" s="198">
        <v>6.65085128099963E-3</v>
      </c>
      <c r="Q42" s="198"/>
      <c r="R42" s="122">
        <v>6947.7653716733703</v>
      </c>
      <c r="S42" s="122">
        <v>47953.913848939701</v>
      </c>
      <c r="T42" s="122">
        <v>129050.266095275</v>
      </c>
      <c r="U42" s="122">
        <v>27874.613572665701</v>
      </c>
      <c r="V42" s="122">
        <v>124042.412913387</v>
      </c>
      <c r="W42" s="122">
        <v>258227.38157394499</v>
      </c>
    </row>
    <row r="43" spans="1:23" ht="12.75" x14ac:dyDescent="0.2">
      <c r="A43" s="122" t="s">
        <v>392</v>
      </c>
      <c r="B43" s="122">
        <v>12317</v>
      </c>
      <c r="C43" s="122">
        <v>12399.1261151007</v>
      </c>
      <c r="D43" s="140">
        <v>-13.453412835350299</v>
      </c>
      <c r="E43" s="140">
        <v>-11.456061816443</v>
      </c>
      <c r="F43" s="140">
        <v>-22.217004005339099</v>
      </c>
      <c r="G43" s="140">
        <v>-35.399411121436501</v>
      </c>
      <c r="H43" s="122"/>
      <c r="I43" s="122">
        <v>9445</v>
      </c>
      <c r="J43" s="204">
        <v>1.20555503244462</v>
      </c>
      <c r="K43" s="198">
        <v>0.103017469560614</v>
      </c>
      <c r="L43" s="198">
        <v>1.8422445738486001E-2</v>
      </c>
      <c r="M43" s="198">
        <v>1.48226574907358E-3</v>
      </c>
      <c r="N43" s="198">
        <v>7.1254632080465896E-2</v>
      </c>
      <c r="O43" s="198">
        <v>2.6680783483324502E-2</v>
      </c>
      <c r="P43" s="198">
        <v>1.23875066172578E-2</v>
      </c>
      <c r="Q43" s="198"/>
      <c r="R43" s="122">
        <v>6947.7653716733703</v>
      </c>
      <c r="S43" s="122">
        <v>47953.913848939701</v>
      </c>
      <c r="T43" s="122">
        <v>129050.266095275</v>
      </c>
      <c r="U43" s="122">
        <v>27874.613572665701</v>
      </c>
      <c r="V43" s="122">
        <v>124042.412913387</v>
      </c>
      <c r="W43" s="122">
        <v>258227.38157394499</v>
      </c>
    </row>
    <row r="44" spans="1:23" ht="12.75" x14ac:dyDescent="0.2">
      <c r="A44" s="122" t="s">
        <v>393</v>
      </c>
      <c r="B44" s="122">
        <v>13185</v>
      </c>
      <c r="C44" s="122">
        <v>13081.2164235564</v>
      </c>
      <c r="D44" s="140">
        <v>135.23141360607201</v>
      </c>
      <c r="E44" s="140">
        <v>-11.456061816443</v>
      </c>
      <c r="F44" s="140">
        <v>-24.6549360848324</v>
      </c>
      <c r="G44" s="140">
        <v>4.1961126473556698</v>
      </c>
      <c r="H44" s="122"/>
      <c r="I44" s="122">
        <v>21822</v>
      </c>
      <c r="J44" s="204">
        <v>1.20555503244462</v>
      </c>
      <c r="K44" s="198">
        <v>0.114471634130694</v>
      </c>
      <c r="L44" s="198">
        <v>1.9888186234075698E-2</v>
      </c>
      <c r="M44" s="198">
        <v>2.0163138117496099E-3</v>
      </c>
      <c r="N44" s="198">
        <v>8.1339932178535398E-2</v>
      </c>
      <c r="O44" s="198">
        <v>3.1344514709925803E-2</v>
      </c>
      <c r="P44" s="198">
        <v>1.04023462560719E-2</v>
      </c>
      <c r="Q44" s="198"/>
      <c r="R44" s="122">
        <v>6947.7653716733703</v>
      </c>
      <c r="S44" s="122">
        <v>47953.913848939701</v>
      </c>
      <c r="T44" s="122">
        <v>129050.266095275</v>
      </c>
      <c r="U44" s="122">
        <v>27874.613572665701</v>
      </c>
      <c r="V44" s="122">
        <v>124042.412913387</v>
      </c>
      <c r="W44" s="122">
        <v>258227.38157394499</v>
      </c>
    </row>
    <row r="45" spans="1:23" ht="14.25" customHeight="1" x14ac:dyDescent="0.2">
      <c r="A45" s="19" t="s">
        <v>394</v>
      </c>
      <c r="B45" s="122"/>
      <c r="C45" s="122"/>
      <c r="D45" s="140"/>
      <c r="E45" s="140"/>
      <c r="F45" s="140"/>
      <c r="G45" s="140"/>
      <c r="H45" s="122"/>
      <c r="I45" s="122"/>
      <c r="J45" s="204"/>
      <c r="K45" s="198"/>
      <c r="L45" s="198"/>
      <c r="M45" s="198"/>
      <c r="N45" s="198"/>
      <c r="O45" s="198"/>
      <c r="P45" s="198"/>
      <c r="Q45" s="198"/>
      <c r="R45" s="122"/>
      <c r="S45" s="122"/>
      <c r="T45" s="122"/>
      <c r="U45" s="122"/>
      <c r="V45" s="122"/>
      <c r="W45" s="122"/>
    </row>
    <row r="46" spans="1:23" ht="12.75" x14ac:dyDescent="0.2">
      <c r="A46" s="122" t="s">
        <v>395</v>
      </c>
      <c r="B46" s="122">
        <v>10117</v>
      </c>
      <c r="C46" s="122">
        <v>10091.492965362</v>
      </c>
      <c r="D46" s="140">
        <v>-28.5189724465247</v>
      </c>
      <c r="E46" s="140">
        <v>-11.456061816443</v>
      </c>
      <c r="F46" s="140">
        <v>4.9146663076685</v>
      </c>
      <c r="G46" s="140">
        <v>60.245285418084201</v>
      </c>
      <c r="H46" s="122"/>
      <c r="I46" s="122">
        <v>103684</v>
      </c>
      <c r="J46" s="204">
        <v>1.20555503244462</v>
      </c>
      <c r="K46" s="198">
        <v>8.4950426295281795E-2</v>
      </c>
      <c r="L46" s="198">
        <v>1.54700821727557E-2</v>
      </c>
      <c r="M46" s="198">
        <v>1.60101847922534E-3</v>
      </c>
      <c r="N46" s="198">
        <v>6.2729061378804796E-2</v>
      </c>
      <c r="O46" s="198">
        <v>2.3976698429844501E-2</v>
      </c>
      <c r="P46" s="198">
        <v>8.16905211990278E-3</v>
      </c>
      <c r="Q46" s="198"/>
      <c r="R46" s="122">
        <v>6947.7653716733703</v>
      </c>
      <c r="S46" s="122">
        <v>47953.913848939701</v>
      </c>
      <c r="T46" s="122">
        <v>129050.266095275</v>
      </c>
      <c r="U46" s="122">
        <v>27874.613572665701</v>
      </c>
      <c r="V46" s="122">
        <v>124042.412913387</v>
      </c>
      <c r="W46" s="122">
        <v>258227.38157394499</v>
      </c>
    </row>
    <row r="47" spans="1:23" ht="12.75" x14ac:dyDescent="0.2">
      <c r="A47" s="122" t="s">
        <v>396</v>
      </c>
      <c r="B47" s="122">
        <v>12901</v>
      </c>
      <c r="C47" s="122">
        <v>12851.5322201734</v>
      </c>
      <c r="D47" s="140">
        <v>56.176618577623103</v>
      </c>
      <c r="E47" s="140">
        <v>-11.456061816443</v>
      </c>
      <c r="F47" s="140">
        <v>0.914076099411119</v>
      </c>
      <c r="G47" s="140">
        <v>3.6625594145184501</v>
      </c>
      <c r="H47" s="122"/>
      <c r="I47" s="122">
        <v>16830</v>
      </c>
      <c r="J47" s="204">
        <v>1.20555503244462</v>
      </c>
      <c r="K47" s="198">
        <v>0.120855614973262</v>
      </c>
      <c r="L47" s="198">
        <v>2.0617944147355901E-2</v>
      </c>
      <c r="M47" s="198">
        <v>2.1984551396316099E-3</v>
      </c>
      <c r="N47" s="198">
        <v>8.3125371360665501E-2</v>
      </c>
      <c r="O47" s="198">
        <v>3.14319667260844E-2</v>
      </c>
      <c r="P47" s="198">
        <v>9.0314913844325596E-3</v>
      </c>
      <c r="Q47" s="198"/>
      <c r="R47" s="122">
        <v>6947.7653716733703</v>
      </c>
      <c r="S47" s="122">
        <v>47953.913848939701</v>
      </c>
      <c r="T47" s="122">
        <v>129050.266095275</v>
      </c>
      <c r="U47" s="122">
        <v>27874.613572665701</v>
      </c>
      <c r="V47" s="122">
        <v>124042.412913387</v>
      </c>
      <c r="W47" s="122">
        <v>258227.38157394499</v>
      </c>
    </row>
    <row r="48" spans="1:23" ht="12.75" x14ac:dyDescent="0.2">
      <c r="A48" s="122" t="s">
        <v>397</v>
      </c>
      <c r="B48" s="122">
        <v>10320</v>
      </c>
      <c r="C48" s="122">
        <v>10153.588255214499</v>
      </c>
      <c r="D48" s="140">
        <v>79.012687836423098</v>
      </c>
      <c r="E48" s="140">
        <v>-11.456061816443</v>
      </c>
      <c r="F48" s="140">
        <v>-13.114935614960499</v>
      </c>
      <c r="G48" s="140">
        <v>112.113792217724</v>
      </c>
      <c r="H48" s="122"/>
      <c r="I48" s="122">
        <v>10861</v>
      </c>
      <c r="J48" s="204">
        <v>1.20555503244462</v>
      </c>
      <c r="K48" s="198">
        <v>0.109198048061873</v>
      </c>
      <c r="L48" s="198">
        <v>1.5744406592394799E-2</v>
      </c>
      <c r="M48" s="198">
        <v>1.56523340392229E-3</v>
      </c>
      <c r="N48" s="198">
        <v>7.0343430623331205E-2</v>
      </c>
      <c r="O48" s="198">
        <v>2.2926065739802999E-2</v>
      </c>
      <c r="P48" s="198">
        <v>7.3658042537519597E-3</v>
      </c>
      <c r="Q48" s="198"/>
      <c r="R48" s="122">
        <v>6947.7653716733703</v>
      </c>
      <c r="S48" s="122">
        <v>47953.913848939701</v>
      </c>
      <c r="T48" s="122">
        <v>129050.266095275</v>
      </c>
      <c r="U48" s="122">
        <v>27874.613572665701</v>
      </c>
      <c r="V48" s="122">
        <v>124042.412913387</v>
      </c>
      <c r="W48" s="122">
        <v>258227.38157394499</v>
      </c>
    </row>
    <row r="49" spans="1:23" ht="12.75" x14ac:dyDescent="0.2">
      <c r="A49" s="122" t="s">
        <v>398</v>
      </c>
      <c r="B49" s="122">
        <v>12295</v>
      </c>
      <c r="C49" s="122">
        <v>12251.0602383802</v>
      </c>
      <c r="D49" s="140">
        <v>-23.185393812888801</v>
      </c>
      <c r="E49" s="140">
        <v>-11.456061816443</v>
      </c>
      <c r="F49" s="140">
        <v>-5.9418084755979699</v>
      </c>
      <c r="G49" s="140">
        <v>84.024572786168804</v>
      </c>
      <c r="H49" s="122"/>
      <c r="I49" s="122">
        <v>33722</v>
      </c>
      <c r="J49" s="204">
        <v>1.20555503244462</v>
      </c>
      <c r="K49" s="198">
        <v>9.5872130953086998E-2</v>
      </c>
      <c r="L49" s="198">
        <v>2.06689994662238E-2</v>
      </c>
      <c r="M49" s="198">
        <v>1.5123658146017399E-3</v>
      </c>
      <c r="N49" s="198">
        <v>6.7404068560583605E-2</v>
      </c>
      <c r="O49" s="198">
        <v>3.0484550145305701E-2</v>
      </c>
      <c r="P49" s="198">
        <v>1.02603641539648E-2</v>
      </c>
      <c r="Q49" s="198"/>
      <c r="R49" s="122">
        <v>6947.7653716733703</v>
      </c>
      <c r="S49" s="122">
        <v>47953.913848939701</v>
      </c>
      <c r="T49" s="122">
        <v>129050.266095275</v>
      </c>
      <c r="U49" s="122">
        <v>27874.613572665701</v>
      </c>
      <c r="V49" s="122">
        <v>124042.412913387</v>
      </c>
      <c r="W49" s="122">
        <v>258227.38157394499</v>
      </c>
    </row>
    <row r="50" spans="1:23" ht="12.75" x14ac:dyDescent="0.2">
      <c r="A50" s="122" t="s">
        <v>399</v>
      </c>
      <c r="B50" s="122">
        <v>11970</v>
      </c>
      <c r="C50" s="122">
        <v>12077.225302278601</v>
      </c>
      <c r="D50" s="140">
        <v>6.9709595630384804</v>
      </c>
      <c r="E50" s="140">
        <v>-11.456061816443</v>
      </c>
      <c r="F50" s="140">
        <v>-7.4012154323567403</v>
      </c>
      <c r="G50" s="140">
        <v>-95.189231401697299</v>
      </c>
      <c r="H50" s="122"/>
      <c r="I50" s="122">
        <v>54924</v>
      </c>
      <c r="J50" s="204">
        <v>1.20555503244462</v>
      </c>
      <c r="K50" s="198">
        <v>0.10612846842910199</v>
      </c>
      <c r="L50" s="198">
        <v>2.1538853688733501E-2</v>
      </c>
      <c r="M50" s="198">
        <v>1.9481465297502001E-3</v>
      </c>
      <c r="N50" s="198">
        <v>6.9022649479280496E-2</v>
      </c>
      <c r="O50" s="198">
        <v>2.8675988638846399E-2</v>
      </c>
      <c r="P50" s="198">
        <v>9.7407326487509993E-3</v>
      </c>
      <c r="Q50" s="198"/>
      <c r="R50" s="122">
        <v>6947.7653716733703</v>
      </c>
      <c r="S50" s="122">
        <v>47953.913848939701</v>
      </c>
      <c r="T50" s="122">
        <v>129050.266095275</v>
      </c>
      <c r="U50" s="122">
        <v>27874.613572665701</v>
      </c>
      <c r="V50" s="122">
        <v>124042.412913387</v>
      </c>
      <c r="W50" s="122">
        <v>258227.38157394499</v>
      </c>
    </row>
    <row r="51" spans="1:23" ht="12.75" x14ac:dyDescent="0.2">
      <c r="A51" s="122" t="s">
        <v>400</v>
      </c>
      <c r="B51" s="122">
        <v>13758</v>
      </c>
      <c r="C51" s="122">
        <v>13828.367768113099</v>
      </c>
      <c r="D51" s="140">
        <v>-61.411577091101201</v>
      </c>
      <c r="E51" s="140">
        <v>-11.456061816443</v>
      </c>
      <c r="F51" s="140">
        <v>4.96731219787159</v>
      </c>
      <c r="G51" s="140">
        <v>-2.3832744359356299</v>
      </c>
      <c r="H51" s="122"/>
      <c r="I51" s="122">
        <v>11921</v>
      </c>
      <c r="J51" s="204">
        <v>1.20555503244462</v>
      </c>
      <c r="K51" s="198">
        <v>0.113916617733412</v>
      </c>
      <c r="L51" s="198">
        <v>2.58367586611861E-2</v>
      </c>
      <c r="M51" s="198">
        <v>1.67771160137572E-3</v>
      </c>
      <c r="N51" s="198">
        <v>9.0596426474289102E-2</v>
      </c>
      <c r="O51" s="198">
        <v>3.3218689707239298E-2</v>
      </c>
      <c r="P51" s="198">
        <v>9.9823840281855602E-3</v>
      </c>
      <c r="Q51" s="198"/>
      <c r="R51" s="122">
        <v>6947.7653716733703</v>
      </c>
      <c r="S51" s="122">
        <v>47953.913848939701</v>
      </c>
      <c r="T51" s="122">
        <v>129050.266095275</v>
      </c>
      <c r="U51" s="122">
        <v>27874.613572665701</v>
      </c>
      <c r="V51" s="122">
        <v>124042.412913387</v>
      </c>
      <c r="W51" s="122">
        <v>258227.38157394499</v>
      </c>
    </row>
    <row r="52" spans="1:23" ht="12.75" x14ac:dyDescent="0.2">
      <c r="A52" s="122" t="s">
        <v>401</v>
      </c>
      <c r="B52" s="122">
        <v>10117</v>
      </c>
      <c r="C52" s="122">
        <v>10158.5518110872</v>
      </c>
      <c r="D52" s="140">
        <v>24.254634949940002</v>
      </c>
      <c r="E52" s="140">
        <v>-11.456061816443</v>
      </c>
      <c r="F52" s="140">
        <v>-14.9273779670857</v>
      </c>
      <c r="G52" s="140">
        <v>-39.908822536364397</v>
      </c>
      <c r="H52" s="122"/>
      <c r="I52" s="122">
        <v>34609</v>
      </c>
      <c r="J52" s="204">
        <v>1.20555503244462</v>
      </c>
      <c r="K52" s="198">
        <v>0.106908607587622</v>
      </c>
      <c r="L52" s="198">
        <v>1.7509896269756402E-2</v>
      </c>
      <c r="M52" s="198">
        <v>1.6758646594816401E-3</v>
      </c>
      <c r="N52" s="198">
        <v>6.5040885318847705E-2</v>
      </c>
      <c r="O52" s="198">
        <v>2.3837730070213E-2</v>
      </c>
      <c r="P52" s="198">
        <v>7.1946603484642699E-3</v>
      </c>
      <c r="Q52" s="198"/>
      <c r="R52" s="122">
        <v>6947.7653716733703</v>
      </c>
      <c r="S52" s="122">
        <v>47953.913848939701</v>
      </c>
      <c r="T52" s="122">
        <v>129050.266095275</v>
      </c>
      <c r="U52" s="122">
        <v>27874.613572665701</v>
      </c>
      <c r="V52" s="122">
        <v>124042.412913387</v>
      </c>
      <c r="W52" s="122">
        <v>258227.38157394499</v>
      </c>
    </row>
    <row r="53" spans="1:23" ht="12.75" x14ac:dyDescent="0.2">
      <c r="A53" s="122" t="s">
        <v>402</v>
      </c>
      <c r="B53" s="122">
        <v>9329</v>
      </c>
      <c r="C53" s="122">
        <v>9357.1666095991604</v>
      </c>
      <c r="D53" s="140">
        <v>-33.351248713932797</v>
      </c>
      <c r="E53" s="140">
        <v>-11.456061816443</v>
      </c>
      <c r="F53" s="140">
        <v>-14.599278489329601</v>
      </c>
      <c r="G53" s="140">
        <v>31.269500743093399</v>
      </c>
      <c r="H53" s="122"/>
      <c r="I53" s="122">
        <v>12447</v>
      </c>
      <c r="J53" s="204">
        <v>1.20555503244462</v>
      </c>
      <c r="K53" s="198">
        <v>0.13023218446211901</v>
      </c>
      <c r="L53" s="198">
        <v>1.54254037117378E-2</v>
      </c>
      <c r="M53" s="198">
        <v>1.36579095364345E-3</v>
      </c>
      <c r="N53" s="198">
        <v>6.7245119305856804E-2</v>
      </c>
      <c r="O53" s="198">
        <v>2.0406523660319802E-2</v>
      </c>
      <c r="P53" s="198">
        <v>5.9452076805655996E-3</v>
      </c>
      <c r="Q53" s="198"/>
      <c r="R53" s="122">
        <v>6947.7653716733703</v>
      </c>
      <c r="S53" s="122">
        <v>47953.913848939701</v>
      </c>
      <c r="T53" s="122">
        <v>129050.266095275</v>
      </c>
      <c r="U53" s="122">
        <v>27874.613572665701</v>
      </c>
      <c r="V53" s="122">
        <v>124042.412913387</v>
      </c>
      <c r="W53" s="122">
        <v>258227.38157394499</v>
      </c>
    </row>
    <row r="54" spans="1:23" ht="12.75" x14ac:dyDescent="0.2">
      <c r="A54" s="122" t="s">
        <v>403</v>
      </c>
      <c r="B54" s="122">
        <v>12223</v>
      </c>
      <c r="C54" s="122">
        <v>11978.5205452386</v>
      </c>
      <c r="D54" s="140">
        <v>206.75091739947601</v>
      </c>
      <c r="E54" s="140">
        <v>-11.456061816443</v>
      </c>
      <c r="F54" s="140">
        <v>-12.5860029051052</v>
      </c>
      <c r="G54" s="140">
        <v>61.6377452125666</v>
      </c>
      <c r="H54" s="122"/>
      <c r="I54" s="122">
        <v>9099</v>
      </c>
      <c r="J54" s="204">
        <v>1.20555503244462</v>
      </c>
      <c r="K54" s="198">
        <v>0.121441916694142</v>
      </c>
      <c r="L54" s="198">
        <v>1.9013078360259401E-2</v>
      </c>
      <c r="M54" s="198">
        <v>1.75843499285636E-3</v>
      </c>
      <c r="N54" s="198">
        <v>7.5832509066930398E-2</v>
      </c>
      <c r="O54" s="198">
        <v>2.9233981756236999E-2</v>
      </c>
      <c r="P54" s="198">
        <v>8.5723705901747504E-3</v>
      </c>
      <c r="Q54" s="198"/>
      <c r="R54" s="122">
        <v>6947.7653716733703</v>
      </c>
      <c r="S54" s="122">
        <v>47953.913848939701</v>
      </c>
      <c r="T54" s="122">
        <v>129050.266095275</v>
      </c>
      <c r="U54" s="122">
        <v>27874.613572665701</v>
      </c>
      <c r="V54" s="122">
        <v>124042.412913387</v>
      </c>
      <c r="W54" s="122">
        <v>258227.38157394499</v>
      </c>
    </row>
    <row r="55" spans="1:23" ht="14.25" customHeight="1" x14ac:dyDescent="0.2">
      <c r="A55" s="19" t="s">
        <v>404</v>
      </c>
      <c r="B55" s="122"/>
      <c r="C55" s="122"/>
      <c r="D55" s="140"/>
      <c r="E55" s="140"/>
      <c r="F55" s="140"/>
      <c r="G55" s="140"/>
      <c r="H55" s="122"/>
      <c r="I55" s="122"/>
      <c r="J55" s="204"/>
      <c r="K55" s="198"/>
      <c r="L55" s="198"/>
      <c r="M55" s="198"/>
      <c r="N55" s="198"/>
      <c r="O55" s="198"/>
      <c r="P55" s="198"/>
      <c r="Q55" s="198"/>
      <c r="R55" s="122"/>
      <c r="S55" s="122"/>
      <c r="T55" s="122"/>
      <c r="U55" s="122"/>
      <c r="V55" s="122"/>
      <c r="W55" s="122"/>
    </row>
    <row r="56" spans="1:23" ht="12.75" x14ac:dyDescent="0.2">
      <c r="A56" s="122" t="s">
        <v>405</v>
      </c>
      <c r="B56" s="122">
        <v>12243</v>
      </c>
      <c r="C56" s="122">
        <v>12284.406040199399</v>
      </c>
      <c r="D56" s="140">
        <v>56.598237147301099</v>
      </c>
      <c r="E56" s="140">
        <v>-11.456061816443</v>
      </c>
      <c r="F56" s="140">
        <v>-22.8991577233284</v>
      </c>
      <c r="G56" s="140">
        <v>-63.928077002839501</v>
      </c>
      <c r="H56" s="122"/>
      <c r="I56" s="122">
        <v>5373</v>
      </c>
      <c r="J56" s="204">
        <v>1.20555503244462</v>
      </c>
      <c r="K56" s="198">
        <v>0.12041689931137201</v>
      </c>
      <c r="L56" s="198">
        <v>2.0844965568583701E-2</v>
      </c>
      <c r="M56" s="198">
        <v>3.3500837520937998E-3</v>
      </c>
      <c r="N56" s="198">
        <v>7.2771263726037594E-2</v>
      </c>
      <c r="O56" s="198">
        <v>2.7359017308766099E-2</v>
      </c>
      <c r="P56" s="198">
        <v>9.6780197282709795E-3</v>
      </c>
      <c r="Q56" s="198"/>
      <c r="R56" s="122">
        <v>6947.7653716733703</v>
      </c>
      <c r="S56" s="122">
        <v>47953.913848939701</v>
      </c>
      <c r="T56" s="122">
        <v>129050.266095275</v>
      </c>
      <c r="U56" s="122">
        <v>27874.613572665701</v>
      </c>
      <c r="V56" s="122">
        <v>124042.412913387</v>
      </c>
      <c r="W56" s="122">
        <v>258227.38157394499</v>
      </c>
    </row>
    <row r="57" spans="1:23" ht="12.75" x14ac:dyDescent="0.2">
      <c r="A57" s="122" t="s">
        <v>406</v>
      </c>
      <c r="B57" s="122">
        <v>12501</v>
      </c>
      <c r="C57" s="122">
        <v>12228.6106554204</v>
      </c>
      <c r="D57" s="140">
        <v>46.700297281713098</v>
      </c>
      <c r="E57" s="140">
        <v>-11.456061816443</v>
      </c>
      <c r="F57" s="140">
        <v>-10.5022747429161</v>
      </c>
      <c r="G57" s="140">
        <v>248.140718209781</v>
      </c>
      <c r="H57" s="122"/>
      <c r="I57" s="122">
        <v>21526</v>
      </c>
      <c r="J57" s="204">
        <v>1.20555503244462</v>
      </c>
      <c r="K57" s="198">
        <v>0.113722939700827</v>
      </c>
      <c r="L57" s="198">
        <v>2.1648239338474401E-2</v>
      </c>
      <c r="M57" s="198">
        <v>1.4865743751742099E-3</v>
      </c>
      <c r="N57" s="198">
        <v>6.74533122735297E-2</v>
      </c>
      <c r="O57" s="198">
        <v>3.0892873734088999E-2</v>
      </c>
      <c r="P57" s="198">
        <v>9.3375452940629902E-3</v>
      </c>
      <c r="Q57" s="198"/>
      <c r="R57" s="122">
        <v>6947.7653716733703</v>
      </c>
      <c r="S57" s="122">
        <v>47953.913848939701</v>
      </c>
      <c r="T57" s="122">
        <v>129050.266095275</v>
      </c>
      <c r="U57" s="122">
        <v>27874.613572665701</v>
      </c>
      <c r="V57" s="122">
        <v>124042.412913387</v>
      </c>
      <c r="W57" s="122">
        <v>258227.38157394499</v>
      </c>
    </row>
    <row r="58" spans="1:23" ht="12.75" x14ac:dyDescent="0.2">
      <c r="A58" s="122" t="s">
        <v>407</v>
      </c>
      <c r="B58" s="122">
        <v>12709</v>
      </c>
      <c r="C58" s="122">
        <v>12641.668727582601</v>
      </c>
      <c r="D58" s="140">
        <v>35.259430908317199</v>
      </c>
      <c r="E58" s="140">
        <v>-11.456061816443</v>
      </c>
      <c r="F58" s="140">
        <v>-20.0271380729857</v>
      </c>
      <c r="G58" s="140">
        <v>63.648380994665303</v>
      </c>
      <c r="H58" s="122"/>
      <c r="I58" s="122">
        <v>9874</v>
      </c>
      <c r="J58" s="204">
        <v>1.20555503244462</v>
      </c>
      <c r="K58" s="198">
        <v>0.11818918371480699</v>
      </c>
      <c r="L58" s="198">
        <v>2.51164674903788E-2</v>
      </c>
      <c r="M58" s="198">
        <v>1.31658902167308E-3</v>
      </c>
      <c r="N58" s="198">
        <v>7.3728985213692505E-2</v>
      </c>
      <c r="O58" s="198">
        <v>3.1294308284383197E-2</v>
      </c>
      <c r="P58" s="198">
        <v>9.1148470731213307E-3</v>
      </c>
      <c r="Q58" s="198"/>
      <c r="R58" s="122">
        <v>6947.7653716733703</v>
      </c>
      <c r="S58" s="122">
        <v>47953.913848939701</v>
      </c>
      <c r="T58" s="122">
        <v>129050.266095275</v>
      </c>
      <c r="U58" s="122">
        <v>27874.613572665701</v>
      </c>
      <c r="V58" s="122">
        <v>124042.412913387</v>
      </c>
      <c r="W58" s="122">
        <v>258227.38157394499</v>
      </c>
    </row>
    <row r="59" spans="1:23" ht="12.75" x14ac:dyDescent="0.2">
      <c r="A59" s="122" t="s">
        <v>408</v>
      </c>
      <c r="B59" s="122">
        <v>9238</v>
      </c>
      <c r="C59" s="122">
        <v>9411.9195589152005</v>
      </c>
      <c r="D59" s="140">
        <v>-31.6244138678423</v>
      </c>
      <c r="E59" s="140">
        <v>-11.456061816443</v>
      </c>
      <c r="F59" s="140">
        <v>-9.8157525187446506</v>
      </c>
      <c r="G59" s="140">
        <v>-120.760188232446</v>
      </c>
      <c r="H59" s="122"/>
      <c r="I59" s="122">
        <v>155817</v>
      </c>
      <c r="J59" s="204">
        <v>1.20555503244462</v>
      </c>
      <c r="K59" s="198">
        <v>7.6564174640764496E-2</v>
      </c>
      <c r="L59" s="198">
        <v>1.76938331504265E-2</v>
      </c>
      <c r="M59" s="198">
        <v>1.9702599844689602E-3</v>
      </c>
      <c r="N59" s="198">
        <v>4.8274578511972401E-2</v>
      </c>
      <c r="O59" s="198">
        <v>2.1557339699775999E-2</v>
      </c>
      <c r="P59" s="198">
        <v>8.3367026704403192E-3</v>
      </c>
      <c r="Q59" s="198"/>
      <c r="R59" s="122">
        <v>6947.7653716733703</v>
      </c>
      <c r="S59" s="122">
        <v>47953.913848939701</v>
      </c>
      <c r="T59" s="122">
        <v>129050.266095275</v>
      </c>
      <c r="U59" s="122">
        <v>27874.613572665701</v>
      </c>
      <c r="V59" s="122">
        <v>124042.412913387</v>
      </c>
      <c r="W59" s="122">
        <v>258227.38157394499</v>
      </c>
    </row>
    <row r="60" spans="1:23" ht="12.75" x14ac:dyDescent="0.2">
      <c r="A60" s="122" t="s">
        <v>409</v>
      </c>
      <c r="B60" s="122">
        <v>11177</v>
      </c>
      <c r="C60" s="122">
        <v>11272.6161584275</v>
      </c>
      <c r="D60" s="140">
        <v>-15.611449222863699</v>
      </c>
      <c r="E60" s="140">
        <v>-11.456061816443</v>
      </c>
      <c r="F60" s="140">
        <v>-21.656913854889702</v>
      </c>
      <c r="G60" s="140">
        <v>-47.051262718903203</v>
      </c>
      <c r="H60" s="122"/>
      <c r="I60" s="122">
        <v>26708</v>
      </c>
      <c r="J60" s="204">
        <v>1.20555503244462</v>
      </c>
      <c r="K60" s="198">
        <v>9.8247716040137795E-2</v>
      </c>
      <c r="L60" s="198">
        <v>1.8608656582297399E-2</v>
      </c>
      <c r="M60" s="198">
        <v>1.72233038789876E-3</v>
      </c>
      <c r="N60" s="198">
        <v>6.2602965403624394E-2</v>
      </c>
      <c r="O60" s="198">
        <v>2.7182866556836899E-2</v>
      </c>
      <c r="P60" s="198">
        <v>9.4353751684888403E-3</v>
      </c>
      <c r="Q60" s="198"/>
      <c r="R60" s="122">
        <v>6947.7653716733703</v>
      </c>
      <c r="S60" s="122">
        <v>47953.913848939701</v>
      </c>
      <c r="T60" s="122">
        <v>129050.266095275</v>
      </c>
      <c r="U60" s="122">
        <v>27874.613572665701</v>
      </c>
      <c r="V60" s="122">
        <v>124042.412913387</v>
      </c>
      <c r="W60" s="122">
        <v>258227.38157394499</v>
      </c>
    </row>
    <row r="61" spans="1:23" ht="12.75" x14ac:dyDescent="0.2">
      <c r="A61" s="122" t="s">
        <v>410</v>
      </c>
      <c r="B61" s="122">
        <v>11512</v>
      </c>
      <c r="C61" s="122">
        <v>11570.108110048301</v>
      </c>
      <c r="D61" s="140">
        <v>-2.1822514727248201</v>
      </c>
      <c r="E61" s="140">
        <v>-11.456061816443</v>
      </c>
      <c r="F61" s="140">
        <v>-6.4719364564959401</v>
      </c>
      <c r="G61" s="140">
        <v>-38.460095961170303</v>
      </c>
      <c r="H61" s="122"/>
      <c r="I61" s="122">
        <v>43258</v>
      </c>
      <c r="J61" s="204">
        <v>1.20555503244462</v>
      </c>
      <c r="K61" s="198">
        <v>0.101229830320403</v>
      </c>
      <c r="L61" s="198">
        <v>1.9996301262194299E-2</v>
      </c>
      <c r="M61" s="198">
        <v>2.14989134957696E-3</v>
      </c>
      <c r="N61" s="198">
        <v>6.5467659161311198E-2</v>
      </c>
      <c r="O61" s="198">
        <v>2.69545517592122E-2</v>
      </c>
      <c r="P61" s="198">
        <v>9.6398354061676492E-3</v>
      </c>
      <c r="Q61" s="198"/>
      <c r="R61" s="122">
        <v>6947.7653716733703</v>
      </c>
      <c r="S61" s="122">
        <v>47953.913848939701</v>
      </c>
      <c r="T61" s="122">
        <v>129050.266095275</v>
      </c>
      <c r="U61" s="122">
        <v>27874.613572665701</v>
      </c>
      <c r="V61" s="122">
        <v>124042.412913387</v>
      </c>
      <c r="W61" s="122">
        <v>258227.38157394499</v>
      </c>
    </row>
    <row r="62" spans="1:23" ht="12.75" x14ac:dyDescent="0.2">
      <c r="A62" s="122" t="s">
        <v>411</v>
      </c>
      <c r="B62" s="122">
        <v>9741</v>
      </c>
      <c r="C62" s="122">
        <v>9730.4667564783795</v>
      </c>
      <c r="D62" s="140">
        <v>-31.654964583470498</v>
      </c>
      <c r="E62" s="140">
        <v>-11.456061816443</v>
      </c>
      <c r="F62" s="140">
        <v>5.4334908586176001</v>
      </c>
      <c r="G62" s="140">
        <v>48.337390181067803</v>
      </c>
      <c r="H62" s="122"/>
      <c r="I62" s="122">
        <v>139363</v>
      </c>
      <c r="J62" s="204">
        <v>1.20555503244462</v>
      </c>
      <c r="K62" s="198">
        <v>8.1815115920294501E-2</v>
      </c>
      <c r="L62" s="198">
        <v>1.59726756743181E-2</v>
      </c>
      <c r="M62" s="198">
        <v>1.52838271277168E-3</v>
      </c>
      <c r="N62" s="198">
        <v>5.8681285563600097E-2</v>
      </c>
      <c r="O62" s="198">
        <v>2.3327569010426E-2</v>
      </c>
      <c r="P62" s="198">
        <v>7.78542367773369E-3</v>
      </c>
      <c r="Q62" s="198"/>
      <c r="R62" s="122">
        <v>6947.7653716733703</v>
      </c>
      <c r="S62" s="122">
        <v>47953.913848939701</v>
      </c>
      <c r="T62" s="122">
        <v>129050.266095275</v>
      </c>
      <c r="U62" s="122">
        <v>27874.613572665701</v>
      </c>
      <c r="V62" s="122">
        <v>124042.412913387</v>
      </c>
      <c r="W62" s="122">
        <v>258227.38157394499</v>
      </c>
    </row>
    <row r="63" spans="1:23" ht="12.75" x14ac:dyDescent="0.2">
      <c r="A63" s="122" t="s">
        <v>412</v>
      </c>
      <c r="B63" s="122">
        <v>11033</v>
      </c>
      <c r="C63" s="122">
        <v>10871.404160703099</v>
      </c>
      <c r="D63" s="140">
        <v>90.8175240546541</v>
      </c>
      <c r="E63" s="140">
        <v>-11.456061816443</v>
      </c>
      <c r="F63" s="140">
        <v>-24.3438729313553</v>
      </c>
      <c r="G63" s="140">
        <v>106.467878775663</v>
      </c>
      <c r="H63" s="122"/>
      <c r="I63" s="122">
        <v>14402</v>
      </c>
      <c r="J63" s="204">
        <v>1.20555503244462</v>
      </c>
      <c r="K63" s="198">
        <v>0.121302596861547</v>
      </c>
      <c r="L63" s="198">
        <v>1.7289265379808402E-2</v>
      </c>
      <c r="M63" s="198">
        <v>2.0830440216636601E-3</v>
      </c>
      <c r="N63" s="198">
        <v>6.7421191501180394E-2</v>
      </c>
      <c r="O63" s="198">
        <v>2.5135397861408101E-2</v>
      </c>
      <c r="P63" s="198">
        <v>8.05443688376614E-3</v>
      </c>
      <c r="Q63" s="198"/>
      <c r="R63" s="122">
        <v>6947.7653716733703</v>
      </c>
      <c r="S63" s="122">
        <v>47953.913848939701</v>
      </c>
      <c r="T63" s="122">
        <v>129050.266095275</v>
      </c>
      <c r="U63" s="122">
        <v>27874.613572665701</v>
      </c>
      <c r="V63" s="122">
        <v>124042.412913387</v>
      </c>
      <c r="W63" s="122">
        <v>258227.38157394499</v>
      </c>
    </row>
    <row r="64" spans="1:23" ht="12.75" x14ac:dyDescent="0.2">
      <c r="A64" s="122" t="s">
        <v>413</v>
      </c>
      <c r="B64" s="122">
        <v>16383</v>
      </c>
      <c r="C64" s="122">
        <v>16608.273172909601</v>
      </c>
      <c r="D64" s="140">
        <v>-3.8872896712842202</v>
      </c>
      <c r="E64" s="140">
        <v>-11.456061816443</v>
      </c>
      <c r="F64" s="140">
        <v>-13.59113196118</v>
      </c>
      <c r="G64" s="140">
        <v>-196.74127117561099</v>
      </c>
      <c r="H64" s="122"/>
      <c r="I64" s="122">
        <v>7348</v>
      </c>
      <c r="J64" s="204">
        <v>1.20555503244462</v>
      </c>
      <c r="K64" s="198">
        <v>0.14099074578116499</v>
      </c>
      <c r="L64" s="198">
        <v>2.7490473598258E-2</v>
      </c>
      <c r="M64" s="198">
        <v>3.5383777898747998E-3</v>
      </c>
      <c r="N64" s="198">
        <v>8.8867719107240103E-2</v>
      </c>
      <c r="O64" s="198">
        <v>4.05552531301034E-2</v>
      </c>
      <c r="P64" s="198">
        <v>1.3609145345672299E-2</v>
      </c>
      <c r="Q64" s="198"/>
      <c r="R64" s="122">
        <v>6947.7653716733703</v>
      </c>
      <c r="S64" s="122">
        <v>47953.913848939701</v>
      </c>
      <c r="T64" s="122">
        <v>129050.266095275</v>
      </c>
      <c r="U64" s="122">
        <v>27874.613572665701</v>
      </c>
      <c r="V64" s="122">
        <v>124042.412913387</v>
      </c>
      <c r="W64" s="122">
        <v>258227.38157394499</v>
      </c>
    </row>
    <row r="65" spans="1:23" ht="12.75" x14ac:dyDescent="0.2">
      <c r="A65" s="122" t="s">
        <v>414</v>
      </c>
      <c r="B65" s="122">
        <v>14596</v>
      </c>
      <c r="C65" s="122">
        <v>14430.155082524499</v>
      </c>
      <c r="D65" s="140">
        <v>187.99832794034299</v>
      </c>
      <c r="E65" s="140">
        <v>-11.456061816443</v>
      </c>
      <c r="F65" s="140">
        <v>-15.6746512310776</v>
      </c>
      <c r="G65" s="140">
        <v>4.80196734827177</v>
      </c>
      <c r="H65" s="122"/>
      <c r="I65" s="122">
        <v>7809</v>
      </c>
      <c r="J65" s="204">
        <v>1.20555503244462</v>
      </c>
      <c r="K65" s="198">
        <v>0.14957100781150001</v>
      </c>
      <c r="L65" s="198">
        <v>1.8440261237034201E-2</v>
      </c>
      <c r="M65" s="198">
        <v>1.6647458061211399E-3</v>
      </c>
      <c r="N65" s="198">
        <v>9.0792675118453098E-2</v>
      </c>
      <c r="O65" s="198">
        <v>3.4063260340632603E-2</v>
      </c>
      <c r="P65" s="198">
        <v>1.19093353822512E-2</v>
      </c>
      <c r="Q65" s="198"/>
      <c r="R65" s="122">
        <v>6947.7653716733703</v>
      </c>
      <c r="S65" s="122">
        <v>47953.913848939701</v>
      </c>
      <c r="T65" s="122">
        <v>129050.266095275</v>
      </c>
      <c r="U65" s="122">
        <v>27874.613572665701</v>
      </c>
      <c r="V65" s="122">
        <v>124042.412913387</v>
      </c>
      <c r="W65" s="122">
        <v>258227.38157394499</v>
      </c>
    </row>
    <row r="66" spans="1:23" ht="12.75" x14ac:dyDescent="0.2">
      <c r="A66" s="122" t="s">
        <v>415</v>
      </c>
      <c r="B66" s="122">
        <v>14329</v>
      </c>
      <c r="C66" s="122">
        <v>13581.5816540751</v>
      </c>
      <c r="D66" s="140">
        <v>293.81032541248499</v>
      </c>
      <c r="E66" s="140">
        <v>440.59963443001101</v>
      </c>
      <c r="F66" s="140">
        <v>-11.149352762250301</v>
      </c>
      <c r="G66" s="140">
        <v>24.605132520969601</v>
      </c>
      <c r="H66" s="122"/>
      <c r="I66" s="122">
        <v>3675</v>
      </c>
      <c r="J66" s="204">
        <v>1.20555503244462</v>
      </c>
      <c r="K66" s="198">
        <v>0.139591836734694</v>
      </c>
      <c r="L66" s="198">
        <v>2.61224489795918E-2</v>
      </c>
      <c r="M66" s="198">
        <v>1.9047619047619E-3</v>
      </c>
      <c r="N66" s="198">
        <v>7.9455782312925202E-2</v>
      </c>
      <c r="O66" s="198">
        <v>3.2108843537414999E-2</v>
      </c>
      <c r="P66" s="198">
        <v>1.00680272108844E-2</v>
      </c>
      <c r="Q66" s="198"/>
      <c r="R66" s="122">
        <v>6947.7653716733703</v>
      </c>
      <c r="S66" s="122">
        <v>47953.913848939701</v>
      </c>
      <c r="T66" s="122">
        <v>129050.266095275</v>
      </c>
      <c r="U66" s="122">
        <v>27874.613572665701</v>
      </c>
      <c r="V66" s="122">
        <v>124042.412913387</v>
      </c>
      <c r="W66" s="122">
        <v>258227.38157394499</v>
      </c>
    </row>
    <row r="67" spans="1:23" ht="12.75" x14ac:dyDescent="0.2">
      <c r="A67" s="122" t="s">
        <v>416</v>
      </c>
      <c r="B67" s="122">
        <v>12596</v>
      </c>
      <c r="C67" s="122">
        <v>12447.5454522487</v>
      </c>
      <c r="D67" s="140">
        <v>76.972851972944099</v>
      </c>
      <c r="E67" s="140">
        <v>-11.456061816443</v>
      </c>
      <c r="F67" s="140">
        <v>-21.576998668209601</v>
      </c>
      <c r="G67" s="140">
        <v>104.406160139242</v>
      </c>
      <c r="H67" s="122"/>
      <c r="I67" s="122">
        <v>11617</v>
      </c>
      <c r="J67" s="204">
        <v>1.20555503244462</v>
      </c>
      <c r="K67" s="198">
        <v>0.118533184126711</v>
      </c>
      <c r="L67" s="198">
        <v>2.1520185934406501E-2</v>
      </c>
      <c r="M67" s="198">
        <v>1.63553413101489E-3</v>
      </c>
      <c r="N67" s="198">
        <v>6.9725402427477004E-2</v>
      </c>
      <c r="O67" s="198">
        <v>3.2452440389084999E-2</v>
      </c>
      <c r="P67" s="198">
        <v>8.8663166049754698E-3</v>
      </c>
      <c r="Q67" s="198"/>
      <c r="R67" s="122">
        <v>6947.7653716733703</v>
      </c>
      <c r="S67" s="122">
        <v>47953.913848939701</v>
      </c>
      <c r="T67" s="122">
        <v>129050.266095275</v>
      </c>
      <c r="U67" s="122">
        <v>27874.613572665701</v>
      </c>
      <c r="V67" s="122">
        <v>124042.412913387</v>
      </c>
      <c r="W67" s="122">
        <v>258227.38157394499</v>
      </c>
    </row>
    <row r="68" spans="1:23" ht="12.75" x14ac:dyDescent="0.2">
      <c r="A68" s="122" t="s">
        <v>417</v>
      </c>
      <c r="B68" s="122">
        <v>13405</v>
      </c>
      <c r="C68" s="122">
        <v>13438.0147357551</v>
      </c>
      <c r="D68" s="140">
        <v>71.448795196334103</v>
      </c>
      <c r="E68" s="140">
        <v>-11.456061816443</v>
      </c>
      <c r="F68" s="140">
        <v>-13.6380203072335</v>
      </c>
      <c r="G68" s="140">
        <v>-79.359873447314797</v>
      </c>
      <c r="H68" s="122"/>
      <c r="I68" s="122">
        <v>5335</v>
      </c>
      <c r="J68" s="204">
        <v>1.20555503244462</v>
      </c>
      <c r="K68" s="198">
        <v>0.12521087160262401</v>
      </c>
      <c r="L68" s="198">
        <v>2.23055295220244E-2</v>
      </c>
      <c r="M68" s="198">
        <v>2.2492970946579199E-3</v>
      </c>
      <c r="N68" s="198">
        <v>7.8350515463917497E-2</v>
      </c>
      <c r="O68" s="198">
        <v>3.2427366447985002E-2</v>
      </c>
      <c r="P68" s="198">
        <v>1.0496719775070299E-2</v>
      </c>
      <c r="Q68" s="198"/>
      <c r="R68" s="122">
        <v>6947.7653716733703</v>
      </c>
      <c r="S68" s="122">
        <v>47953.913848939701</v>
      </c>
      <c r="T68" s="122">
        <v>129050.266095275</v>
      </c>
      <c r="U68" s="122">
        <v>27874.613572665701</v>
      </c>
      <c r="V68" s="122">
        <v>124042.412913387</v>
      </c>
      <c r="W68" s="122">
        <v>258227.38157394499</v>
      </c>
    </row>
    <row r="69" spans="1:23" ht="14.25" customHeight="1" x14ac:dyDescent="0.2">
      <c r="A69" s="19" t="s">
        <v>418</v>
      </c>
      <c r="B69" s="122"/>
      <c r="C69" s="122"/>
      <c r="D69" s="140"/>
      <c r="E69" s="140"/>
      <c r="F69" s="140"/>
      <c r="G69" s="140"/>
      <c r="H69" s="122"/>
      <c r="I69" s="122"/>
      <c r="J69" s="204"/>
      <c r="K69" s="198"/>
      <c r="L69" s="198"/>
      <c r="M69" s="198"/>
      <c r="N69" s="198"/>
      <c r="O69" s="198"/>
      <c r="P69" s="198"/>
      <c r="Q69" s="198"/>
      <c r="R69" s="122"/>
      <c r="S69" s="122"/>
      <c r="T69" s="122"/>
      <c r="U69" s="122"/>
      <c r="V69" s="122"/>
      <c r="W69" s="122"/>
    </row>
    <row r="70" spans="1:23" ht="12.75" x14ac:dyDescent="0.2">
      <c r="A70" s="122" t="s">
        <v>419</v>
      </c>
      <c r="B70" s="122">
        <v>11282</v>
      </c>
      <c r="C70" s="122">
        <v>11156.400709089099</v>
      </c>
      <c r="D70" s="140">
        <v>109.72878753825999</v>
      </c>
      <c r="E70" s="140">
        <v>-11.456061816443</v>
      </c>
      <c r="F70" s="140">
        <v>-19.043435610716902</v>
      </c>
      <c r="G70" s="140">
        <v>45.970605752803301</v>
      </c>
      <c r="H70" s="122"/>
      <c r="I70" s="122">
        <v>6603</v>
      </c>
      <c r="J70" s="204">
        <v>1.20555503244462</v>
      </c>
      <c r="K70" s="198">
        <v>0.106315311222172</v>
      </c>
      <c r="L70" s="198">
        <v>1.8325003786157801E-2</v>
      </c>
      <c r="M70" s="198">
        <v>2.4231409965167301E-3</v>
      </c>
      <c r="N70" s="198">
        <v>5.8609722853248503E-2</v>
      </c>
      <c r="O70" s="198">
        <v>2.69574435862487E-2</v>
      </c>
      <c r="P70" s="198">
        <v>9.0867787369377593E-3</v>
      </c>
      <c r="Q70" s="198"/>
      <c r="R70" s="122">
        <v>6947.7653716733703</v>
      </c>
      <c r="S70" s="122">
        <v>47953.913848939701</v>
      </c>
      <c r="T70" s="122">
        <v>129050.266095275</v>
      </c>
      <c r="U70" s="122">
        <v>27874.613572665701</v>
      </c>
      <c r="V70" s="122">
        <v>124042.412913387</v>
      </c>
      <c r="W70" s="122">
        <v>258227.38157394499</v>
      </c>
    </row>
    <row r="71" spans="1:23" ht="12.75" x14ac:dyDescent="0.2">
      <c r="A71" s="122" t="s">
        <v>420</v>
      </c>
      <c r="B71" s="122">
        <v>13336</v>
      </c>
      <c r="C71" s="122">
        <v>13355.365410930101</v>
      </c>
      <c r="D71" s="140">
        <v>66.705997999994096</v>
      </c>
      <c r="E71" s="140">
        <v>-11.456061816443</v>
      </c>
      <c r="F71" s="140">
        <v>-15.819352489539501</v>
      </c>
      <c r="G71" s="140">
        <v>-59.068794708985898</v>
      </c>
      <c r="H71" s="122"/>
      <c r="I71" s="122">
        <v>17129</v>
      </c>
      <c r="J71" s="204">
        <v>1.20555503244462</v>
      </c>
      <c r="K71" s="198">
        <v>0.106427695720708</v>
      </c>
      <c r="L71" s="198">
        <v>2.40527759939284E-2</v>
      </c>
      <c r="M71" s="198">
        <v>2.1016988732558799E-3</v>
      </c>
      <c r="N71" s="198">
        <v>6.8071691283787705E-2</v>
      </c>
      <c r="O71" s="198">
        <v>3.1408722050324002E-2</v>
      </c>
      <c r="P71" s="198">
        <v>1.20847685212213E-2</v>
      </c>
      <c r="Q71" s="198"/>
      <c r="R71" s="122">
        <v>6947.7653716733703</v>
      </c>
      <c r="S71" s="122">
        <v>47953.913848939701</v>
      </c>
      <c r="T71" s="122">
        <v>129050.266095275</v>
      </c>
      <c r="U71" s="122">
        <v>27874.613572665701</v>
      </c>
      <c r="V71" s="122">
        <v>124042.412913387</v>
      </c>
      <c r="W71" s="122">
        <v>258227.38157394499</v>
      </c>
    </row>
    <row r="72" spans="1:23" ht="12.75" x14ac:dyDescent="0.2">
      <c r="A72" s="122" t="s">
        <v>421</v>
      </c>
      <c r="B72" s="122">
        <v>10406</v>
      </c>
      <c r="C72" s="122">
        <v>10443.730910539</v>
      </c>
      <c r="D72" s="140">
        <v>14.109785008729601</v>
      </c>
      <c r="E72" s="140">
        <v>-11.456061816443</v>
      </c>
      <c r="F72" s="140">
        <v>4.7396717346876001</v>
      </c>
      <c r="G72" s="140">
        <v>-45.149295265649499</v>
      </c>
      <c r="H72" s="122"/>
      <c r="I72" s="122">
        <v>29478</v>
      </c>
      <c r="J72" s="204">
        <v>1.20555503244462</v>
      </c>
      <c r="K72" s="198">
        <v>9.4070154013162405E-2</v>
      </c>
      <c r="L72" s="198">
        <v>1.9098989076599501E-2</v>
      </c>
      <c r="M72" s="198">
        <v>1.7979510143157601E-3</v>
      </c>
      <c r="N72" s="198">
        <v>5.1428183730239503E-2</v>
      </c>
      <c r="O72" s="198">
        <v>2.5680168261076101E-2</v>
      </c>
      <c r="P72" s="198">
        <v>8.6844426351855592E-3</v>
      </c>
      <c r="Q72" s="198"/>
      <c r="R72" s="122">
        <v>6947.7653716733703</v>
      </c>
      <c r="S72" s="122">
        <v>47953.913848939701</v>
      </c>
      <c r="T72" s="122">
        <v>129050.266095275</v>
      </c>
      <c r="U72" s="122">
        <v>27874.613572665701</v>
      </c>
      <c r="V72" s="122">
        <v>124042.412913387</v>
      </c>
      <c r="W72" s="122">
        <v>258227.38157394499</v>
      </c>
    </row>
    <row r="73" spans="1:23" ht="12.75" x14ac:dyDescent="0.2">
      <c r="A73" s="122" t="s">
        <v>422</v>
      </c>
      <c r="B73" s="122">
        <v>9970</v>
      </c>
      <c r="C73" s="122">
        <v>10060.0178066547</v>
      </c>
      <c r="D73" s="140">
        <v>22.691763348397799</v>
      </c>
      <c r="E73" s="140">
        <v>-11.456061816443</v>
      </c>
      <c r="F73" s="140">
        <v>-1.6364268093533001</v>
      </c>
      <c r="G73" s="140">
        <v>-99.689358687371595</v>
      </c>
      <c r="H73" s="122"/>
      <c r="I73" s="122">
        <v>9615</v>
      </c>
      <c r="J73" s="204">
        <v>1.20555503244462</v>
      </c>
      <c r="K73" s="198">
        <v>0.101716068642746</v>
      </c>
      <c r="L73" s="198">
        <v>1.7264690587623501E-2</v>
      </c>
      <c r="M73" s="198">
        <v>2.1840873634945399E-3</v>
      </c>
      <c r="N73" s="198">
        <v>4.5241809672386897E-2</v>
      </c>
      <c r="O73" s="198">
        <v>2.3192927717108701E-2</v>
      </c>
      <c r="P73" s="198">
        <v>9.2563702548101902E-3</v>
      </c>
      <c r="Q73" s="198"/>
      <c r="R73" s="122">
        <v>6947.7653716733703</v>
      </c>
      <c r="S73" s="122">
        <v>47953.913848939701</v>
      </c>
      <c r="T73" s="122">
        <v>129050.266095275</v>
      </c>
      <c r="U73" s="122">
        <v>27874.613572665701</v>
      </c>
      <c r="V73" s="122">
        <v>124042.412913387</v>
      </c>
      <c r="W73" s="122">
        <v>258227.38157394499</v>
      </c>
    </row>
    <row r="74" spans="1:23" ht="12.75" x14ac:dyDescent="0.2">
      <c r="A74" s="122" t="s">
        <v>423</v>
      </c>
      <c r="B74" s="122">
        <v>6764</v>
      </c>
      <c r="C74" s="122">
        <v>6788.4976897224296</v>
      </c>
      <c r="D74" s="140">
        <v>2.4297621416456701</v>
      </c>
      <c r="E74" s="140">
        <v>-11.456061816443</v>
      </c>
      <c r="F74" s="140">
        <v>-19.980576724754702</v>
      </c>
      <c r="G74" s="140">
        <v>4.5713877090006401</v>
      </c>
      <c r="H74" s="122"/>
      <c r="I74" s="122">
        <v>11586</v>
      </c>
      <c r="J74" s="204">
        <v>1.20555503244462</v>
      </c>
      <c r="K74" s="198">
        <v>0.100897635076817</v>
      </c>
      <c r="L74" s="198">
        <v>1.3464526152252699E-2</v>
      </c>
      <c r="M74" s="198">
        <v>5.1786639047125805E-4</v>
      </c>
      <c r="N74" s="198">
        <v>3.9789401001208403E-2</v>
      </c>
      <c r="O74" s="198">
        <v>1.55359917141378E-2</v>
      </c>
      <c r="P74" s="198">
        <v>4.5744864491627799E-3</v>
      </c>
      <c r="Q74" s="198"/>
      <c r="R74" s="122">
        <v>6947.7653716733703</v>
      </c>
      <c r="S74" s="122">
        <v>47953.913848939701</v>
      </c>
      <c r="T74" s="122">
        <v>129050.266095275</v>
      </c>
      <c r="U74" s="122">
        <v>27874.613572665701</v>
      </c>
      <c r="V74" s="122">
        <v>124042.412913387</v>
      </c>
      <c r="W74" s="122">
        <v>258227.38157394499</v>
      </c>
    </row>
    <row r="75" spans="1:23" ht="12.75" x14ac:dyDescent="0.2">
      <c r="A75" s="122" t="s">
        <v>424</v>
      </c>
      <c r="B75" s="122">
        <v>9974</v>
      </c>
      <c r="C75" s="122">
        <v>10119.1540609083</v>
      </c>
      <c r="D75" s="140">
        <v>-36.988266727428602</v>
      </c>
      <c r="E75" s="140">
        <v>-11.456061816443</v>
      </c>
      <c r="F75" s="140">
        <v>2.79751282053576</v>
      </c>
      <c r="G75" s="140">
        <v>-99.511386713518306</v>
      </c>
      <c r="H75" s="122"/>
      <c r="I75" s="122">
        <v>135297</v>
      </c>
      <c r="J75" s="204">
        <v>1.20555503244462</v>
      </c>
      <c r="K75" s="198">
        <v>8.7171186352986402E-2</v>
      </c>
      <c r="L75" s="198">
        <v>1.8514822945076399E-2</v>
      </c>
      <c r="M75" s="198">
        <v>1.8847424554868199E-3</v>
      </c>
      <c r="N75" s="198">
        <v>5.0481533219509697E-2</v>
      </c>
      <c r="O75" s="198">
        <v>2.40286185207359E-2</v>
      </c>
      <c r="P75" s="198">
        <v>8.7880736453875494E-3</v>
      </c>
      <c r="Q75" s="198"/>
      <c r="R75" s="122">
        <v>6947.7653716733703</v>
      </c>
      <c r="S75" s="122">
        <v>47953.913848939701</v>
      </c>
      <c r="T75" s="122">
        <v>129050.266095275</v>
      </c>
      <c r="U75" s="122">
        <v>27874.613572665701</v>
      </c>
      <c r="V75" s="122">
        <v>124042.412913387</v>
      </c>
      <c r="W75" s="122">
        <v>258227.38157394499</v>
      </c>
    </row>
    <row r="76" spans="1:23" ht="12.75" x14ac:dyDescent="0.2">
      <c r="A76" s="122" t="s">
        <v>425</v>
      </c>
      <c r="B76" s="122">
        <v>10225</v>
      </c>
      <c r="C76" s="122">
        <v>10325.2059209785</v>
      </c>
      <c r="D76" s="140">
        <v>14.0253444427243</v>
      </c>
      <c r="E76" s="140">
        <v>-11.456061816443</v>
      </c>
      <c r="F76" s="140">
        <v>-17.808518517415902</v>
      </c>
      <c r="G76" s="140">
        <v>-84.963192153831599</v>
      </c>
      <c r="H76" s="122"/>
      <c r="I76" s="122">
        <v>7226</v>
      </c>
      <c r="J76" s="204">
        <v>1.20555503244462</v>
      </c>
      <c r="K76" s="198">
        <v>0.121228895654581</v>
      </c>
      <c r="L76" s="198">
        <v>2.0481594243011301E-2</v>
      </c>
      <c r="M76" s="198">
        <v>2.35261555494049E-3</v>
      </c>
      <c r="N76" s="198">
        <v>5.8538610572931103E-2</v>
      </c>
      <c r="O76" s="198">
        <v>2.1450318295045699E-2</v>
      </c>
      <c r="P76" s="198">
        <v>8.3033490174370308E-3</v>
      </c>
      <c r="Q76" s="198"/>
      <c r="R76" s="122">
        <v>6947.7653716733703</v>
      </c>
      <c r="S76" s="122">
        <v>47953.913848939701</v>
      </c>
      <c r="T76" s="122">
        <v>129050.266095275</v>
      </c>
      <c r="U76" s="122">
        <v>27874.613572665701</v>
      </c>
      <c r="V76" s="122">
        <v>124042.412913387</v>
      </c>
      <c r="W76" s="122">
        <v>258227.38157394499</v>
      </c>
    </row>
    <row r="77" spans="1:23" ht="12.75" x14ac:dyDescent="0.2">
      <c r="A77" s="122" t="s">
        <v>426</v>
      </c>
      <c r="B77" s="122">
        <v>11753</v>
      </c>
      <c r="C77" s="122">
        <v>11773.3534817081</v>
      </c>
      <c r="D77" s="140">
        <v>25.829300666800702</v>
      </c>
      <c r="E77" s="140">
        <v>-11.456061816443</v>
      </c>
      <c r="F77" s="140">
        <v>-14.4594003030541</v>
      </c>
      <c r="G77" s="140">
        <v>-20.716423756537999</v>
      </c>
      <c r="H77" s="122"/>
      <c r="I77" s="122">
        <v>30820</v>
      </c>
      <c r="J77" s="204">
        <v>1.20555503244462</v>
      </c>
      <c r="K77" s="198">
        <v>9.8020765736534704E-2</v>
      </c>
      <c r="L77" s="198">
        <v>1.8007787151200501E-2</v>
      </c>
      <c r="M77" s="198">
        <v>2.59571706683971E-3</v>
      </c>
      <c r="N77" s="198">
        <v>5.5061648280337397E-2</v>
      </c>
      <c r="O77" s="198">
        <v>2.7968851395197902E-2</v>
      </c>
      <c r="P77" s="198">
        <v>1.1161583387410801E-2</v>
      </c>
      <c r="Q77" s="198"/>
      <c r="R77" s="122">
        <v>6947.7653716733703</v>
      </c>
      <c r="S77" s="122">
        <v>47953.913848939701</v>
      </c>
      <c r="T77" s="122">
        <v>129050.266095275</v>
      </c>
      <c r="U77" s="122">
        <v>27874.613572665701</v>
      </c>
      <c r="V77" s="122">
        <v>124042.412913387</v>
      </c>
      <c r="W77" s="122">
        <v>258227.38157394499</v>
      </c>
    </row>
    <row r="78" spans="1:23" ht="12.75" x14ac:dyDescent="0.2">
      <c r="A78" s="122" t="s">
        <v>427</v>
      </c>
      <c r="B78" s="122">
        <v>12809</v>
      </c>
      <c r="C78" s="122">
        <v>12775.149336103501</v>
      </c>
      <c r="D78" s="140">
        <v>151.87407187050201</v>
      </c>
      <c r="E78" s="140">
        <v>-11.456061816443</v>
      </c>
      <c r="F78" s="140">
        <v>-5.9239473863737002</v>
      </c>
      <c r="G78" s="140">
        <v>-100.864159644065</v>
      </c>
      <c r="H78" s="122"/>
      <c r="I78" s="122">
        <v>11396</v>
      </c>
      <c r="J78" s="204">
        <v>1.20555503244462</v>
      </c>
      <c r="K78" s="198">
        <v>0.108810108810109</v>
      </c>
      <c r="L78" s="198">
        <v>2.2200772200772202E-2</v>
      </c>
      <c r="M78" s="198">
        <v>2.45700245700246E-3</v>
      </c>
      <c r="N78" s="198">
        <v>5.6598806598806603E-2</v>
      </c>
      <c r="O78" s="198">
        <v>3.2643032643032602E-2</v>
      </c>
      <c r="P78" s="198">
        <v>1.0968760968761E-2</v>
      </c>
      <c r="Q78" s="198"/>
      <c r="R78" s="122">
        <v>6947.7653716733703</v>
      </c>
      <c r="S78" s="122">
        <v>47953.913848939701</v>
      </c>
      <c r="T78" s="122">
        <v>129050.266095275</v>
      </c>
      <c r="U78" s="122">
        <v>27874.613572665701</v>
      </c>
      <c r="V78" s="122">
        <v>124042.412913387</v>
      </c>
      <c r="W78" s="122">
        <v>258227.38157394499</v>
      </c>
    </row>
    <row r="79" spans="1:23" ht="12.75" x14ac:dyDescent="0.2">
      <c r="A79" s="122" t="s">
        <v>428</v>
      </c>
      <c r="B79" s="122">
        <v>13205</v>
      </c>
      <c r="C79" s="122">
        <v>13381.656228952201</v>
      </c>
      <c r="D79" s="140">
        <v>28.977810793269398</v>
      </c>
      <c r="E79" s="140">
        <v>-11.456061816443</v>
      </c>
      <c r="F79" s="140">
        <v>-12.5627015459534</v>
      </c>
      <c r="G79" s="140">
        <v>-181.97061041667499</v>
      </c>
      <c r="H79" s="122"/>
      <c r="I79" s="122">
        <v>18794</v>
      </c>
      <c r="J79" s="204">
        <v>1.20555503244462</v>
      </c>
      <c r="K79" s="198">
        <v>0.10673619240182999</v>
      </c>
      <c r="L79" s="198">
        <v>2.5912525274023601E-2</v>
      </c>
      <c r="M79" s="198">
        <v>2.71363201021603E-3</v>
      </c>
      <c r="N79" s="198">
        <v>6.4488666595722E-2</v>
      </c>
      <c r="O79" s="198">
        <v>3.2137916356283901E-2</v>
      </c>
      <c r="P79" s="198">
        <v>1.15462381611152E-2</v>
      </c>
      <c r="Q79" s="198"/>
      <c r="R79" s="122">
        <v>6947.7653716733703</v>
      </c>
      <c r="S79" s="122">
        <v>47953.913848939701</v>
      </c>
      <c r="T79" s="122">
        <v>129050.266095275</v>
      </c>
      <c r="U79" s="122">
        <v>27874.613572665701</v>
      </c>
      <c r="V79" s="122">
        <v>124042.412913387</v>
      </c>
      <c r="W79" s="122">
        <v>258227.38157394499</v>
      </c>
    </row>
    <row r="80" spans="1:23" ht="12.75" x14ac:dyDescent="0.2">
      <c r="A80" s="122" t="s">
        <v>429</v>
      </c>
      <c r="B80" s="122">
        <v>10185</v>
      </c>
      <c r="C80" s="122">
        <v>10253.1345618253</v>
      </c>
      <c r="D80" s="140">
        <v>24.936659559848898</v>
      </c>
      <c r="E80" s="140">
        <v>-11.456061816443</v>
      </c>
      <c r="F80" s="140">
        <v>-9.4688244250423903</v>
      </c>
      <c r="G80" s="140">
        <v>-72.384085126121605</v>
      </c>
      <c r="H80" s="122"/>
      <c r="I80" s="122">
        <v>13644</v>
      </c>
      <c r="J80" s="204">
        <v>1.20555503244462</v>
      </c>
      <c r="K80" s="198">
        <v>9.9530929346232797E-2</v>
      </c>
      <c r="L80" s="198">
        <v>1.8909410729991201E-2</v>
      </c>
      <c r="M80" s="198">
        <v>1.6857226619759599E-3</v>
      </c>
      <c r="N80" s="198">
        <v>4.8372911169744903E-2</v>
      </c>
      <c r="O80" s="198">
        <v>2.1694517736734101E-2</v>
      </c>
      <c r="P80" s="198">
        <v>1.0260920551157999E-2</v>
      </c>
      <c r="Q80" s="198"/>
      <c r="R80" s="122">
        <v>6947.7653716733703</v>
      </c>
      <c r="S80" s="122">
        <v>47953.913848939701</v>
      </c>
      <c r="T80" s="122">
        <v>129050.266095275</v>
      </c>
      <c r="U80" s="122">
        <v>27874.613572665701</v>
      </c>
      <c r="V80" s="122">
        <v>124042.412913387</v>
      </c>
      <c r="W80" s="122">
        <v>258227.38157394499</v>
      </c>
    </row>
    <row r="81" spans="1:23" ht="12.75" x14ac:dyDescent="0.2">
      <c r="A81" s="122" t="s">
        <v>430</v>
      </c>
      <c r="B81" s="122">
        <v>12182</v>
      </c>
      <c r="C81" s="122">
        <v>12223.382111343901</v>
      </c>
      <c r="D81" s="140">
        <v>118.612864944427</v>
      </c>
      <c r="E81" s="140">
        <v>-11.456061816443</v>
      </c>
      <c r="F81" s="140">
        <v>-3.0028214193026899</v>
      </c>
      <c r="G81" s="140">
        <v>-145.641667416328</v>
      </c>
      <c r="H81" s="122"/>
      <c r="I81" s="122">
        <v>27241</v>
      </c>
      <c r="J81" s="204">
        <v>1.20555503244462</v>
      </c>
      <c r="K81" s="198">
        <v>0.110164825079843</v>
      </c>
      <c r="L81" s="198">
        <v>2.2429426232517199E-2</v>
      </c>
      <c r="M81" s="198">
        <v>2.5696560331852701E-3</v>
      </c>
      <c r="N81" s="198">
        <v>5.6789398333394497E-2</v>
      </c>
      <c r="O81" s="198">
        <v>3.09827098858339E-2</v>
      </c>
      <c r="P81" s="198">
        <v>9.8381116699093295E-3</v>
      </c>
      <c r="Q81" s="198"/>
      <c r="R81" s="122">
        <v>6947.7653716733703</v>
      </c>
      <c r="S81" s="122">
        <v>47953.913848939701</v>
      </c>
      <c r="T81" s="122">
        <v>129050.266095275</v>
      </c>
      <c r="U81" s="122">
        <v>27874.613572665701</v>
      </c>
      <c r="V81" s="122">
        <v>124042.412913387</v>
      </c>
      <c r="W81" s="122">
        <v>258227.38157394499</v>
      </c>
    </row>
    <row r="82" spans="1:23" ht="12.75" x14ac:dyDescent="0.2">
      <c r="A82" s="122" t="s">
        <v>431</v>
      </c>
      <c r="B82" s="122">
        <v>10886</v>
      </c>
      <c r="C82" s="122">
        <v>10895.7242505911</v>
      </c>
      <c r="D82" s="140">
        <v>50.838004137320098</v>
      </c>
      <c r="E82" s="140">
        <v>-11.456061816443</v>
      </c>
      <c r="F82" s="140">
        <v>1.9984560231451001</v>
      </c>
      <c r="G82" s="140">
        <v>-51.147377323356999</v>
      </c>
      <c r="H82" s="122"/>
      <c r="I82" s="122">
        <v>33906</v>
      </c>
      <c r="J82" s="204">
        <v>1.20555503244462</v>
      </c>
      <c r="K82" s="198">
        <v>9.6561080634695901E-2</v>
      </c>
      <c r="L82" s="198">
        <v>2.0084940718456901E-2</v>
      </c>
      <c r="M82" s="198">
        <v>1.74010499616587E-3</v>
      </c>
      <c r="N82" s="198">
        <v>5.32944021707073E-2</v>
      </c>
      <c r="O82" s="198">
        <v>2.68684008730018E-2</v>
      </c>
      <c r="P82" s="198">
        <v>9.1429245561257602E-3</v>
      </c>
      <c r="Q82" s="198"/>
      <c r="R82" s="122">
        <v>6947.7653716733703</v>
      </c>
      <c r="S82" s="122">
        <v>47953.913848939701</v>
      </c>
      <c r="T82" s="122">
        <v>129050.266095275</v>
      </c>
      <c r="U82" s="122">
        <v>27874.613572665701</v>
      </c>
      <c r="V82" s="122">
        <v>124042.412913387</v>
      </c>
      <c r="W82" s="122">
        <v>258227.38157394499</v>
      </c>
    </row>
    <row r="83" spans="1:23" ht="14.25" customHeight="1" x14ac:dyDescent="0.2">
      <c r="A83" s="19" t="s">
        <v>432</v>
      </c>
      <c r="B83" s="122"/>
      <c r="C83" s="122"/>
      <c r="D83" s="140"/>
      <c r="E83" s="140"/>
      <c r="F83" s="140"/>
      <c r="G83" s="140"/>
      <c r="H83" s="122"/>
      <c r="I83" s="122"/>
      <c r="J83" s="204"/>
      <c r="K83" s="198"/>
      <c r="L83" s="198"/>
      <c r="M83" s="198"/>
      <c r="N83" s="198"/>
      <c r="O83" s="198"/>
      <c r="P83" s="198"/>
      <c r="Q83" s="198"/>
      <c r="R83" s="122"/>
      <c r="S83" s="122"/>
      <c r="T83" s="122"/>
      <c r="U83" s="122"/>
      <c r="V83" s="122"/>
      <c r="W83" s="122"/>
    </row>
    <row r="84" spans="1:23" ht="12.75" x14ac:dyDescent="0.2">
      <c r="A84" s="122" t="s">
        <v>433</v>
      </c>
      <c r="B84" s="122">
        <v>11556</v>
      </c>
      <c r="C84" s="122">
        <v>11614.0121195714</v>
      </c>
      <c r="D84" s="140">
        <v>44.529826863969099</v>
      </c>
      <c r="E84" s="140">
        <v>-11.456061816443</v>
      </c>
      <c r="F84" s="140">
        <v>-4.70647086013361</v>
      </c>
      <c r="G84" s="140">
        <v>-86.376363767426</v>
      </c>
      <c r="H84" s="122"/>
      <c r="I84" s="122">
        <v>19850</v>
      </c>
      <c r="J84" s="204">
        <v>1.20555503244462</v>
      </c>
      <c r="K84" s="198">
        <v>0.100705289672544</v>
      </c>
      <c r="L84" s="198">
        <v>2.14105793450882E-2</v>
      </c>
      <c r="M84" s="198">
        <v>2.1662468513853898E-3</v>
      </c>
      <c r="N84" s="198">
        <v>5.5214105793450902E-2</v>
      </c>
      <c r="O84" s="198">
        <v>2.8110831234256901E-2</v>
      </c>
      <c r="P84" s="198">
        <v>1.00755667506297E-2</v>
      </c>
      <c r="Q84" s="198"/>
      <c r="R84" s="122">
        <v>6947.7653716733703</v>
      </c>
      <c r="S84" s="122">
        <v>47953.913848939701</v>
      </c>
      <c r="T84" s="122">
        <v>129050.266095275</v>
      </c>
      <c r="U84" s="122">
        <v>27874.613572665701</v>
      </c>
      <c r="V84" s="122">
        <v>124042.412913387</v>
      </c>
      <c r="W84" s="122">
        <v>258227.38157394499</v>
      </c>
    </row>
    <row r="85" spans="1:23" ht="12.75" x14ac:dyDescent="0.2">
      <c r="A85" s="122" t="s">
        <v>434</v>
      </c>
      <c r="B85" s="122">
        <v>11689</v>
      </c>
      <c r="C85" s="122">
        <v>11555.2261882165</v>
      </c>
      <c r="D85" s="140">
        <v>209.81441778427799</v>
      </c>
      <c r="E85" s="140">
        <v>-11.456061816443</v>
      </c>
      <c r="F85" s="140">
        <v>18.614126055264901</v>
      </c>
      <c r="G85" s="140">
        <v>-82.995199573152107</v>
      </c>
      <c r="H85" s="122"/>
      <c r="I85" s="122">
        <v>8760</v>
      </c>
      <c r="J85" s="204">
        <v>1.20555503244462</v>
      </c>
      <c r="K85" s="198">
        <v>0.10719178082191801</v>
      </c>
      <c r="L85" s="198">
        <v>2.0319634703196299E-2</v>
      </c>
      <c r="M85" s="198">
        <v>1.9406392694063901E-3</v>
      </c>
      <c r="N85" s="198">
        <v>6.0844748858447498E-2</v>
      </c>
      <c r="O85" s="198">
        <v>2.72831050228311E-2</v>
      </c>
      <c r="P85" s="198">
        <v>9.8173515981735196E-3</v>
      </c>
      <c r="Q85" s="198"/>
      <c r="R85" s="122">
        <v>6947.7653716733703</v>
      </c>
      <c r="S85" s="122">
        <v>47953.913848939701</v>
      </c>
      <c r="T85" s="122">
        <v>129050.266095275</v>
      </c>
      <c r="U85" s="122">
        <v>27874.613572665701</v>
      </c>
      <c r="V85" s="122">
        <v>124042.412913387</v>
      </c>
      <c r="W85" s="122">
        <v>258227.38157394499</v>
      </c>
    </row>
    <row r="86" spans="1:23" ht="12.75" x14ac:dyDescent="0.2">
      <c r="A86" s="122" t="s">
        <v>435</v>
      </c>
      <c r="B86" s="122">
        <v>12258</v>
      </c>
      <c r="C86" s="122">
        <v>12300.637066718</v>
      </c>
      <c r="D86" s="140">
        <v>70.139976284144097</v>
      </c>
      <c r="E86" s="140">
        <v>-11.456061816443</v>
      </c>
      <c r="F86" s="140">
        <v>7.9784220576860498</v>
      </c>
      <c r="G86" s="140">
        <v>-109.187577935832</v>
      </c>
      <c r="H86" s="122"/>
      <c r="I86" s="122">
        <v>28008</v>
      </c>
      <c r="J86" s="204">
        <v>1.20555503244462</v>
      </c>
      <c r="K86" s="198">
        <v>0.10550556983718901</v>
      </c>
      <c r="L86" s="198">
        <v>1.9922879177377902E-2</v>
      </c>
      <c r="M86" s="198">
        <v>1.9994287346472399E-3</v>
      </c>
      <c r="N86" s="198">
        <v>6.1268209083119099E-2</v>
      </c>
      <c r="O86" s="198">
        <v>3.2133676092544999E-2</v>
      </c>
      <c r="P86" s="198">
        <v>9.9257355041416691E-3</v>
      </c>
      <c r="Q86" s="198"/>
      <c r="R86" s="122">
        <v>6947.7653716733703</v>
      </c>
      <c r="S86" s="122">
        <v>47953.913848939701</v>
      </c>
      <c r="T86" s="122">
        <v>129050.266095275</v>
      </c>
      <c r="U86" s="122">
        <v>27874.613572665701</v>
      </c>
      <c r="V86" s="122">
        <v>124042.412913387</v>
      </c>
      <c r="W86" s="122">
        <v>258227.38157394499</v>
      </c>
    </row>
    <row r="87" spans="1:23" ht="12.75" x14ac:dyDescent="0.2">
      <c r="A87" s="122" t="s">
        <v>436</v>
      </c>
      <c r="B87" s="122">
        <v>13208</v>
      </c>
      <c r="C87" s="122">
        <v>13272.333413345301</v>
      </c>
      <c r="D87" s="140">
        <v>10.117104107852899</v>
      </c>
      <c r="E87" s="140">
        <v>-11.456061816443</v>
      </c>
      <c r="F87" s="140">
        <v>7.0401955290249099</v>
      </c>
      <c r="G87" s="140">
        <v>-70.260288753258905</v>
      </c>
      <c r="H87" s="122"/>
      <c r="I87" s="122">
        <v>9991</v>
      </c>
      <c r="J87" s="204">
        <v>1.20555503244462</v>
      </c>
      <c r="K87" s="198">
        <v>0.110599539585627</v>
      </c>
      <c r="L87" s="198">
        <v>2.5623060754679201E-2</v>
      </c>
      <c r="M87" s="198">
        <v>1.5013512160944899E-3</v>
      </c>
      <c r="N87" s="198">
        <v>7.14643178860975E-2</v>
      </c>
      <c r="O87" s="198">
        <v>3.2529276348713797E-2</v>
      </c>
      <c r="P87" s="198">
        <v>1.08097287558803E-2</v>
      </c>
      <c r="Q87" s="198"/>
      <c r="R87" s="122">
        <v>6947.7653716733703</v>
      </c>
      <c r="S87" s="122">
        <v>47953.913848939701</v>
      </c>
      <c r="T87" s="122">
        <v>129050.266095275</v>
      </c>
      <c r="U87" s="122">
        <v>27874.613572665701</v>
      </c>
      <c r="V87" s="122">
        <v>124042.412913387</v>
      </c>
      <c r="W87" s="122">
        <v>258227.38157394499</v>
      </c>
    </row>
    <row r="88" spans="1:23" ht="12.75" x14ac:dyDescent="0.2">
      <c r="A88" s="122" t="s">
        <v>437</v>
      </c>
      <c r="B88" s="122">
        <v>16589</v>
      </c>
      <c r="C88" s="122">
        <v>16455.262075590301</v>
      </c>
      <c r="D88" s="140">
        <v>228.78159709804899</v>
      </c>
      <c r="E88" s="140">
        <v>-11.456061816443</v>
      </c>
      <c r="F88" s="140">
        <v>0.43697125143027898</v>
      </c>
      <c r="G88" s="140">
        <v>-84.347554435667504</v>
      </c>
      <c r="H88" s="122"/>
      <c r="I88" s="122">
        <v>12393</v>
      </c>
      <c r="J88" s="204">
        <v>1.20555503244462</v>
      </c>
      <c r="K88" s="198">
        <v>0.110626966836117</v>
      </c>
      <c r="L88" s="198">
        <v>2.67086258371661E-2</v>
      </c>
      <c r="M88" s="198">
        <v>2.98555636246268E-3</v>
      </c>
      <c r="N88" s="198">
        <v>7.7059630436536797E-2</v>
      </c>
      <c r="O88" s="198">
        <v>4.0506737674493698E-2</v>
      </c>
      <c r="P88" s="198">
        <v>1.5653998224804299E-2</v>
      </c>
      <c r="Q88" s="198"/>
      <c r="R88" s="122">
        <v>6947.7653716733703</v>
      </c>
      <c r="S88" s="122">
        <v>47953.913848939701</v>
      </c>
      <c r="T88" s="122">
        <v>129050.266095275</v>
      </c>
      <c r="U88" s="122">
        <v>27874.613572665701</v>
      </c>
      <c r="V88" s="122">
        <v>124042.412913387</v>
      </c>
      <c r="W88" s="122">
        <v>258227.38157394499</v>
      </c>
    </row>
    <row r="89" spans="1:23" ht="12.75" x14ac:dyDescent="0.2">
      <c r="A89" s="122" t="s">
        <v>438</v>
      </c>
      <c r="B89" s="122">
        <v>13993</v>
      </c>
      <c r="C89" s="122">
        <v>14072.058529317001</v>
      </c>
      <c r="D89" s="140">
        <v>188.474820910255</v>
      </c>
      <c r="E89" s="140">
        <v>-11.456061816443</v>
      </c>
      <c r="F89" s="140">
        <v>0.66242905808435604</v>
      </c>
      <c r="G89" s="140">
        <v>-256.653426767089</v>
      </c>
      <c r="H89" s="122"/>
      <c r="I89" s="122">
        <v>9508</v>
      </c>
      <c r="J89" s="204">
        <v>1.20555503244462</v>
      </c>
      <c r="K89" s="198">
        <v>0.104438367690366</v>
      </c>
      <c r="L89" s="198">
        <v>2.25073622212873E-2</v>
      </c>
      <c r="M89" s="198">
        <v>3.9966344131257903E-3</v>
      </c>
      <c r="N89" s="198">
        <v>6.8784181741691194E-2</v>
      </c>
      <c r="O89" s="198">
        <v>3.0816154816996202E-2</v>
      </c>
      <c r="P89" s="198">
        <v>1.3988220445940299E-2</v>
      </c>
      <c r="Q89" s="198"/>
      <c r="R89" s="122">
        <v>6947.7653716733703</v>
      </c>
      <c r="S89" s="122">
        <v>47953.913848939701</v>
      </c>
      <c r="T89" s="122">
        <v>129050.266095275</v>
      </c>
      <c r="U89" s="122">
        <v>27874.613572665701</v>
      </c>
      <c r="V89" s="122">
        <v>124042.412913387</v>
      </c>
      <c r="W89" s="122">
        <v>258227.38157394499</v>
      </c>
    </row>
    <row r="90" spans="1:23" ht="12.75" x14ac:dyDescent="0.2">
      <c r="A90" s="122" t="s">
        <v>439</v>
      </c>
      <c r="B90" s="122">
        <v>9409</v>
      </c>
      <c r="C90" s="122">
        <v>9571.0682022644196</v>
      </c>
      <c r="D90" s="140">
        <v>-2.1288350346204199</v>
      </c>
      <c r="E90" s="140">
        <v>-11.456061816443</v>
      </c>
      <c r="F90" s="140">
        <v>-0.56303216610733398</v>
      </c>
      <c r="G90" s="140">
        <v>-147.85587314580101</v>
      </c>
      <c r="H90" s="122"/>
      <c r="I90" s="122">
        <v>89500</v>
      </c>
      <c r="J90" s="204">
        <v>1.20555503244462</v>
      </c>
      <c r="K90" s="198">
        <v>8.4357541899441293E-2</v>
      </c>
      <c r="L90" s="198">
        <v>1.77765363128492E-2</v>
      </c>
      <c r="M90" s="198">
        <v>1.91061452513966E-3</v>
      </c>
      <c r="N90" s="198">
        <v>5.2324022346368702E-2</v>
      </c>
      <c r="O90" s="198">
        <v>2.2703910614525102E-2</v>
      </c>
      <c r="P90" s="198">
        <v>7.6648044692737404E-3</v>
      </c>
      <c r="Q90" s="198"/>
      <c r="R90" s="122">
        <v>6947.7653716733703</v>
      </c>
      <c r="S90" s="122">
        <v>47953.913848939701</v>
      </c>
      <c r="T90" s="122">
        <v>129050.266095275</v>
      </c>
      <c r="U90" s="122">
        <v>27874.613572665701</v>
      </c>
      <c r="V90" s="122">
        <v>124042.412913387</v>
      </c>
      <c r="W90" s="122">
        <v>258227.38157394499</v>
      </c>
    </row>
    <row r="91" spans="1:23" ht="12.75" x14ac:dyDescent="0.2">
      <c r="A91" s="122" t="s">
        <v>440</v>
      </c>
      <c r="B91" s="122">
        <v>11789</v>
      </c>
      <c r="C91" s="122">
        <v>11809.040931235901</v>
      </c>
      <c r="D91" s="140">
        <v>109.290406828481</v>
      </c>
      <c r="E91" s="140">
        <v>-11.456061816443</v>
      </c>
      <c r="F91" s="140">
        <v>-8.0294696893016795</v>
      </c>
      <c r="G91" s="140">
        <v>-109.691829845322</v>
      </c>
      <c r="H91" s="122"/>
      <c r="I91" s="122">
        <v>16618</v>
      </c>
      <c r="J91" s="204">
        <v>1.20555503244462</v>
      </c>
      <c r="K91" s="198">
        <v>9.2068841015765998E-2</v>
      </c>
      <c r="L91" s="198">
        <v>2.0640269587194601E-2</v>
      </c>
      <c r="M91" s="198">
        <v>2.2866770971235999E-3</v>
      </c>
      <c r="N91" s="198">
        <v>5.4519196052473198E-2</v>
      </c>
      <c r="O91" s="198">
        <v>2.84029365747984E-2</v>
      </c>
      <c r="P91" s="198">
        <v>1.0951979780960399E-2</v>
      </c>
      <c r="Q91" s="198"/>
      <c r="R91" s="122">
        <v>6947.7653716733703</v>
      </c>
      <c r="S91" s="122">
        <v>47953.913848939701</v>
      </c>
      <c r="T91" s="122">
        <v>129050.266095275</v>
      </c>
      <c r="U91" s="122">
        <v>27874.613572665701</v>
      </c>
      <c r="V91" s="122">
        <v>124042.412913387</v>
      </c>
      <c r="W91" s="122">
        <v>258227.38157394499</v>
      </c>
    </row>
    <row r="92" spans="1:23" ht="14.25" customHeight="1" x14ac:dyDescent="0.2">
      <c r="A92" s="19" t="s">
        <v>441</v>
      </c>
      <c r="B92" s="122"/>
      <c r="C92" s="122"/>
      <c r="D92" s="140"/>
      <c r="E92" s="140"/>
      <c r="F92" s="140"/>
      <c r="G92" s="140"/>
      <c r="H92" s="122"/>
      <c r="I92" s="122"/>
      <c r="J92" s="204"/>
      <c r="K92" s="198"/>
      <c r="L92" s="198"/>
      <c r="M92" s="198"/>
      <c r="N92" s="198"/>
      <c r="O92" s="198"/>
      <c r="P92" s="198"/>
      <c r="Q92" s="198"/>
      <c r="R92" s="122"/>
      <c r="S92" s="122"/>
      <c r="T92" s="122"/>
      <c r="U92" s="122"/>
      <c r="V92" s="122"/>
      <c r="W92" s="122"/>
    </row>
    <row r="93" spans="1:23" ht="12.75" x14ac:dyDescent="0.2">
      <c r="A93" s="122" t="s">
        <v>442</v>
      </c>
      <c r="B93" s="122">
        <v>16879</v>
      </c>
      <c r="C93" s="122">
        <v>16728.918555485601</v>
      </c>
      <c r="D93" s="140">
        <v>258.68304454455802</v>
      </c>
      <c r="E93" s="140">
        <v>-11.456061816443</v>
      </c>
      <c r="F93" s="140">
        <v>-8.5662832385627397</v>
      </c>
      <c r="G93" s="140">
        <v>-88.681347545267698</v>
      </c>
      <c r="H93" s="122"/>
      <c r="I93" s="122">
        <v>10930</v>
      </c>
      <c r="J93" s="204">
        <v>1.20555503244462</v>
      </c>
      <c r="K93" s="198">
        <v>0.148032936870997</v>
      </c>
      <c r="L93" s="198">
        <v>2.82708142726441E-2</v>
      </c>
      <c r="M93" s="198">
        <v>2.1043000914913101E-3</v>
      </c>
      <c r="N93" s="198">
        <v>0.1</v>
      </c>
      <c r="O93" s="198">
        <v>3.9798719121683403E-2</v>
      </c>
      <c r="P93" s="198">
        <v>1.3540713632204901E-2</v>
      </c>
      <c r="Q93" s="198"/>
      <c r="R93" s="122">
        <v>6947.7653716733703</v>
      </c>
      <c r="S93" s="122">
        <v>47953.913848939701</v>
      </c>
      <c r="T93" s="122">
        <v>129050.266095275</v>
      </c>
      <c r="U93" s="122">
        <v>27874.613572665701</v>
      </c>
      <c r="V93" s="122">
        <v>124042.412913387</v>
      </c>
      <c r="W93" s="122">
        <v>258227.38157394499</v>
      </c>
    </row>
    <row r="94" spans="1:23" ht="12.75" x14ac:dyDescent="0.2">
      <c r="A94" s="122" t="s">
        <v>443</v>
      </c>
      <c r="B94" s="122">
        <v>14505</v>
      </c>
      <c r="C94" s="122">
        <v>14529.5246942903</v>
      </c>
      <c r="D94" s="140">
        <v>48.636115530115099</v>
      </c>
      <c r="E94" s="140">
        <v>-11.456061816443</v>
      </c>
      <c r="F94" s="140">
        <v>16.719968291535402</v>
      </c>
      <c r="G94" s="140">
        <v>-78.679284950352198</v>
      </c>
      <c r="H94" s="122"/>
      <c r="I94" s="122">
        <v>9348</v>
      </c>
      <c r="J94" s="204">
        <v>1.20555503244462</v>
      </c>
      <c r="K94" s="198">
        <v>0.114356011981172</v>
      </c>
      <c r="L94" s="198">
        <v>2.4925117672229401E-2</v>
      </c>
      <c r="M94" s="198">
        <v>2.24646983311938E-3</v>
      </c>
      <c r="N94" s="198">
        <v>7.6166024818142899E-2</v>
      </c>
      <c r="O94" s="198">
        <v>3.3162173727000401E-2</v>
      </c>
      <c r="P94" s="198">
        <v>1.36927685066324E-2</v>
      </c>
      <c r="Q94" s="198"/>
      <c r="R94" s="122">
        <v>6947.7653716733703</v>
      </c>
      <c r="S94" s="122">
        <v>47953.913848939701</v>
      </c>
      <c r="T94" s="122">
        <v>129050.266095275</v>
      </c>
      <c r="U94" s="122">
        <v>27874.613572665701</v>
      </c>
      <c r="V94" s="122">
        <v>124042.412913387</v>
      </c>
      <c r="W94" s="122">
        <v>258227.38157394499</v>
      </c>
    </row>
    <row r="95" spans="1:23" ht="12.75" x14ac:dyDescent="0.2">
      <c r="A95" s="122" t="s">
        <v>444</v>
      </c>
      <c r="B95" s="122">
        <v>14003</v>
      </c>
      <c r="C95" s="122">
        <v>13798.2660501562</v>
      </c>
      <c r="D95" s="140">
        <v>129.626333472151</v>
      </c>
      <c r="E95" s="140">
        <v>-11.456061816443</v>
      </c>
      <c r="F95" s="140">
        <v>0.45959375888898502</v>
      </c>
      <c r="G95" s="140">
        <v>86.227125013823297</v>
      </c>
      <c r="H95" s="122"/>
      <c r="I95" s="122">
        <v>14607</v>
      </c>
      <c r="J95" s="204">
        <v>1.20555503244462</v>
      </c>
      <c r="K95" s="198">
        <v>0.10631888820428601</v>
      </c>
      <c r="L95" s="198">
        <v>2.2797288971041298E-2</v>
      </c>
      <c r="M95" s="198">
        <v>2.6014924351338399E-3</v>
      </c>
      <c r="N95" s="198">
        <v>7.3868693092352999E-2</v>
      </c>
      <c r="O95" s="198">
        <v>3.5393989183268297E-2</v>
      </c>
      <c r="P95" s="198">
        <v>1.0953652358458301E-2</v>
      </c>
      <c r="Q95" s="198"/>
      <c r="R95" s="122">
        <v>6947.7653716733703</v>
      </c>
      <c r="S95" s="122">
        <v>47953.913848939701</v>
      </c>
      <c r="T95" s="122">
        <v>129050.266095275</v>
      </c>
      <c r="U95" s="122">
        <v>27874.613572665701</v>
      </c>
      <c r="V95" s="122">
        <v>124042.412913387</v>
      </c>
      <c r="W95" s="122">
        <v>258227.38157394499</v>
      </c>
    </row>
    <row r="96" spans="1:23" ht="12.75" x14ac:dyDescent="0.2">
      <c r="A96" s="122" t="s">
        <v>445</v>
      </c>
      <c r="B96" s="122">
        <v>14477</v>
      </c>
      <c r="C96" s="122">
        <v>14100.9524103574</v>
      </c>
      <c r="D96" s="140">
        <v>268.55487466245899</v>
      </c>
      <c r="E96" s="140">
        <v>-11.456061816443</v>
      </c>
      <c r="F96" s="140">
        <v>5.8193785535333502</v>
      </c>
      <c r="G96" s="140">
        <v>113.12943819406399</v>
      </c>
      <c r="H96" s="122"/>
      <c r="I96" s="122">
        <v>6080</v>
      </c>
      <c r="J96" s="204">
        <v>1.20555503244462</v>
      </c>
      <c r="K96" s="198">
        <v>9.9177631578947406E-2</v>
      </c>
      <c r="L96" s="198">
        <v>1.7598684210526301E-2</v>
      </c>
      <c r="M96" s="198">
        <v>2.3026315789473699E-3</v>
      </c>
      <c r="N96" s="198">
        <v>7.9769736842105296E-2</v>
      </c>
      <c r="O96" s="198">
        <v>3.3881578947368401E-2</v>
      </c>
      <c r="P96" s="198">
        <v>1.33223684210526E-2</v>
      </c>
      <c r="Q96" s="198"/>
      <c r="R96" s="122">
        <v>6947.7653716733703</v>
      </c>
      <c r="S96" s="122">
        <v>47953.913848939701</v>
      </c>
      <c r="T96" s="122">
        <v>129050.266095275</v>
      </c>
      <c r="U96" s="122">
        <v>27874.613572665701</v>
      </c>
      <c r="V96" s="122">
        <v>124042.412913387</v>
      </c>
      <c r="W96" s="122">
        <v>258227.38157394499</v>
      </c>
    </row>
    <row r="97" spans="1:23" ht="12.75" x14ac:dyDescent="0.2">
      <c r="A97" s="122" t="s">
        <v>441</v>
      </c>
      <c r="B97" s="122">
        <v>10357</v>
      </c>
      <c r="C97" s="122">
        <v>10403.065508575301</v>
      </c>
      <c r="D97" s="140">
        <v>-7.0964095742581197</v>
      </c>
      <c r="E97" s="140">
        <v>-11.456061816443</v>
      </c>
      <c r="F97" s="140">
        <v>-14.7929803680424</v>
      </c>
      <c r="G97" s="140">
        <v>-12.3568991291309</v>
      </c>
      <c r="H97" s="122"/>
      <c r="I97" s="122">
        <v>66571</v>
      </c>
      <c r="J97" s="204">
        <v>1.20555503244462</v>
      </c>
      <c r="K97" s="198">
        <v>8.3549894098030694E-2</v>
      </c>
      <c r="L97" s="198">
        <v>1.8010845563383501E-2</v>
      </c>
      <c r="M97" s="198">
        <v>1.59228492887293E-3</v>
      </c>
      <c r="N97" s="198">
        <v>6.0747172192095703E-2</v>
      </c>
      <c r="O97" s="198">
        <v>2.53864295263703E-2</v>
      </c>
      <c r="P97" s="198">
        <v>8.2768773189526995E-3</v>
      </c>
      <c r="Q97" s="198"/>
      <c r="R97" s="122">
        <v>6947.7653716733703</v>
      </c>
      <c r="S97" s="122">
        <v>47953.913848939701</v>
      </c>
      <c r="T97" s="122">
        <v>129050.266095275</v>
      </c>
      <c r="U97" s="122">
        <v>27874.613572665701</v>
      </c>
      <c r="V97" s="122">
        <v>124042.412913387</v>
      </c>
      <c r="W97" s="122">
        <v>258227.38157394499</v>
      </c>
    </row>
    <row r="98" spans="1:23" ht="12.75" x14ac:dyDescent="0.2">
      <c r="A98" s="122" t="s">
        <v>446</v>
      </c>
      <c r="B98" s="122">
        <v>13070</v>
      </c>
      <c r="C98" s="122">
        <v>12838.9064867937</v>
      </c>
      <c r="D98" s="140">
        <v>4.3417818008956797</v>
      </c>
      <c r="E98" s="140">
        <v>-11.456061816443</v>
      </c>
      <c r="F98" s="140">
        <v>-10.4788085695817</v>
      </c>
      <c r="G98" s="140">
        <v>248.466716035529</v>
      </c>
      <c r="H98" s="122"/>
      <c r="I98" s="122">
        <v>13395</v>
      </c>
      <c r="J98" s="204">
        <v>1.20555503244462</v>
      </c>
      <c r="K98" s="198">
        <v>0.106009705113848</v>
      </c>
      <c r="L98" s="198">
        <v>2.1351250466592E-2</v>
      </c>
      <c r="M98" s="198">
        <v>1.5677491601343799E-3</v>
      </c>
      <c r="N98" s="198">
        <v>7.8163493840985407E-2</v>
      </c>
      <c r="O98" s="198">
        <v>3.38185890257559E-2</v>
      </c>
      <c r="P98" s="198">
        <v>8.9585666293393092E-3</v>
      </c>
      <c r="Q98" s="198"/>
      <c r="R98" s="122">
        <v>6947.7653716733703</v>
      </c>
      <c r="S98" s="122">
        <v>47953.913848939701</v>
      </c>
      <c r="T98" s="122">
        <v>129050.266095275</v>
      </c>
      <c r="U98" s="122">
        <v>27874.613572665701</v>
      </c>
      <c r="V98" s="122">
        <v>124042.412913387</v>
      </c>
      <c r="W98" s="122">
        <v>258227.38157394499</v>
      </c>
    </row>
    <row r="99" spans="1:23" ht="12.75" x14ac:dyDescent="0.2">
      <c r="A99" s="122" t="s">
        <v>447</v>
      </c>
      <c r="B99" s="122">
        <v>11850</v>
      </c>
      <c r="C99" s="122">
        <v>11846.668089266799</v>
      </c>
      <c r="D99" s="140">
        <v>67.900874202480097</v>
      </c>
      <c r="E99" s="140">
        <v>-11.456061816443</v>
      </c>
      <c r="F99" s="140">
        <v>-16.704775615414999</v>
      </c>
      <c r="G99" s="140">
        <v>-35.9946208813749</v>
      </c>
      <c r="H99" s="122"/>
      <c r="I99" s="122">
        <v>14916</v>
      </c>
      <c r="J99" s="204">
        <v>1.20555503244462</v>
      </c>
      <c r="K99" s="198">
        <v>0.1289890050952</v>
      </c>
      <c r="L99" s="198">
        <v>1.9911504424778799E-2</v>
      </c>
      <c r="M99" s="198">
        <v>2.1453472780906401E-3</v>
      </c>
      <c r="N99" s="198">
        <v>7.4282649503888395E-2</v>
      </c>
      <c r="O99" s="198">
        <v>2.6950925181013701E-2</v>
      </c>
      <c r="P99" s="198">
        <v>8.8495575221238902E-3</v>
      </c>
      <c r="Q99" s="198"/>
      <c r="R99" s="122">
        <v>6947.7653716733703</v>
      </c>
      <c r="S99" s="122">
        <v>47953.913848939701</v>
      </c>
      <c r="T99" s="122">
        <v>129050.266095275</v>
      </c>
      <c r="U99" s="122">
        <v>27874.613572665701</v>
      </c>
      <c r="V99" s="122">
        <v>124042.412913387</v>
      </c>
      <c r="W99" s="122">
        <v>258227.38157394499</v>
      </c>
    </row>
    <row r="100" spans="1:23" ht="12.75" x14ac:dyDescent="0.2">
      <c r="A100" s="122" t="s">
        <v>448</v>
      </c>
      <c r="B100" s="122">
        <v>12989</v>
      </c>
      <c r="C100" s="122">
        <v>12741.109696596101</v>
      </c>
      <c r="D100" s="140">
        <v>52.109985059752098</v>
      </c>
      <c r="E100" s="140">
        <v>-11.456061816443</v>
      </c>
      <c r="F100" s="140">
        <v>2.6444466001302298</v>
      </c>
      <c r="G100" s="140">
        <v>204.99534137496201</v>
      </c>
      <c r="H100" s="122"/>
      <c r="I100" s="122">
        <v>20311</v>
      </c>
      <c r="J100" s="204">
        <v>1.20555503244462</v>
      </c>
      <c r="K100" s="198">
        <v>9.8813450839446607E-2</v>
      </c>
      <c r="L100" s="198">
        <v>2.5011077741125501E-2</v>
      </c>
      <c r="M100" s="198">
        <v>1.8216729850819801E-3</v>
      </c>
      <c r="N100" s="198">
        <v>7.7347250258480604E-2</v>
      </c>
      <c r="O100" s="198">
        <v>3.1657722416424602E-2</v>
      </c>
      <c r="P100" s="198">
        <v>9.1575993304120907E-3</v>
      </c>
      <c r="Q100" s="198"/>
      <c r="R100" s="122">
        <v>6947.7653716733703</v>
      </c>
      <c r="S100" s="122">
        <v>47953.913848939701</v>
      </c>
      <c r="T100" s="122">
        <v>129050.266095275</v>
      </c>
      <c r="U100" s="122">
        <v>27874.613572665701</v>
      </c>
      <c r="V100" s="122">
        <v>124042.412913387</v>
      </c>
      <c r="W100" s="122">
        <v>258227.38157394499</v>
      </c>
    </row>
    <row r="101" spans="1:23" ht="12.75" x14ac:dyDescent="0.2">
      <c r="A101" s="122" t="s">
        <v>449</v>
      </c>
      <c r="B101" s="122">
        <v>11762</v>
      </c>
      <c r="C101" s="122">
        <v>11752.585858398201</v>
      </c>
      <c r="D101" s="140">
        <v>2.4353231700511802</v>
      </c>
      <c r="E101" s="140">
        <v>-11.456061816443</v>
      </c>
      <c r="F101" s="140">
        <v>-13.076590466498899</v>
      </c>
      <c r="G101" s="140">
        <v>31.2495604587671</v>
      </c>
      <c r="H101" s="122"/>
      <c r="I101" s="122">
        <v>27006</v>
      </c>
      <c r="J101" s="204">
        <v>1.20555503244462</v>
      </c>
      <c r="K101" s="198">
        <v>0.10838332222469101</v>
      </c>
      <c r="L101" s="198">
        <v>1.98104125009257E-2</v>
      </c>
      <c r="M101" s="198">
        <v>1.6662963785825399E-3</v>
      </c>
      <c r="N101" s="198">
        <v>6.7540546545212202E-2</v>
      </c>
      <c r="O101" s="198">
        <v>3.0067392431311599E-2</v>
      </c>
      <c r="P101" s="198">
        <v>8.5906835518032992E-3</v>
      </c>
      <c r="Q101" s="198"/>
      <c r="R101" s="122">
        <v>6947.7653716733703</v>
      </c>
      <c r="S101" s="122">
        <v>47953.913848939701</v>
      </c>
      <c r="T101" s="122">
        <v>129050.266095275</v>
      </c>
      <c r="U101" s="122">
        <v>27874.613572665701</v>
      </c>
      <c r="V101" s="122">
        <v>124042.412913387</v>
      </c>
      <c r="W101" s="122">
        <v>258227.38157394499</v>
      </c>
    </row>
    <row r="102" spans="1:23" ht="12.75" x14ac:dyDescent="0.2">
      <c r="A102" s="122" t="s">
        <v>450</v>
      </c>
      <c r="B102" s="122">
        <v>14911</v>
      </c>
      <c r="C102" s="122">
        <v>14702.2333617846</v>
      </c>
      <c r="D102" s="140">
        <v>132.35052232600299</v>
      </c>
      <c r="E102" s="140">
        <v>-11.456061816443</v>
      </c>
      <c r="F102" s="140">
        <v>-8.2493273859245306</v>
      </c>
      <c r="G102" s="140">
        <v>96.495323529175494</v>
      </c>
      <c r="H102" s="122"/>
      <c r="I102" s="122">
        <v>7063</v>
      </c>
      <c r="J102" s="204">
        <v>1.20555503244462</v>
      </c>
      <c r="K102" s="198">
        <v>0.119212799093869</v>
      </c>
      <c r="L102" s="198">
        <v>1.9396856859691398E-2</v>
      </c>
      <c r="M102" s="198">
        <v>2.2653263485770902E-3</v>
      </c>
      <c r="N102" s="198">
        <v>8.4808155174854905E-2</v>
      </c>
      <c r="O102" s="198">
        <v>3.7377884751521998E-2</v>
      </c>
      <c r="P102" s="198">
        <v>1.21761291236019E-2</v>
      </c>
      <c r="Q102" s="198"/>
      <c r="R102" s="122">
        <v>6947.7653716733703</v>
      </c>
      <c r="S102" s="122">
        <v>47953.913848939701</v>
      </c>
      <c r="T102" s="122">
        <v>129050.266095275</v>
      </c>
      <c r="U102" s="122">
        <v>27874.613572665701</v>
      </c>
      <c r="V102" s="122">
        <v>124042.412913387</v>
      </c>
      <c r="W102" s="122">
        <v>258227.38157394499</v>
      </c>
    </row>
    <row r="103" spans="1:23" ht="12.75" x14ac:dyDescent="0.2">
      <c r="A103" s="122" t="s">
        <v>451</v>
      </c>
      <c r="B103" s="122">
        <v>13063</v>
      </c>
      <c r="C103" s="122">
        <v>12985.632465361899</v>
      </c>
      <c r="D103" s="140">
        <v>162.22501305997301</v>
      </c>
      <c r="E103" s="140">
        <v>-11.456061816443</v>
      </c>
      <c r="F103" s="140">
        <v>-24.0851178665479</v>
      </c>
      <c r="G103" s="140">
        <v>-49.328199903644901</v>
      </c>
      <c r="H103" s="122"/>
      <c r="I103" s="122">
        <v>15636</v>
      </c>
      <c r="J103" s="204">
        <v>1.20555503244462</v>
      </c>
      <c r="K103" s="198">
        <v>0.10776413404962901</v>
      </c>
      <c r="L103" s="198">
        <v>2.2000511639805601E-2</v>
      </c>
      <c r="M103" s="198">
        <v>1.5349194167306201E-3</v>
      </c>
      <c r="N103" s="198">
        <v>6.8623688922998194E-2</v>
      </c>
      <c r="O103" s="198">
        <v>3.3576362240982399E-2</v>
      </c>
      <c r="P103" s="198">
        <v>1.04246610386288E-2</v>
      </c>
      <c r="Q103" s="198"/>
      <c r="R103" s="122">
        <v>6947.7653716733703</v>
      </c>
      <c r="S103" s="122">
        <v>47953.913848939701</v>
      </c>
      <c r="T103" s="122">
        <v>129050.266095275</v>
      </c>
      <c r="U103" s="122">
        <v>27874.613572665701</v>
      </c>
      <c r="V103" s="122">
        <v>124042.412913387</v>
      </c>
      <c r="W103" s="122">
        <v>258227.38157394499</v>
      </c>
    </row>
    <row r="104" spans="1:23" ht="12.75" x14ac:dyDescent="0.2">
      <c r="A104" s="122" t="s">
        <v>452</v>
      </c>
      <c r="B104" s="122">
        <v>14148</v>
      </c>
      <c r="C104" s="122">
        <v>14055.3146503479</v>
      </c>
      <c r="D104" s="140">
        <v>72.485700927806107</v>
      </c>
      <c r="E104" s="140">
        <v>-11.456061816443</v>
      </c>
      <c r="F104" s="140">
        <v>-12.6149865862798</v>
      </c>
      <c r="G104" s="140">
        <v>44.190114967661003</v>
      </c>
      <c r="H104" s="122"/>
      <c r="I104" s="122">
        <v>36438</v>
      </c>
      <c r="J104" s="204">
        <v>1.20555503244462</v>
      </c>
      <c r="K104" s="198">
        <v>0.119572973269664</v>
      </c>
      <c r="L104" s="198">
        <v>2.2641198748559199E-2</v>
      </c>
      <c r="M104" s="198">
        <v>2.1680663044074898E-3</v>
      </c>
      <c r="N104" s="198">
        <v>8.6448213403589699E-2</v>
      </c>
      <c r="O104" s="198">
        <v>3.3948076184203299E-2</v>
      </c>
      <c r="P104" s="198">
        <v>1.1004994785663301E-2</v>
      </c>
      <c r="Q104" s="198"/>
      <c r="R104" s="122">
        <v>6947.7653716733703</v>
      </c>
      <c r="S104" s="122">
        <v>47953.913848939701</v>
      </c>
      <c r="T104" s="122">
        <v>129050.266095275</v>
      </c>
      <c r="U104" s="122">
        <v>27874.613572665701</v>
      </c>
      <c r="V104" s="122">
        <v>124042.412913387</v>
      </c>
      <c r="W104" s="122">
        <v>258227.38157394499</v>
      </c>
    </row>
    <row r="105" spans="1:23" ht="14.25" customHeight="1" x14ac:dyDescent="0.2">
      <c r="A105" s="19" t="s">
        <v>453</v>
      </c>
      <c r="B105" s="122"/>
      <c r="C105" s="122"/>
      <c r="D105" s="140"/>
      <c r="E105" s="140"/>
      <c r="F105" s="140"/>
      <c r="G105" s="140"/>
      <c r="H105" s="122"/>
      <c r="I105" s="122"/>
      <c r="J105" s="204"/>
      <c r="K105" s="198"/>
      <c r="L105" s="198"/>
      <c r="M105" s="198"/>
      <c r="N105" s="198"/>
      <c r="O105" s="198"/>
      <c r="P105" s="198"/>
      <c r="Q105" s="198"/>
      <c r="R105" s="122"/>
      <c r="S105" s="122"/>
      <c r="T105" s="122"/>
      <c r="U105" s="122"/>
      <c r="V105" s="122"/>
      <c r="W105" s="122"/>
    </row>
    <row r="106" spans="1:23" ht="12.75" x14ac:dyDescent="0.2">
      <c r="A106" s="122" t="s">
        <v>454</v>
      </c>
      <c r="B106" s="122">
        <v>12336</v>
      </c>
      <c r="C106" s="122">
        <v>12340.0212981432</v>
      </c>
      <c r="D106" s="140">
        <v>79.696656779586107</v>
      </c>
      <c r="E106" s="140">
        <v>-11.456061816443</v>
      </c>
      <c r="F106" s="140">
        <v>-24.8339332418822</v>
      </c>
      <c r="G106" s="140">
        <v>-47.708340747486098</v>
      </c>
      <c r="H106" s="122"/>
      <c r="I106" s="122">
        <v>58003</v>
      </c>
      <c r="J106" s="204">
        <v>1.20555503244462</v>
      </c>
      <c r="K106" s="198">
        <v>0.103201558540076</v>
      </c>
      <c r="L106" s="198">
        <v>1.94127889936727E-2</v>
      </c>
      <c r="M106" s="198">
        <v>1.84473216902574E-3</v>
      </c>
      <c r="N106" s="198">
        <v>8.3064669068841301E-2</v>
      </c>
      <c r="O106" s="198">
        <v>3.0739789321241998E-2</v>
      </c>
      <c r="P106" s="198">
        <v>8.6030032929331202E-3</v>
      </c>
      <c r="Q106" s="198"/>
      <c r="R106" s="122">
        <v>6947.7653716733703</v>
      </c>
      <c r="S106" s="122">
        <v>47953.913848939701</v>
      </c>
      <c r="T106" s="122">
        <v>129050.266095275</v>
      </c>
      <c r="U106" s="122">
        <v>27874.613572665701</v>
      </c>
      <c r="V106" s="122">
        <v>124042.412913387</v>
      </c>
      <c r="W106" s="122">
        <v>258227.38157394499</v>
      </c>
    </row>
    <row r="107" spans="1:23" ht="14.25" customHeight="1" x14ac:dyDescent="0.2">
      <c r="A107" s="19" t="s">
        <v>455</v>
      </c>
      <c r="B107" s="122"/>
      <c r="C107" s="122"/>
      <c r="D107" s="140"/>
      <c r="E107" s="140"/>
      <c r="F107" s="140"/>
      <c r="G107" s="140"/>
      <c r="H107" s="122"/>
      <c r="I107" s="122"/>
      <c r="J107" s="204"/>
      <c r="K107" s="198"/>
      <c r="L107" s="198"/>
      <c r="M107" s="198"/>
      <c r="N107" s="198"/>
      <c r="O107" s="198"/>
      <c r="P107" s="198"/>
      <c r="Q107" s="198"/>
      <c r="R107" s="122"/>
      <c r="S107" s="122"/>
      <c r="T107" s="122"/>
      <c r="U107" s="122"/>
      <c r="V107" s="122"/>
      <c r="W107" s="122"/>
    </row>
    <row r="108" spans="1:23" ht="12.75" x14ac:dyDescent="0.2">
      <c r="A108" s="122" t="s">
        <v>456</v>
      </c>
      <c r="B108" s="122">
        <v>12915</v>
      </c>
      <c r="C108" s="122">
        <v>12902.200775962399</v>
      </c>
      <c r="D108" s="140">
        <v>-13.1723854964466</v>
      </c>
      <c r="E108" s="140">
        <v>-11.456061816443</v>
      </c>
      <c r="F108" s="140">
        <v>-10.127493239573999</v>
      </c>
      <c r="G108" s="140">
        <v>47.6069861713545</v>
      </c>
      <c r="H108" s="122"/>
      <c r="I108" s="122">
        <v>32130</v>
      </c>
      <c r="J108" s="204">
        <v>1.20555503244462</v>
      </c>
      <c r="K108" s="198">
        <v>0.10613134142545901</v>
      </c>
      <c r="L108" s="198">
        <v>2.3280423280423301E-2</v>
      </c>
      <c r="M108" s="198">
        <v>1.8362900715841899E-3</v>
      </c>
      <c r="N108" s="198">
        <v>7.29847494553377E-2</v>
      </c>
      <c r="O108" s="198">
        <v>3.1123560535325199E-2</v>
      </c>
      <c r="P108" s="198">
        <v>1.0519763460939901E-2</v>
      </c>
      <c r="Q108" s="198"/>
      <c r="R108" s="122">
        <v>6947.7653716733703</v>
      </c>
      <c r="S108" s="122">
        <v>47953.913848939701</v>
      </c>
      <c r="T108" s="122">
        <v>129050.266095275</v>
      </c>
      <c r="U108" s="122">
        <v>27874.613572665701</v>
      </c>
      <c r="V108" s="122">
        <v>124042.412913387</v>
      </c>
      <c r="W108" s="122">
        <v>258227.38157394499</v>
      </c>
    </row>
    <row r="109" spans="1:23" ht="12.75" x14ac:dyDescent="0.2">
      <c r="A109" s="122" t="s">
        <v>457</v>
      </c>
      <c r="B109" s="122">
        <v>10920</v>
      </c>
      <c r="C109" s="122">
        <v>10905.5739841501</v>
      </c>
      <c r="D109" s="140">
        <v>11.284406590850301</v>
      </c>
      <c r="E109" s="140">
        <v>-11.456061816443</v>
      </c>
      <c r="F109" s="140">
        <v>-19.3416488231892</v>
      </c>
      <c r="G109" s="140">
        <v>33.7217879511986</v>
      </c>
      <c r="H109" s="122"/>
      <c r="I109" s="122">
        <v>66262</v>
      </c>
      <c r="J109" s="204">
        <v>1.20555503244462</v>
      </c>
      <c r="K109" s="198">
        <v>9.4307446198424405E-2</v>
      </c>
      <c r="L109" s="198">
        <v>1.7823186743533202E-2</v>
      </c>
      <c r="M109" s="198">
        <v>1.69025987745616E-3</v>
      </c>
      <c r="N109" s="198">
        <v>6.32489209501675E-2</v>
      </c>
      <c r="O109" s="198">
        <v>2.6561226645739601E-2</v>
      </c>
      <c r="P109" s="198">
        <v>8.7531315082551107E-3</v>
      </c>
      <c r="Q109" s="198"/>
      <c r="R109" s="122">
        <v>6947.7653716733703</v>
      </c>
      <c r="S109" s="122">
        <v>47953.913848939701</v>
      </c>
      <c r="T109" s="122">
        <v>129050.266095275</v>
      </c>
      <c r="U109" s="122">
        <v>27874.613572665701</v>
      </c>
      <c r="V109" s="122">
        <v>124042.412913387</v>
      </c>
      <c r="W109" s="122">
        <v>258227.38157394499</v>
      </c>
    </row>
    <row r="110" spans="1:23" ht="12.75" x14ac:dyDescent="0.2">
      <c r="A110" s="122" t="s">
        <v>458</v>
      </c>
      <c r="B110" s="122">
        <v>13636</v>
      </c>
      <c r="C110" s="122">
        <v>13725.168474578501</v>
      </c>
      <c r="D110" s="140">
        <v>-19.284147890498001</v>
      </c>
      <c r="E110" s="140">
        <v>-11.456061816443</v>
      </c>
      <c r="F110" s="140">
        <v>34.120489103179402</v>
      </c>
      <c r="G110" s="140">
        <v>-92.548917084171507</v>
      </c>
      <c r="H110" s="122"/>
      <c r="I110" s="122">
        <v>13417</v>
      </c>
      <c r="J110" s="204">
        <v>1.20555503244462</v>
      </c>
      <c r="K110" s="198">
        <v>0.110829544607587</v>
      </c>
      <c r="L110" s="198">
        <v>2.54900499366475E-2</v>
      </c>
      <c r="M110" s="198">
        <v>2.3850339122009402E-3</v>
      </c>
      <c r="N110" s="198">
        <v>7.3339792800178896E-2</v>
      </c>
      <c r="O110" s="198">
        <v>3.4881120965938699E-2</v>
      </c>
      <c r="P110" s="198">
        <v>1.05090556756354E-2</v>
      </c>
      <c r="Q110" s="198"/>
      <c r="R110" s="122">
        <v>6947.7653716733703</v>
      </c>
      <c r="S110" s="122">
        <v>47953.913848939701</v>
      </c>
      <c r="T110" s="122">
        <v>129050.266095275</v>
      </c>
      <c r="U110" s="122">
        <v>27874.613572665701</v>
      </c>
      <c r="V110" s="122">
        <v>124042.412913387</v>
      </c>
      <c r="W110" s="122">
        <v>258227.38157394499</v>
      </c>
    </row>
    <row r="111" spans="1:23" ht="12.75" x14ac:dyDescent="0.2">
      <c r="A111" s="122" t="s">
        <v>459</v>
      </c>
      <c r="B111" s="122">
        <v>12405</v>
      </c>
      <c r="C111" s="122">
        <v>12480.2630625277</v>
      </c>
      <c r="D111" s="140">
        <v>6.8440905655058897</v>
      </c>
      <c r="E111" s="140">
        <v>-11.456061816443</v>
      </c>
      <c r="F111" s="140">
        <v>-7.6289835742380196</v>
      </c>
      <c r="G111" s="140">
        <v>-63.229118483539899</v>
      </c>
      <c r="H111" s="122"/>
      <c r="I111" s="122">
        <v>29207</v>
      </c>
      <c r="J111" s="204">
        <v>1.20555503244462</v>
      </c>
      <c r="K111" s="198">
        <v>0.108090526243709</v>
      </c>
      <c r="L111" s="198">
        <v>2.3453281747526301E-2</v>
      </c>
      <c r="M111" s="198">
        <v>2.0885404183928502E-3</v>
      </c>
      <c r="N111" s="198">
        <v>7.0154415037490994E-2</v>
      </c>
      <c r="O111" s="198">
        <v>3.1225391173348899E-2</v>
      </c>
      <c r="P111" s="198">
        <v>9.2101208614373299E-3</v>
      </c>
      <c r="Q111" s="198"/>
      <c r="R111" s="122">
        <v>6947.7653716733703</v>
      </c>
      <c r="S111" s="122">
        <v>47953.913848939701</v>
      </c>
      <c r="T111" s="122">
        <v>129050.266095275</v>
      </c>
      <c r="U111" s="122">
        <v>27874.613572665701</v>
      </c>
      <c r="V111" s="122">
        <v>124042.412913387</v>
      </c>
      <c r="W111" s="122">
        <v>258227.38157394499</v>
      </c>
    </row>
    <row r="112" spans="1:23" ht="12.75" x14ac:dyDescent="0.2">
      <c r="A112" s="122" t="s">
        <v>460</v>
      </c>
      <c r="B112" s="122">
        <v>12731</v>
      </c>
      <c r="C112" s="122">
        <v>12559.6806372668</v>
      </c>
      <c r="D112" s="140">
        <v>61.479988272574097</v>
      </c>
      <c r="E112" s="140">
        <v>-11.456061816443</v>
      </c>
      <c r="F112" s="140">
        <v>-2.4952563215009702</v>
      </c>
      <c r="G112" s="140">
        <v>123.438600575085</v>
      </c>
      <c r="H112" s="122"/>
      <c r="I112" s="122">
        <v>17437</v>
      </c>
      <c r="J112" s="204">
        <v>1.20555503244462</v>
      </c>
      <c r="K112" s="198">
        <v>0.11647645810632599</v>
      </c>
      <c r="L112" s="198">
        <v>2.14486436887079E-2</v>
      </c>
      <c r="M112" s="198">
        <v>2.0645753283248299E-3</v>
      </c>
      <c r="N112" s="198">
        <v>7.1113150197855093E-2</v>
      </c>
      <c r="O112" s="198">
        <v>3.05098354074669E-2</v>
      </c>
      <c r="P112" s="198">
        <v>9.8640821242186195E-3</v>
      </c>
      <c r="Q112" s="198"/>
      <c r="R112" s="122">
        <v>6947.7653716733703</v>
      </c>
      <c r="S112" s="122">
        <v>47953.913848939701</v>
      </c>
      <c r="T112" s="122">
        <v>129050.266095275</v>
      </c>
      <c r="U112" s="122">
        <v>27874.613572665701</v>
      </c>
      <c r="V112" s="122">
        <v>124042.412913387</v>
      </c>
      <c r="W112" s="122">
        <v>258227.38157394499</v>
      </c>
    </row>
    <row r="113" spans="1:23" ht="14.25" customHeight="1" x14ac:dyDescent="0.2">
      <c r="A113" s="19" t="s">
        <v>461</v>
      </c>
      <c r="B113" s="122"/>
      <c r="C113" s="122"/>
      <c r="D113" s="140"/>
      <c r="E113" s="140"/>
      <c r="F113" s="140"/>
      <c r="G113" s="140"/>
      <c r="H113" s="122"/>
      <c r="I113" s="122"/>
      <c r="J113" s="204"/>
      <c r="K113" s="198"/>
      <c r="L113" s="198"/>
      <c r="M113" s="198"/>
      <c r="N113" s="198"/>
      <c r="O113" s="198"/>
      <c r="P113" s="198"/>
      <c r="Q113" s="198"/>
      <c r="R113" s="122"/>
      <c r="S113" s="122"/>
      <c r="T113" s="122"/>
      <c r="U113" s="122"/>
      <c r="V113" s="122"/>
      <c r="W113" s="122"/>
    </row>
    <row r="114" spans="1:23" ht="12.75" x14ac:dyDescent="0.2">
      <c r="A114" s="122" t="s">
        <v>462</v>
      </c>
      <c r="B114" s="122">
        <v>8901</v>
      </c>
      <c r="C114" s="122">
        <v>8722.6300484836593</v>
      </c>
      <c r="D114" s="140">
        <v>-34.518483377621003</v>
      </c>
      <c r="E114" s="140">
        <v>-11.456061816443</v>
      </c>
      <c r="F114" s="140">
        <v>14.1844479438072</v>
      </c>
      <c r="G114" s="140">
        <v>210.50074303594701</v>
      </c>
      <c r="H114" s="122"/>
      <c r="I114" s="122">
        <v>15202</v>
      </c>
      <c r="J114" s="204">
        <v>1.20555503244462</v>
      </c>
      <c r="K114" s="198">
        <v>9.0843310090777493E-2</v>
      </c>
      <c r="L114" s="198">
        <v>1.3748191027496399E-2</v>
      </c>
      <c r="M114" s="198">
        <v>1.11827391132746E-3</v>
      </c>
      <c r="N114" s="198">
        <v>5.3414024470464401E-2</v>
      </c>
      <c r="O114" s="198">
        <v>2.06551769504013E-2</v>
      </c>
      <c r="P114" s="198">
        <v>6.7754242862781196E-3</v>
      </c>
      <c r="Q114" s="198"/>
      <c r="R114" s="122">
        <v>6947.7653716733703</v>
      </c>
      <c r="S114" s="122">
        <v>47953.913848939701</v>
      </c>
      <c r="T114" s="122">
        <v>129050.266095275</v>
      </c>
      <c r="U114" s="122">
        <v>27874.613572665701</v>
      </c>
      <c r="V114" s="122">
        <v>124042.412913387</v>
      </c>
      <c r="W114" s="122">
        <v>258227.38157394499</v>
      </c>
    </row>
    <row r="115" spans="1:23" ht="12.75" x14ac:dyDescent="0.2">
      <c r="A115" s="122" t="s">
        <v>463</v>
      </c>
      <c r="B115" s="122">
        <v>11674</v>
      </c>
      <c r="C115" s="122">
        <v>11494.887472160101</v>
      </c>
      <c r="D115" s="140">
        <v>28.139322395893899</v>
      </c>
      <c r="E115" s="140">
        <v>-11.456061816443</v>
      </c>
      <c r="F115" s="140">
        <v>-4.3369197299261399</v>
      </c>
      <c r="G115" s="140">
        <v>166.92635099021501</v>
      </c>
      <c r="H115" s="122"/>
      <c r="I115" s="122">
        <v>12625</v>
      </c>
      <c r="J115" s="204">
        <v>1.20555503244462</v>
      </c>
      <c r="K115" s="198">
        <v>0.11271287128712899</v>
      </c>
      <c r="L115" s="198">
        <v>2.0198019801980199E-2</v>
      </c>
      <c r="M115" s="198">
        <v>2.0594059405940599E-3</v>
      </c>
      <c r="N115" s="198">
        <v>6.71683168316832E-2</v>
      </c>
      <c r="O115" s="198">
        <v>2.6217821782178199E-2</v>
      </c>
      <c r="P115" s="198">
        <v>9.2673267326732704E-3</v>
      </c>
      <c r="Q115" s="198"/>
      <c r="R115" s="122">
        <v>6947.7653716733703</v>
      </c>
      <c r="S115" s="122">
        <v>47953.913848939701</v>
      </c>
      <c r="T115" s="122">
        <v>129050.266095275</v>
      </c>
      <c r="U115" s="122">
        <v>27874.613572665701</v>
      </c>
      <c r="V115" s="122">
        <v>124042.412913387</v>
      </c>
      <c r="W115" s="122">
        <v>258227.38157394499</v>
      </c>
    </row>
    <row r="116" spans="1:23" ht="12.75" x14ac:dyDescent="0.2">
      <c r="A116" s="122" t="s">
        <v>464</v>
      </c>
      <c r="B116" s="122">
        <v>8797</v>
      </c>
      <c r="C116" s="122">
        <v>8542.8558412401799</v>
      </c>
      <c r="D116" s="140">
        <v>-61.706831450259898</v>
      </c>
      <c r="E116" s="140">
        <v>-11.456061816443</v>
      </c>
      <c r="F116" s="140">
        <v>38.753442650404203</v>
      </c>
      <c r="G116" s="140">
        <v>288.82825827718398</v>
      </c>
      <c r="H116" s="122"/>
      <c r="I116" s="122">
        <v>17646</v>
      </c>
      <c r="J116" s="204">
        <v>1.20555503244462</v>
      </c>
      <c r="K116" s="198">
        <v>7.74113113453474E-2</v>
      </c>
      <c r="L116" s="198">
        <v>1.35441459820923E-2</v>
      </c>
      <c r="M116" s="198">
        <v>1.13340133741358E-3</v>
      </c>
      <c r="N116" s="198">
        <v>6.02969511504024E-2</v>
      </c>
      <c r="O116" s="198">
        <v>2.0911254675280499E-2</v>
      </c>
      <c r="P116" s="198">
        <v>5.72367675393857E-3</v>
      </c>
      <c r="Q116" s="198"/>
      <c r="R116" s="122">
        <v>6947.7653716733703</v>
      </c>
      <c r="S116" s="122">
        <v>47953.913848939701</v>
      </c>
      <c r="T116" s="122">
        <v>129050.266095275</v>
      </c>
      <c r="U116" s="122">
        <v>27874.613572665701</v>
      </c>
      <c r="V116" s="122">
        <v>124042.412913387</v>
      </c>
      <c r="W116" s="122">
        <v>258227.38157394499</v>
      </c>
    </row>
    <row r="117" spans="1:23" ht="12.75" x14ac:dyDescent="0.2">
      <c r="A117" s="122" t="s">
        <v>465</v>
      </c>
      <c r="B117" s="122">
        <v>14668</v>
      </c>
      <c r="C117" s="122">
        <v>14736.0986871273</v>
      </c>
      <c r="D117" s="140">
        <v>69.170384892861094</v>
      </c>
      <c r="E117" s="140">
        <v>-11.456061816443</v>
      </c>
      <c r="F117" s="140">
        <v>-7.8265229836871297</v>
      </c>
      <c r="G117" s="140">
        <v>-118.361480722349</v>
      </c>
      <c r="H117" s="122"/>
      <c r="I117" s="122">
        <v>14614</v>
      </c>
      <c r="J117" s="204">
        <v>1.20555503244462</v>
      </c>
      <c r="K117" s="198">
        <v>0.139592171889969</v>
      </c>
      <c r="L117" s="198">
        <v>2.83289995894348E-2</v>
      </c>
      <c r="M117" s="198">
        <v>2.7371014096072301E-3</v>
      </c>
      <c r="N117" s="198">
        <v>8.3139455316819502E-2</v>
      </c>
      <c r="O117" s="198">
        <v>3.35979198029287E-2</v>
      </c>
      <c r="P117" s="198">
        <v>1.18379635965513E-2</v>
      </c>
      <c r="Q117" s="198"/>
      <c r="R117" s="122">
        <v>6947.7653716733703</v>
      </c>
      <c r="S117" s="122">
        <v>47953.913848939701</v>
      </c>
      <c r="T117" s="122">
        <v>129050.266095275</v>
      </c>
      <c r="U117" s="122">
        <v>27874.613572665701</v>
      </c>
      <c r="V117" s="122">
        <v>124042.412913387</v>
      </c>
      <c r="W117" s="122">
        <v>258227.38157394499</v>
      </c>
    </row>
    <row r="118" spans="1:23" ht="12.75" x14ac:dyDescent="0.2">
      <c r="A118" s="122" t="s">
        <v>466</v>
      </c>
      <c r="B118" s="122">
        <v>9652</v>
      </c>
      <c r="C118" s="122">
        <v>9637.2598044475399</v>
      </c>
      <c r="D118" s="140">
        <v>18.0726306367912</v>
      </c>
      <c r="E118" s="140">
        <v>-11.456061816443</v>
      </c>
      <c r="F118" s="140">
        <v>3.9444137301455902</v>
      </c>
      <c r="G118" s="140">
        <v>4.2352776208822398</v>
      </c>
      <c r="H118" s="122"/>
      <c r="I118" s="122">
        <v>32878</v>
      </c>
      <c r="J118" s="204">
        <v>1.20555503244462</v>
      </c>
      <c r="K118" s="198">
        <v>8.4646268021169202E-2</v>
      </c>
      <c r="L118" s="198">
        <v>1.6059371007968899E-2</v>
      </c>
      <c r="M118" s="198">
        <v>1.73368209745118E-3</v>
      </c>
      <c r="N118" s="198">
        <v>5.2862096234564102E-2</v>
      </c>
      <c r="O118" s="198">
        <v>2.2781191070016402E-2</v>
      </c>
      <c r="P118" s="198">
        <v>8.1817628809538294E-3</v>
      </c>
      <c r="Q118" s="198"/>
      <c r="R118" s="122">
        <v>6947.7653716733703</v>
      </c>
      <c r="S118" s="122">
        <v>47953.913848939701</v>
      </c>
      <c r="T118" s="122">
        <v>129050.266095275</v>
      </c>
      <c r="U118" s="122">
        <v>27874.613572665701</v>
      </c>
      <c r="V118" s="122">
        <v>124042.412913387</v>
      </c>
      <c r="W118" s="122">
        <v>258227.38157394499</v>
      </c>
    </row>
    <row r="119" spans="1:23" ht="12.75" x14ac:dyDescent="0.2">
      <c r="A119" s="122" t="s">
        <v>467</v>
      </c>
      <c r="B119" s="122">
        <v>10116</v>
      </c>
      <c r="C119" s="122">
        <v>10123.6674868264</v>
      </c>
      <c r="D119" s="140">
        <v>-49.888314634142603</v>
      </c>
      <c r="E119" s="140">
        <v>-11.456061816443</v>
      </c>
      <c r="F119" s="140">
        <v>22.922016145148401</v>
      </c>
      <c r="G119" s="140">
        <v>31.231381311424698</v>
      </c>
      <c r="H119" s="122"/>
      <c r="I119" s="122">
        <v>140547</v>
      </c>
      <c r="J119" s="204">
        <v>1.20555503244462</v>
      </c>
      <c r="K119" s="198">
        <v>7.6301877663699696E-2</v>
      </c>
      <c r="L119" s="198">
        <v>1.5162187737909699E-2</v>
      </c>
      <c r="M119" s="198">
        <v>1.8783752054472901E-3</v>
      </c>
      <c r="N119" s="198">
        <v>6.2299444314001702E-2</v>
      </c>
      <c r="O119" s="198">
        <v>2.4931161817754899E-2</v>
      </c>
      <c r="P119" s="198">
        <v>8.0115548535365406E-3</v>
      </c>
      <c r="Q119" s="198"/>
      <c r="R119" s="122">
        <v>6947.7653716733703</v>
      </c>
      <c r="S119" s="122">
        <v>47953.913848939701</v>
      </c>
      <c r="T119" s="122">
        <v>129050.266095275</v>
      </c>
      <c r="U119" s="122">
        <v>27874.613572665701</v>
      </c>
      <c r="V119" s="122">
        <v>124042.412913387</v>
      </c>
      <c r="W119" s="122">
        <v>258227.38157394499</v>
      </c>
    </row>
    <row r="120" spans="1:23" ht="12.75" x14ac:dyDescent="0.2">
      <c r="A120" s="122" t="s">
        <v>468</v>
      </c>
      <c r="B120" s="122">
        <v>12217</v>
      </c>
      <c r="C120" s="122">
        <v>12406.1896146585</v>
      </c>
      <c r="D120" s="140">
        <v>-15.2246985859222</v>
      </c>
      <c r="E120" s="140">
        <v>-11.456061816443</v>
      </c>
      <c r="F120" s="140">
        <v>-8.1263417245959406</v>
      </c>
      <c r="G120" s="140">
        <v>-154.104126525787</v>
      </c>
      <c r="H120" s="122"/>
      <c r="I120" s="122">
        <v>51667</v>
      </c>
      <c r="J120" s="204">
        <v>1.20555503244462</v>
      </c>
      <c r="K120" s="198">
        <v>0.100528383687847</v>
      </c>
      <c r="L120" s="198">
        <v>2.2528886910407001E-2</v>
      </c>
      <c r="M120" s="198">
        <v>2.6322410823156001E-3</v>
      </c>
      <c r="N120" s="198">
        <v>6.5496351636441102E-2</v>
      </c>
      <c r="O120" s="198">
        <v>2.92062631853988E-2</v>
      </c>
      <c r="P120" s="198">
        <v>1.05483190431029E-2</v>
      </c>
      <c r="Q120" s="198"/>
      <c r="R120" s="122">
        <v>6947.7653716733703</v>
      </c>
      <c r="S120" s="122">
        <v>47953.913848939701</v>
      </c>
      <c r="T120" s="122">
        <v>129050.266095275</v>
      </c>
      <c r="U120" s="122">
        <v>27874.613572665701</v>
      </c>
      <c r="V120" s="122">
        <v>124042.412913387</v>
      </c>
      <c r="W120" s="122">
        <v>258227.38157394499</v>
      </c>
    </row>
    <row r="121" spans="1:23" ht="12.75" x14ac:dyDescent="0.2">
      <c r="A121" s="122" t="s">
        <v>469</v>
      </c>
      <c r="B121" s="122">
        <v>12573</v>
      </c>
      <c r="C121" s="122">
        <v>12745.7204964589</v>
      </c>
      <c r="D121" s="140">
        <v>-29.474110862024599</v>
      </c>
      <c r="E121" s="140">
        <v>-11.456061816443</v>
      </c>
      <c r="F121" s="140">
        <v>-7.7936915009703904</v>
      </c>
      <c r="G121" s="140">
        <v>-123.800141962702</v>
      </c>
      <c r="H121" s="122"/>
      <c r="I121" s="122">
        <v>25847</v>
      </c>
      <c r="J121" s="204">
        <v>1.20555503244462</v>
      </c>
      <c r="K121" s="198">
        <v>0.12995705497736701</v>
      </c>
      <c r="L121" s="198">
        <v>2.3058768909351199E-2</v>
      </c>
      <c r="M121" s="198">
        <v>2.3213525747668999E-3</v>
      </c>
      <c r="N121" s="198">
        <v>6.6081169961697703E-2</v>
      </c>
      <c r="O121" s="198">
        <v>2.89008395558479E-2</v>
      </c>
      <c r="P121" s="198">
        <v>1.0987735520563299E-2</v>
      </c>
      <c r="Q121" s="198"/>
      <c r="R121" s="122">
        <v>6947.7653716733703</v>
      </c>
      <c r="S121" s="122">
        <v>47953.913848939701</v>
      </c>
      <c r="T121" s="122">
        <v>129050.266095275</v>
      </c>
      <c r="U121" s="122">
        <v>27874.613572665701</v>
      </c>
      <c r="V121" s="122">
        <v>124042.412913387</v>
      </c>
      <c r="W121" s="122">
        <v>258227.38157394499</v>
      </c>
    </row>
    <row r="122" spans="1:23" ht="12.75" x14ac:dyDescent="0.2">
      <c r="A122" s="122" t="s">
        <v>470</v>
      </c>
      <c r="B122" s="122">
        <v>11791</v>
      </c>
      <c r="C122" s="122">
        <v>11705.629652265799</v>
      </c>
      <c r="D122" s="140">
        <v>49.457373941963098</v>
      </c>
      <c r="E122" s="140">
        <v>-11.456061816443</v>
      </c>
      <c r="F122" s="140">
        <v>-15.8640149121594</v>
      </c>
      <c r="G122" s="140">
        <v>63.048261641897199</v>
      </c>
      <c r="H122" s="122"/>
      <c r="I122" s="122">
        <v>15283</v>
      </c>
      <c r="J122" s="204">
        <v>1.20555503244462</v>
      </c>
      <c r="K122" s="198">
        <v>9.5269253418831398E-2</v>
      </c>
      <c r="L122" s="198">
        <v>2.0087679120591499E-2</v>
      </c>
      <c r="M122" s="198">
        <v>1.3740757704639099E-3</v>
      </c>
      <c r="N122" s="198">
        <v>6.67408231368187E-2</v>
      </c>
      <c r="O122" s="198">
        <v>2.8724726820650401E-2</v>
      </c>
      <c r="P122" s="198">
        <v>9.6185303932474001E-3</v>
      </c>
      <c r="Q122" s="198"/>
      <c r="R122" s="122">
        <v>6947.7653716733703</v>
      </c>
      <c r="S122" s="122">
        <v>47953.913848939701</v>
      </c>
      <c r="T122" s="122">
        <v>129050.266095275</v>
      </c>
      <c r="U122" s="122">
        <v>27874.613572665701</v>
      </c>
      <c r="V122" s="122">
        <v>124042.412913387</v>
      </c>
      <c r="W122" s="122">
        <v>258227.38157394499</v>
      </c>
    </row>
    <row r="123" spans="1:23" ht="12.75" x14ac:dyDescent="0.2">
      <c r="A123" s="122" t="s">
        <v>471</v>
      </c>
      <c r="B123" s="122">
        <v>9650</v>
      </c>
      <c r="C123" s="122">
        <v>9760.8077605663893</v>
      </c>
      <c r="D123" s="140">
        <v>6.5288673899209799</v>
      </c>
      <c r="E123" s="140">
        <v>-11.456061816443</v>
      </c>
      <c r="F123" s="140">
        <v>-9.3120117224835006</v>
      </c>
      <c r="G123" s="140">
        <v>-96.700026187351298</v>
      </c>
      <c r="H123" s="122"/>
      <c r="I123" s="122">
        <v>16192</v>
      </c>
      <c r="J123" s="204">
        <v>1.20555503244462</v>
      </c>
      <c r="K123" s="198">
        <v>9.6899703557312297E-2</v>
      </c>
      <c r="L123" s="198">
        <v>1.6551383399209502E-2</v>
      </c>
      <c r="M123" s="198">
        <v>2.0380434782608699E-3</v>
      </c>
      <c r="N123" s="198">
        <v>5.8238636363636402E-2</v>
      </c>
      <c r="O123" s="198">
        <v>2.3838932806324101E-2</v>
      </c>
      <c r="P123" s="198">
        <v>6.91699604743083E-3</v>
      </c>
      <c r="Q123" s="198"/>
      <c r="R123" s="122">
        <v>6947.7653716733703</v>
      </c>
      <c r="S123" s="122">
        <v>47953.913848939701</v>
      </c>
      <c r="T123" s="122">
        <v>129050.266095275</v>
      </c>
      <c r="U123" s="122">
        <v>27874.613572665701</v>
      </c>
      <c r="V123" s="122">
        <v>124042.412913387</v>
      </c>
      <c r="W123" s="122">
        <v>258227.38157394499</v>
      </c>
    </row>
    <row r="124" spans="1:23" ht="12.75" x14ac:dyDescent="0.2">
      <c r="A124" s="122" t="s">
        <v>472</v>
      </c>
      <c r="B124" s="122">
        <v>11516</v>
      </c>
      <c r="C124" s="122">
        <v>11557.996546529799</v>
      </c>
      <c r="D124" s="140">
        <v>-5.4395258709656202</v>
      </c>
      <c r="E124" s="140">
        <v>-11.456061816443</v>
      </c>
      <c r="F124" s="140">
        <v>-11.902831229668999</v>
      </c>
      <c r="G124" s="140">
        <v>-12.8605132277903</v>
      </c>
      <c r="H124" s="122"/>
      <c r="I124" s="122">
        <v>17219</v>
      </c>
      <c r="J124" s="204">
        <v>1.20555503244462</v>
      </c>
      <c r="K124" s="198">
        <v>9.6463209245600798E-2</v>
      </c>
      <c r="L124" s="198">
        <v>1.9281026772750998E-2</v>
      </c>
      <c r="M124" s="198">
        <v>3.1360706196643202E-3</v>
      </c>
      <c r="N124" s="198">
        <v>7.0735815087984197E-2</v>
      </c>
      <c r="O124" s="198">
        <v>2.66566002671468E-2</v>
      </c>
      <c r="P124" s="198">
        <v>8.9436088042278896E-3</v>
      </c>
      <c r="Q124" s="198"/>
      <c r="R124" s="122">
        <v>6947.7653716733703</v>
      </c>
      <c r="S124" s="122">
        <v>47953.913848939701</v>
      </c>
      <c r="T124" s="122">
        <v>129050.266095275</v>
      </c>
      <c r="U124" s="122">
        <v>27874.613572665701</v>
      </c>
      <c r="V124" s="122">
        <v>124042.412913387</v>
      </c>
      <c r="W124" s="122">
        <v>258227.38157394499</v>
      </c>
    </row>
    <row r="125" spans="1:23" ht="12.75" x14ac:dyDescent="0.2">
      <c r="A125" s="122" t="s">
        <v>473</v>
      </c>
      <c r="B125" s="122">
        <v>10985</v>
      </c>
      <c r="C125" s="122">
        <v>11122.733028946401</v>
      </c>
      <c r="D125" s="140">
        <v>-11.822585118331199</v>
      </c>
      <c r="E125" s="140">
        <v>-11.456061816443</v>
      </c>
      <c r="F125" s="140">
        <v>-5.1607453156254302</v>
      </c>
      <c r="G125" s="140">
        <v>-109.59350446656801</v>
      </c>
      <c r="H125" s="122"/>
      <c r="I125" s="122">
        <v>83191</v>
      </c>
      <c r="J125" s="204">
        <v>1.20555503244462</v>
      </c>
      <c r="K125" s="198">
        <v>9.6152228005433299E-2</v>
      </c>
      <c r="L125" s="198">
        <v>1.91967881140989E-2</v>
      </c>
      <c r="M125" s="198">
        <v>2.0555108124676899E-3</v>
      </c>
      <c r="N125" s="198">
        <v>6.0294983832385698E-2</v>
      </c>
      <c r="O125" s="198">
        <v>2.6541332596074101E-2</v>
      </c>
      <c r="P125" s="198">
        <v>9.2918705148393507E-3</v>
      </c>
      <c r="Q125" s="198"/>
      <c r="R125" s="122">
        <v>6947.7653716733703</v>
      </c>
      <c r="S125" s="122">
        <v>47953.913848939701</v>
      </c>
      <c r="T125" s="122">
        <v>129050.266095275</v>
      </c>
      <c r="U125" s="122">
        <v>27874.613572665701</v>
      </c>
      <c r="V125" s="122">
        <v>124042.412913387</v>
      </c>
      <c r="W125" s="122">
        <v>258227.38157394499</v>
      </c>
    </row>
    <row r="126" spans="1:23" ht="12.75" x14ac:dyDescent="0.2">
      <c r="A126" s="122" t="s">
        <v>474</v>
      </c>
      <c r="B126" s="122">
        <v>7858</v>
      </c>
      <c r="C126" s="122">
        <v>8000.1171478443403</v>
      </c>
      <c r="D126" s="140">
        <v>-37.824681858807999</v>
      </c>
      <c r="E126" s="140">
        <v>-11.456061816443</v>
      </c>
      <c r="F126" s="140">
        <v>-13.9872845936688</v>
      </c>
      <c r="G126" s="140">
        <v>-79.279114881786896</v>
      </c>
      <c r="H126" s="122"/>
      <c r="I126" s="122">
        <v>30532</v>
      </c>
      <c r="J126" s="204">
        <v>1.20555503244462</v>
      </c>
      <c r="K126" s="198">
        <v>9.9436656622559905E-2</v>
      </c>
      <c r="L126" s="198">
        <v>1.4509367221276E-2</v>
      </c>
      <c r="M126" s="198">
        <v>1.17909078999083E-3</v>
      </c>
      <c r="N126" s="198">
        <v>4.7589414384907602E-2</v>
      </c>
      <c r="O126" s="198">
        <v>1.7784619415695001E-2</v>
      </c>
      <c r="P126" s="198">
        <v>6.0592165596750997E-3</v>
      </c>
      <c r="Q126" s="198"/>
      <c r="R126" s="122">
        <v>6947.7653716733703</v>
      </c>
      <c r="S126" s="122">
        <v>47953.913848939701</v>
      </c>
      <c r="T126" s="122">
        <v>129050.266095275</v>
      </c>
      <c r="U126" s="122">
        <v>27874.613572665701</v>
      </c>
      <c r="V126" s="122">
        <v>124042.412913387</v>
      </c>
      <c r="W126" s="122">
        <v>258227.38157394499</v>
      </c>
    </row>
    <row r="127" spans="1:23" ht="12.75" x14ac:dyDescent="0.2">
      <c r="A127" s="122" t="s">
        <v>475</v>
      </c>
      <c r="B127" s="122">
        <v>10270</v>
      </c>
      <c r="C127" s="122">
        <v>10101.3254922256</v>
      </c>
      <c r="D127" s="140">
        <v>-31.9533021241065</v>
      </c>
      <c r="E127" s="140">
        <v>-11.456061816443</v>
      </c>
      <c r="F127" s="140">
        <v>27.271012232896801</v>
      </c>
      <c r="G127" s="140">
        <v>184.453229601</v>
      </c>
      <c r="H127" s="122"/>
      <c r="I127" s="122">
        <v>44611</v>
      </c>
      <c r="J127" s="204">
        <v>1.20555503244462</v>
      </c>
      <c r="K127" s="198">
        <v>8.45083051265383E-2</v>
      </c>
      <c r="L127" s="198">
        <v>1.6811997041088499E-2</v>
      </c>
      <c r="M127" s="198">
        <v>1.72603169621842E-3</v>
      </c>
      <c r="N127" s="198">
        <v>6.5813364416847903E-2</v>
      </c>
      <c r="O127" s="198">
        <v>2.3491963865414401E-2</v>
      </c>
      <c r="P127" s="198">
        <v>7.8007666270650698E-3</v>
      </c>
      <c r="Q127" s="198"/>
      <c r="R127" s="122">
        <v>6947.7653716733703</v>
      </c>
      <c r="S127" s="122">
        <v>47953.913848939701</v>
      </c>
      <c r="T127" s="122">
        <v>129050.266095275</v>
      </c>
      <c r="U127" s="122">
        <v>27874.613572665701</v>
      </c>
      <c r="V127" s="122">
        <v>124042.412913387</v>
      </c>
      <c r="W127" s="122">
        <v>258227.38157394499</v>
      </c>
    </row>
    <row r="128" spans="1:23" ht="12.75" x14ac:dyDescent="0.2">
      <c r="A128" s="122" t="s">
        <v>476</v>
      </c>
      <c r="B128" s="122">
        <v>8956</v>
      </c>
      <c r="C128" s="122">
        <v>9157.8881867119198</v>
      </c>
      <c r="D128" s="140">
        <v>-59.991426750521001</v>
      </c>
      <c r="E128" s="140">
        <v>-11.456061816443</v>
      </c>
      <c r="F128" s="140">
        <v>-12.6555035694198</v>
      </c>
      <c r="G128" s="140">
        <v>-118.157279333603</v>
      </c>
      <c r="H128" s="122"/>
      <c r="I128" s="122">
        <v>23887</v>
      </c>
      <c r="J128" s="204">
        <v>1.20555503244462</v>
      </c>
      <c r="K128" s="198">
        <v>0.108427177962909</v>
      </c>
      <c r="L128" s="198">
        <v>2.3276259053041402E-2</v>
      </c>
      <c r="M128" s="198">
        <v>1.88386988738644E-3</v>
      </c>
      <c r="N128" s="198">
        <v>4.81433415665425E-2</v>
      </c>
      <c r="O128" s="198">
        <v>1.9969020806296301E-2</v>
      </c>
      <c r="P128" s="198">
        <v>6.4470213923891696E-3</v>
      </c>
      <c r="Q128" s="198"/>
      <c r="R128" s="122">
        <v>6947.7653716733703</v>
      </c>
      <c r="S128" s="122">
        <v>47953.913848939701</v>
      </c>
      <c r="T128" s="122">
        <v>129050.266095275</v>
      </c>
      <c r="U128" s="122">
        <v>27874.613572665701</v>
      </c>
      <c r="V128" s="122">
        <v>124042.412913387</v>
      </c>
      <c r="W128" s="122">
        <v>258227.38157394499</v>
      </c>
    </row>
    <row r="129" spans="1:23" ht="12.75" x14ac:dyDescent="0.2">
      <c r="A129" s="122" t="s">
        <v>477</v>
      </c>
      <c r="B129" s="122">
        <v>8047</v>
      </c>
      <c r="C129" s="122">
        <v>8222.01032947165</v>
      </c>
      <c r="D129" s="140">
        <v>-49.403167584097801</v>
      </c>
      <c r="E129" s="140">
        <v>-11.456061816443</v>
      </c>
      <c r="F129" s="140">
        <v>8.4825922139808707</v>
      </c>
      <c r="G129" s="140">
        <v>-122.151769839613</v>
      </c>
      <c r="H129" s="122"/>
      <c r="I129" s="122">
        <v>118542</v>
      </c>
      <c r="J129" s="204">
        <v>1.20555503244462</v>
      </c>
      <c r="K129" s="198">
        <v>7.2446896458639096E-2</v>
      </c>
      <c r="L129" s="198">
        <v>1.3944424760844299E-2</v>
      </c>
      <c r="M129" s="198">
        <v>1.3834758988375401E-3</v>
      </c>
      <c r="N129" s="198">
        <v>5.1542913060349901E-2</v>
      </c>
      <c r="O129" s="198">
        <v>1.8128595771962699E-2</v>
      </c>
      <c r="P129" s="198">
        <v>6.90894366553627E-3</v>
      </c>
      <c r="Q129" s="198"/>
      <c r="R129" s="122">
        <v>6947.7653716733703</v>
      </c>
      <c r="S129" s="122">
        <v>47953.913848939701</v>
      </c>
      <c r="T129" s="122">
        <v>129050.266095275</v>
      </c>
      <c r="U129" s="122">
        <v>27874.613572665701</v>
      </c>
      <c r="V129" s="122">
        <v>124042.412913387</v>
      </c>
      <c r="W129" s="122">
        <v>258227.38157394499</v>
      </c>
    </row>
    <row r="130" spans="1:23" ht="12.75" x14ac:dyDescent="0.2">
      <c r="A130" s="122" t="s">
        <v>478</v>
      </c>
      <c r="B130" s="122">
        <v>8915</v>
      </c>
      <c r="C130" s="122">
        <v>8936.0724088266998</v>
      </c>
      <c r="D130" s="140">
        <v>-60.707614005404501</v>
      </c>
      <c r="E130" s="140">
        <v>-11.456061816443</v>
      </c>
      <c r="F130" s="140">
        <v>49.292733198261601</v>
      </c>
      <c r="G130" s="140">
        <v>1.89892851276772</v>
      </c>
      <c r="H130" s="122"/>
      <c r="I130" s="122">
        <v>328494</v>
      </c>
      <c r="J130" s="204">
        <v>1.20555503244462</v>
      </c>
      <c r="K130" s="198">
        <v>5.4488057620534901E-2</v>
      </c>
      <c r="L130" s="198">
        <v>1.2800842633351E-2</v>
      </c>
      <c r="M130" s="198">
        <v>1.55253977241593E-3</v>
      </c>
      <c r="N130" s="198">
        <v>5.50268802474322E-2</v>
      </c>
      <c r="O130" s="198">
        <v>2.1571170249684898E-2</v>
      </c>
      <c r="P130" s="198">
        <v>7.7840082315049899E-3</v>
      </c>
      <c r="Q130" s="198"/>
      <c r="R130" s="122">
        <v>6947.7653716733703</v>
      </c>
      <c r="S130" s="122">
        <v>47953.913848939701</v>
      </c>
      <c r="T130" s="122">
        <v>129050.266095275</v>
      </c>
      <c r="U130" s="122">
        <v>27874.613572665701</v>
      </c>
      <c r="V130" s="122">
        <v>124042.412913387</v>
      </c>
      <c r="W130" s="122">
        <v>258227.38157394499</v>
      </c>
    </row>
    <row r="131" spans="1:23" ht="12.75" x14ac:dyDescent="0.2">
      <c r="A131" s="122" t="s">
        <v>479</v>
      </c>
      <c r="B131" s="122">
        <v>13328</v>
      </c>
      <c r="C131" s="122">
        <v>13441.821412054</v>
      </c>
      <c r="D131" s="140">
        <v>98.410741242534101</v>
      </c>
      <c r="E131" s="140">
        <v>-11.456061816443</v>
      </c>
      <c r="F131" s="140">
        <v>-13.879155827077</v>
      </c>
      <c r="G131" s="140">
        <v>-187.16245587527899</v>
      </c>
      <c r="H131" s="122"/>
      <c r="I131" s="122">
        <v>13149</v>
      </c>
      <c r="J131" s="204">
        <v>1.20555503244462</v>
      </c>
      <c r="K131" s="198">
        <v>0.10875351737774699</v>
      </c>
      <c r="L131" s="198">
        <v>2.4412502851927899E-2</v>
      </c>
      <c r="M131" s="198">
        <v>2.2815423226100798E-3</v>
      </c>
      <c r="N131" s="198">
        <v>6.7837858392273201E-2</v>
      </c>
      <c r="O131" s="198">
        <v>3.1409232641265501E-2</v>
      </c>
      <c r="P131" s="198">
        <v>1.21682257205871E-2</v>
      </c>
      <c r="Q131" s="198"/>
      <c r="R131" s="122">
        <v>6947.7653716733703</v>
      </c>
      <c r="S131" s="122">
        <v>47953.913848939701</v>
      </c>
      <c r="T131" s="122">
        <v>129050.266095275</v>
      </c>
      <c r="U131" s="122">
        <v>27874.613572665701</v>
      </c>
      <c r="V131" s="122">
        <v>124042.412913387</v>
      </c>
      <c r="W131" s="122">
        <v>258227.38157394499</v>
      </c>
    </row>
    <row r="132" spans="1:23" ht="12.75" x14ac:dyDescent="0.2">
      <c r="A132" s="122" t="s">
        <v>480</v>
      </c>
      <c r="B132" s="122">
        <v>11747</v>
      </c>
      <c r="C132" s="122">
        <v>11562.6318307284</v>
      </c>
      <c r="D132" s="140">
        <v>-16.639811544775199</v>
      </c>
      <c r="E132" s="140">
        <v>-11.456061816443</v>
      </c>
      <c r="F132" s="140">
        <v>2.9075564893302799</v>
      </c>
      <c r="G132" s="140">
        <v>209.098400608454</v>
      </c>
      <c r="H132" s="122"/>
      <c r="I132" s="122">
        <v>7338</v>
      </c>
      <c r="J132" s="204">
        <v>1.20555503244462</v>
      </c>
      <c r="K132" s="198">
        <v>9.1305532842736403E-2</v>
      </c>
      <c r="L132" s="198">
        <v>1.60806759334969E-2</v>
      </c>
      <c r="M132" s="198">
        <v>1.49904606159717E-3</v>
      </c>
      <c r="N132" s="198">
        <v>6.7048242027800506E-2</v>
      </c>
      <c r="O132" s="198">
        <v>3.12074134641592E-2</v>
      </c>
      <c r="P132" s="198">
        <v>8.7217225402016901E-3</v>
      </c>
      <c r="Q132" s="198"/>
      <c r="R132" s="122">
        <v>6947.7653716733703</v>
      </c>
      <c r="S132" s="122">
        <v>47953.913848939701</v>
      </c>
      <c r="T132" s="122">
        <v>129050.266095275</v>
      </c>
      <c r="U132" s="122">
        <v>27874.613572665701</v>
      </c>
      <c r="V132" s="122">
        <v>124042.412913387</v>
      </c>
      <c r="W132" s="122">
        <v>258227.38157394499</v>
      </c>
    </row>
    <row r="133" spans="1:23" ht="12.75" x14ac:dyDescent="0.2">
      <c r="A133" s="122" t="s">
        <v>481</v>
      </c>
      <c r="B133" s="122">
        <v>16115</v>
      </c>
      <c r="C133" s="122">
        <v>16066.672540863199</v>
      </c>
      <c r="D133" s="140">
        <v>60.4269123411311</v>
      </c>
      <c r="E133" s="140">
        <v>-11.456061816443</v>
      </c>
      <c r="F133" s="140">
        <v>-3.4281576907420401</v>
      </c>
      <c r="G133" s="140">
        <v>2.3192411811919502</v>
      </c>
      <c r="H133" s="122"/>
      <c r="I133" s="122">
        <v>19485</v>
      </c>
      <c r="J133" s="204">
        <v>1.20555503244462</v>
      </c>
      <c r="K133" s="198">
        <v>0.148473184500898</v>
      </c>
      <c r="L133" s="198">
        <v>3.0331023864511201E-2</v>
      </c>
      <c r="M133" s="198">
        <v>2.61739799846035E-3</v>
      </c>
      <c r="N133" s="198">
        <v>9.0787785476007202E-2</v>
      </c>
      <c r="O133" s="198">
        <v>3.8953040800615901E-2</v>
      </c>
      <c r="P133" s="198">
        <v>1.2163202463433401E-2</v>
      </c>
      <c r="Q133" s="198"/>
      <c r="R133" s="122">
        <v>6947.7653716733703</v>
      </c>
      <c r="S133" s="122">
        <v>47953.913848939701</v>
      </c>
      <c r="T133" s="122">
        <v>129050.266095275</v>
      </c>
      <c r="U133" s="122">
        <v>27874.613572665701</v>
      </c>
      <c r="V133" s="122">
        <v>124042.412913387</v>
      </c>
      <c r="W133" s="122">
        <v>258227.38157394499</v>
      </c>
    </row>
    <row r="134" spans="1:23" ht="12.75" x14ac:dyDescent="0.2">
      <c r="A134" s="122" t="s">
        <v>482</v>
      </c>
      <c r="B134" s="122">
        <v>11131</v>
      </c>
      <c r="C134" s="122">
        <v>11011.2069751171</v>
      </c>
      <c r="D134" s="140">
        <v>45.531145743592099</v>
      </c>
      <c r="E134" s="140">
        <v>-11.456061816443</v>
      </c>
      <c r="F134" s="140">
        <v>-14.961858717698901</v>
      </c>
      <c r="G134" s="140">
        <v>100.695917706787</v>
      </c>
      <c r="H134" s="122"/>
      <c r="I134" s="122">
        <v>18742</v>
      </c>
      <c r="J134" s="204">
        <v>1.20555503244462</v>
      </c>
      <c r="K134" s="198">
        <v>0.102657133710383</v>
      </c>
      <c r="L134" s="198">
        <v>1.83544979191122E-2</v>
      </c>
      <c r="M134" s="198">
        <v>2.34766833849109E-3</v>
      </c>
      <c r="N134" s="198">
        <v>7.2991142887632102E-2</v>
      </c>
      <c r="O134" s="198">
        <v>2.55042151317896E-2</v>
      </c>
      <c r="P134" s="198">
        <v>7.8967025931063906E-3</v>
      </c>
      <c r="Q134" s="198"/>
      <c r="R134" s="122">
        <v>6947.7653716733703</v>
      </c>
      <c r="S134" s="122">
        <v>47953.913848939701</v>
      </c>
      <c r="T134" s="122">
        <v>129050.266095275</v>
      </c>
      <c r="U134" s="122">
        <v>27874.613572665701</v>
      </c>
      <c r="V134" s="122">
        <v>124042.412913387</v>
      </c>
      <c r="W134" s="122">
        <v>258227.38157394499</v>
      </c>
    </row>
    <row r="135" spans="1:23" ht="12.75" x14ac:dyDescent="0.2">
      <c r="A135" s="122" t="s">
        <v>483</v>
      </c>
      <c r="B135" s="122">
        <v>9727</v>
      </c>
      <c r="C135" s="122">
        <v>9583.8423360668403</v>
      </c>
      <c r="D135" s="140">
        <v>1.5316833812460799</v>
      </c>
      <c r="E135" s="140">
        <v>-11.456061816443</v>
      </c>
      <c r="F135" s="140">
        <v>-16.541956329509102</v>
      </c>
      <c r="G135" s="140">
        <v>169.44698659520299</v>
      </c>
      <c r="H135" s="122"/>
      <c r="I135" s="122">
        <v>15408</v>
      </c>
      <c r="J135" s="204">
        <v>1.20555503244462</v>
      </c>
      <c r="K135" s="198">
        <v>9.5015576323987494E-2</v>
      </c>
      <c r="L135" s="198">
        <v>1.60306334371755E-2</v>
      </c>
      <c r="M135" s="198">
        <v>1.5576323987538899E-3</v>
      </c>
      <c r="N135" s="198">
        <v>6.0488058151609597E-2</v>
      </c>
      <c r="O135" s="198">
        <v>2.3169781931464201E-2</v>
      </c>
      <c r="P135" s="198">
        <v>6.81464174454829E-3</v>
      </c>
      <c r="Q135" s="198"/>
      <c r="R135" s="122">
        <v>6947.7653716733703</v>
      </c>
      <c r="S135" s="122">
        <v>47953.913848939701</v>
      </c>
      <c r="T135" s="122">
        <v>129050.266095275</v>
      </c>
      <c r="U135" s="122">
        <v>27874.613572665701</v>
      </c>
      <c r="V135" s="122">
        <v>124042.412913387</v>
      </c>
      <c r="W135" s="122">
        <v>258227.38157394499</v>
      </c>
    </row>
    <row r="136" spans="1:23" ht="12.75" x14ac:dyDescent="0.2">
      <c r="A136" s="122" t="s">
        <v>484</v>
      </c>
      <c r="B136" s="122">
        <v>7755</v>
      </c>
      <c r="C136" s="122">
        <v>7935.6067490314099</v>
      </c>
      <c r="D136" s="140">
        <v>-42.100699052428602</v>
      </c>
      <c r="E136" s="140">
        <v>-11.456061816443</v>
      </c>
      <c r="F136" s="140">
        <v>-8.8647713959529906</v>
      </c>
      <c r="G136" s="140">
        <v>-118.657463138846</v>
      </c>
      <c r="H136" s="122"/>
      <c r="I136" s="122">
        <v>23600</v>
      </c>
      <c r="J136" s="204">
        <v>1.20555503244462</v>
      </c>
      <c r="K136" s="198">
        <v>0.10067796610169499</v>
      </c>
      <c r="L136" s="198">
        <v>1.9322033898305099E-2</v>
      </c>
      <c r="M136" s="198">
        <v>1.0169491525423701E-3</v>
      </c>
      <c r="N136" s="198">
        <v>4.6016949152542397E-2</v>
      </c>
      <c r="O136" s="198">
        <v>1.88559322033898E-2</v>
      </c>
      <c r="P136" s="198">
        <v>4.66101694915254E-3</v>
      </c>
      <c r="Q136" s="198"/>
      <c r="R136" s="122">
        <v>6947.7653716733703</v>
      </c>
      <c r="S136" s="122">
        <v>47953.913848939701</v>
      </c>
      <c r="T136" s="122">
        <v>129050.266095275</v>
      </c>
      <c r="U136" s="122">
        <v>27874.613572665701</v>
      </c>
      <c r="V136" s="122">
        <v>124042.412913387</v>
      </c>
      <c r="W136" s="122">
        <v>258227.38157394499</v>
      </c>
    </row>
    <row r="137" spans="1:23" ht="12.75" x14ac:dyDescent="0.2">
      <c r="A137" s="122" t="s">
        <v>485</v>
      </c>
      <c r="B137" s="122">
        <v>9144</v>
      </c>
      <c r="C137" s="122">
        <v>9013.7823268074499</v>
      </c>
      <c r="D137" s="140">
        <v>62.376689994435097</v>
      </c>
      <c r="E137" s="140">
        <v>-11.456061816443</v>
      </c>
      <c r="F137" s="140">
        <v>-15.0139697793806</v>
      </c>
      <c r="G137" s="140">
        <v>93.826763181259096</v>
      </c>
      <c r="H137" s="122"/>
      <c r="I137" s="122">
        <v>13919</v>
      </c>
      <c r="J137" s="204">
        <v>1.20555503244462</v>
      </c>
      <c r="K137" s="198">
        <v>8.7147065162727202E-2</v>
      </c>
      <c r="L137" s="198">
        <v>1.36504059199655E-2</v>
      </c>
      <c r="M137" s="198">
        <v>1.4368848336805799E-3</v>
      </c>
      <c r="N137" s="198">
        <v>5.1512321287448801E-2</v>
      </c>
      <c r="O137" s="198">
        <v>2.1194051296788599E-2</v>
      </c>
      <c r="P137" s="198">
        <v>7.6154896185070802E-3</v>
      </c>
      <c r="Q137" s="198"/>
      <c r="R137" s="122">
        <v>6947.7653716733703</v>
      </c>
      <c r="S137" s="122">
        <v>47953.913848939701</v>
      </c>
      <c r="T137" s="122">
        <v>129050.266095275</v>
      </c>
      <c r="U137" s="122">
        <v>27874.613572665701</v>
      </c>
      <c r="V137" s="122">
        <v>124042.412913387</v>
      </c>
      <c r="W137" s="122">
        <v>258227.38157394499</v>
      </c>
    </row>
    <row r="138" spans="1:23" ht="12.75" x14ac:dyDescent="0.2">
      <c r="A138" s="122" t="s">
        <v>486</v>
      </c>
      <c r="B138" s="122">
        <v>7462</v>
      </c>
      <c r="C138" s="122">
        <v>7493.0480214394802</v>
      </c>
      <c r="D138" s="140">
        <v>-13.4654556540816</v>
      </c>
      <c r="E138" s="140">
        <v>-11.456061816443</v>
      </c>
      <c r="F138" s="140">
        <v>-10.255131620583001</v>
      </c>
      <c r="G138" s="140">
        <v>4.3218364891886196</v>
      </c>
      <c r="H138" s="122"/>
      <c r="I138" s="122">
        <v>20771</v>
      </c>
      <c r="J138" s="204">
        <v>1.20555503244462</v>
      </c>
      <c r="K138" s="198">
        <v>9.3255019016898602E-2</v>
      </c>
      <c r="L138" s="198">
        <v>1.3384045062828E-2</v>
      </c>
      <c r="M138" s="198">
        <v>8.6659284579461795E-4</v>
      </c>
      <c r="N138" s="198">
        <v>4.5399836310240201E-2</v>
      </c>
      <c r="O138" s="198">
        <v>1.85836021375957E-2</v>
      </c>
      <c r="P138" s="198">
        <v>4.8144046988589902E-3</v>
      </c>
      <c r="Q138" s="198"/>
      <c r="R138" s="122">
        <v>6947.7653716733703</v>
      </c>
      <c r="S138" s="122">
        <v>47953.913848939701</v>
      </c>
      <c r="T138" s="122">
        <v>129050.266095275</v>
      </c>
      <c r="U138" s="122">
        <v>27874.613572665701</v>
      </c>
      <c r="V138" s="122">
        <v>124042.412913387</v>
      </c>
      <c r="W138" s="122">
        <v>258227.38157394499</v>
      </c>
    </row>
    <row r="139" spans="1:23" ht="12.75" x14ac:dyDescent="0.2">
      <c r="A139" s="122" t="s">
        <v>487</v>
      </c>
      <c r="B139" s="122">
        <v>12597</v>
      </c>
      <c r="C139" s="122">
        <v>12341.5000828743</v>
      </c>
      <c r="D139" s="140">
        <v>43.882454264026101</v>
      </c>
      <c r="E139" s="140">
        <v>-11.456061816443</v>
      </c>
      <c r="F139" s="140">
        <v>-14.395886853379199</v>
      </c>
      <c r="G139" s="140">
        <v>237.24377197270499</v>
      </c>
      <c r="H139" s="122"/>
      <c r="I139" s="122">
        <v>13330</v>
      </c>
      <c r="J139" s="204">
        <v>1.20555503244462</v>
      </c>
      <c r="K139" s="198">
        <v>0.10585146286571601</v>
      </c>
      <c r="L139" s="198">
        <v>2.0030007501875498E-2</v>
      </c>
      <c r="M139" s="198">
        <v>1.20030007501875E-3</v>
      </c>
      <c r="N139" s="198">
        <v>7.4943735933983499E-2</v>
      </c>
      <c r="O139" s="198">
        <v>3.2183045761440397E-2</v>
      </c>
      <c r="P139" s="198">
        <v>8.9272318079519908E-3</v>
      </c>
      <c r="Q139" s="198"/>
      <c r="R139" s="122">
        <v>6947.7653716733703</v>
      </c>
      <c r="S139" s="122">
        <v>47953.913848939701</v>
      </c>
      <c r="T139" s="122">
        <v>129050.266095275</v>
      </c>
      <c r="U139" s="122">
        <v>27874.613572665701</v>
      </c>
      <c r="V139" s="122">
        <v>124042.412913387</v>
      </c>
      <c r="W139" s="122">
        <v>258227.38157394499</v>
      </c>
    </row>
    <row r="140" spans="1:23" ht="12.75" x14ac:dyDescent="0.2">
      <c r="A140" s="122" t="s">
        <v>488</v>
      </c>
      <c r="B140" s="122">
        <v>10770</v>
      </c>
      <c r="C140" s="122">
        <v>10693.7172792249</v>
      </c>
      <c r="D140" s="140">
        <v>-39.561645133389902</v>
      </c>
      <c r="E140" s="140">
        <v>-11.456061816443</v>
      </c>
      <c r="F140" s="140">
        <v>9.6877977748734008</v>
      </c>
      <c r="G140" s="140">
        <v>117.50066316807499</v>
      </c>
      <c r="H140" s="122"/>
      <c r="I140" s="122">
        <v>43913</v>
      </c>
      <c r="J140" s="204">
        <v>1.20555503244462</v>
      </c>
      <c r="K140" s="198">
        <v>9.7784255231935902E-2</v>
      </c>
      <c r="L140" s="198">
        <v>1.8673285815134499E-2</v>
      </c>
      <c r="M140" s="198">
        <v>1.29802108714959E-3</v>
      </c>
      <c r="N140" s="198">
        <v>6.2760458178671499E-2</v>
      </c>
      <c r="O140" s="198">
        <v>2.64841846378066E-2</v>
      </c>
      <c r="P140" s="198">
        <v>8.1069387197413093E-3</v>
      </c>
      <c r="Q140" s="198"/>
      <c r="R140" s="122">
        <v>6947.7653716733703</v>
      </c>
      <c r="S140" s="122">
        <v>47953.913848939701</v>
      </c>
      <c r="T140" s="122">
        <v>129050.266095275</v>
      </c>
      <c r="U140" s="122">
        <v>27874.613572665701</v>
      </c>
      <c r="V140" s="122">
        <v>124042.412913387</v>
      </c>
      <c r="W140" s="122">
        <v>258227.38157394499</v>
      </c>
    </row>
    <row r="141" spans="1:23" ht="12.75" x14ac:dyDescent="0.2">
      <c r="A141" s="122" t="s">
        <v>489</v>
      </c>
      <c r="B141" s="122">
        <v>9056</v>
      </c>
      <c r="C141" s="122">
        <v>9241.0918922942401</v>
      </c>
      <c r="D141" s="140">
        <v>-49.502742432709702</v>
      </c>
      <c r="E141" s="140">
        <v>-11.456061816443</v>
      </c>
      <c r="F141" s="140">
        <v>-15.492330963422299</v>
      </c>
      <c r="G141" s="140">
        <v>-109.050824977332</v>
      </c>
      <c r="H141" s="122"/>
      <c r="I141" s="122">
        <v>35257</v>
      </c>
      <c r="J141" s="204">
        <v>1.20555503244462</v>
      </c>
      <c r="K141" s="198">
        <v>0.125904075786369</v>
      </c>
      <c r="L141" s="198">
        <v>1.9201860623422301E-2</v>
      </c>
      <c r="M141" s="198">
        <v>1.2479791247128199E-3</v>
      </c>
      <c r="N141" s="198">
        <v>5.2358396914088001E-2</v>
      </c>
      <c r="O141" s="198">
        <v>2.06767450435375E-2</v>
      </c>
      <c r="P141" s="198">
        <v>6.5235272428170298E-3</v>
      </c>
      <c r="Q141" s="198"/>
      <c r="R141" s="122">
        <v>6947.7653716733703</v>
      </c>
      <c r="S141" s="122">
        <v>47953.913848939701</v>
      </c>
      <c r="T141" s="122">
        <v>129050.266095275</v>
      </c>
      <c r="U141" s="122">
        <v>27874.613572665701</v>
      </c>
      <c r="V141" s="122">
        <v>124042.412913387</v>
      </c>
      <c r="W141" s="122">
        <v>258227.38157394499</v>
      </c>
    </row>
    <row r="142" spans="1:23" ht="12.75" x14ac:dyDescent="0.2">
      <c r="A142" s="122" t="s">
        <v>490</v>
      </c>
      <c r="B142" s="122">
        <v>13402</v>
      </c>
      <c r="C142" s="122">
        <v>13290.2132628495</v>
      </c>
      <c r="D142" s="140">
        <v>10.801475497692699</v>
      </c>
      <c r="E142" s="140">
        <v>-11.456061816443</v>
      </c>
      <c r="F142" s="140">
        <v>-6.3912653877448502</v>
      </c>
      <c r="G142" s="140">
        <v>118.695828340361</v>
      </c>
      <c r="H142" s="122"/>
      <c r="I142" s="122">
        <v>29448</v>
      </c>
      <c r="J142" s="204">
        <v>1.20555503244462</v>
      </c>
      <c r="K142" s="198">
        <v>0.118242325455039</v>
      </c>
      <c r="L142" s="198">
        <v>2.38046726433035E-2</v>
      </c>
      <c r="M142" s="198">
        <v>2.0374898125509401E-3</v>
      </c>
      <c r="N142" s="198">
        <v>7.8035859820700895E-2</v>
      </c>
      <c r="O142" s="198">
        <v>3.3245042108122798E-2</v>
      </c>
      <c r="P142" s="198">
        <v>9.6780766096169497E-3</v>
      </c>
      <c r="Q142" s="198"/>
      <c r="R142" s="122">
        <v>6947.7653716733703</v>
      </c>
      <c r="S142" s="122">
        <v>47953.913848939701</v>
      </c>
      <c r="T142" s="122">
        <v>129050.266095275</v>
      </c>
      <c r="U142" s="122">
        <v>27874.613572665701</v>
      </c>
      <c r="V142" s="122">
        <v>124042.412913387</v>
      </c>
      <c r="W142" s="122">
        <v>258227.38157394499</v>
      </c>
    </row>
    <row r="143" spans="1:23" ht="12.75" x14ac:dyDescent="0.2">
      <c r="A143" s="122" t="s">
        <v>491</v>
      </c>
      <c r="B143" s="122">
        <v>8758</v>
      </c>
      <c r="C143" s="122">
        <v>8696.1474348150296</v>
      </c>
      <c r="D143" s="140">
        <v>-51.135344438601102</v>
      </c>
      <c r="E143" s="140">
        <v>-11.456061816443</v>
      </c>
      <c r="F143" s="140">
        <v>10.7767143528859</v>
      </c>
      <c r="G143" s="140">
        <v>114.05122344715799</v>
      </c>
      <c r="H143" s="122"/>
      <c r="I143" s="122">
        <v>15528</v>
      </c>
      <c r="J143" s="204">
        <v>1.20555503244462</v>
      </c>
      <c r="K143" s="198">
        <v>8.5909325090159694E-2</v>
      </c>
      <c r="L143" s="198">
        <v>1.2622359608449299E-2</v>
      </c>
      <c r="M143" s="198">
        <v>1.4811952601751701E-3</v>
      </c>
      <c r="N143" s="198">
        <v>5.4353426069036599E-2</v>
      </c>
      <c r="O143" s="198">
        <v>2.0092735703245799E-2</v>
      </c>
      <c r="P143" s="198">
        <v>7.0195775373518799E-3</v>
      </c>
      <c r="Q143" s="198"/>
      <c r="R143" s="122">
        <v>6947.7653716733703</v>
      </c>
      <c r="S143" s="122">
        <v>47953.913848939701</v>
      </c>
      <c r="T143" s="122">
        <v>129050.266095275</v>
      </c>
      <c r="U143" s="122">
        <v>27874.613572665701</v>
      </c>
      <c r="V143" s="122">
        <v>124042.412913387</v>
      </c>
      <c r="W143" s="122">
        <v>258227.38157394499</v>
      </c>
    </row>
    <row r="144" spans="1:23" ht="12.75" x14ac:dyDescent="0.2">
      <c r="A144" s="122" t="s">
        <v>492</v>
      </c>
      <c r="B144" s="122">
        <v>12691</v>
      </c>
      <c r="C144" s="122">
        <v>12853.012271629599</v>
      </c>
      <c r="D144" s="140">
        <v>-44.980505426157301</v>
      </c>
      <c r="E144" s="140">
        <v>-11.456061816443</v>
      </c>
      <c r="F144" s="140">
        <v>-10.8023133631443</v>
      </c>
      <c r="G144" s="140">
        <v>-95.083087455240701</v>
      </c>
      <c r="H144" s="122"/>
      <c r="I144" s="122">
        <v>41336</v>
      </c>
      <c r="J144" s="204">
        <v>1.20555503244462</v>
      </c>
      <c r="K144" s="198">
        <v>0.103130443197213</v>
      </c>
      <c r="L144" s="198">
        <v>2.1022837236307299E-2</v>
      </c>
      <c r="M144" s="198">
        <v>2.5401586994387498E-3</v>
      </c>
      <c r="N144" s="198">
        <v>6.7035997677569195E-2</v>
      </c>
      <c r="O144" s="198">
        <v>3.08205922198568E-2</v>
      </c>
      <c r="P144" s="198">
        <v>1.1297658215599001E-2</v>
      </c>
      <c r="Q144" s="198"/>
      <c r="R144" s="122">
        <v>6947.7653716733703</v>
      </c>
      <c r="S144" s="122">
        <v>47953.913848939701</v>
      </c>
      <c r="T144" s="122">
        <v>129050.266095275</v>
      </c>
      <c r="U144" s="122">
        <v>27874.613572665701</v>
      </c>
      <c r="V144" s="122">
        <v>124042.412913387</v>
      </c>
      <c r="W144" s="122">
        <v>258227.38157394499</v>
      </c>
    </row>
    <row r="145" spans="1:23" ht="12.75" x14ac:dyDescent="0.2">
      <c r="A145" s="122" t="s">
        <v>493</v>
      </c>
      <c r="B145" s="122">
        <v>12611</v>
      </c>
      <c r="C145" s="122">
        <v>12741.9894619152</v>
      </c>
      <c r="D145" s="140">
        <v>92.107360893344094</v>
      </c>
      <c r="E145" s="140">
        <v>-11.456061816443</v>
      </c>
      <c r="F145" s="140">
        <v>-7.7847621951527497</v>
      </c>
      <c r="G145" s="140">
        <v>-204.28318510023001</v>
      </c>
      <c r="H145" s="122"/>
      <c r="I145" s="122">
        <v>9958</v>
      </c>
      <c r="J145" s="204">
        <v>1.20555503244462</v>
      </c>
      <c r="K145" s="198">
        <v>0.105543281783491</v>
      </c>
      <c r="L145" s="198">
        <v>2.04860413737698E-2</v>
      </c>
      <c r="M145" s="198">
        <v>1.9080136573609201E-3</v>
      </c>
      <c r="N145" s="198">
        <v>7.4814219722835903E-2</v>
      </c>
      <c r="O145" s="198">
        <v>3.0628640289214699E-2</v>
      </c>
      <c r="P145" s="198">
        <v>1.05442860012051E-2</v>
      </c>
      <c r="Q145" s="198"/>
      <c r="R145" s="122">
        <v>6947.7653716733703</v>
      </c>
      <c r="S145" s="122">
        <v>47953.913848939701</v>
      </c>
      <c r="T145" s="122">
        <v>129050.266095275</v>
      </c>
      <c r="U145" s="122">
        <v>27874.613572665701</v>
      </c>
      <c r="V145" s="122">
        <v>124042.412913387</v>
      </c>
      <c r="W145" s="122">
        <v>258227.38157394499</v>
      </c>
    </row>
    <row r="146" spans="1:23" ht="12.75" x14ac:dyDescent="0.2">
      <c r="A146" s="122" t="s">
        <v>494</v>
      </c>
      <c r="B146" s="122">
        <v>11701</v>
      </c>
      <c r="C146" s="122">
        <v>11727.6254529037</v>
      </c>
      <c r="D146" s="140">
        <v>36.7023065062683</v>
      </c>
      <c r="E146" s="140">
        <v>-11.456061816443</v>
      </c>
      <c r="F146" s="140">
        <v>-11.320665740712901</v>
      </c>
      <c r="G146" s="140">
        <v>-40.877908530482699</v>
      </c>
      <c r="H146" s="122"/>
      <c r="I146" s="122">
        <v>14406</v>
      </c>
      <c r="J146" s="204">
        <v>1.20555503244462</v>
      </c>
      <c r="K146" s="198">
        <v>9.8570040261002398E-2</v>
      </c>
      <c r="L146" s="198">
        <v>2.0616409829237799E-2</v>
      </c>
      <c r="M146" s="198">
        <v>1.94363459669582E-3</v>
      </c>
      <c r="N146" s="198">
        <v>6.6430653894210698E-2</v>
      </c>
      <c r="O146" s="198">
        <v>2.4573094543940001E-2</v>
      </c>
      <c r="P146" s="198">
        <v>1.12453144523115E-2</v>
      </c>
      <c r="Q146" s="198"/>
      <c r="R146" s="122">
        <v>6947.7653716733703</v>
      </c>
      <c r="S146" s="122">
        <v>47953.913848939701</v>
      </c>
      <c r="T146" s="122">
        <v>129050.266095275</v>
      </c>
      <c r="U146" s="122">
        <v>27874.613572665701</v>
      </c>
      <c r="V146" s="122">
        <v>124042.412913387</v>
      </c>
      <c r="W146" s="122">
        <v>258227.38157394499</v>
      </c>
    </row>
    <row r="147" spans="1:23" ht="14.25" customHeight="1" x14ac:dyDescent="0.2">
      <c r="A147" s="19" t="s">
        <v>495</v>
      </c>
      <c r="B147" s="122"/>
      <c r="C147" s="122"/>
      <c r="D147" s="140"/>
      <c r="E147" s="140"/>
      <c r="F147" s="140"/>
      <c r="G147" s="140"/>
      <c r="H147" s="122"/>
      <c r="I147" s="122"/>
      <c r="J147" s="204"/>
      <c r="K147" s="198"/>
      <c r="L147" s="198"/>
      <c r="M147" s="198"/>
      <c r="N147" s="198"/>
      <c r="O147" s="198"/>
      <c r="P147" s="198"/>
      <c r="Q147" s="198"/>
      <c r="R147" s="122"/>
      <c r="S147" s="122"/>
      <c r="T147" s="122"/>
      <c r="U147" s="122"/>
      <c r="V147" s="122"/>
      <c r="W147" s="122"/>
    </row>
    <row r="148" spans="1:23" ht="12.75" x14ac:dyDescent="0.2">
      <c r="A148" s="122" t="s">
        <v>496</v>
      </c>
      <c r="B148" s="122">
        <v>11769</v>
      </c>
      <c r="C148" s="122">
        <v>11953.676399272499</v>
      </c>
      <c r="D148" s="140">
        <v>22.1377155440208</v>
      </c>
      <c r="E148" s="140">
        <v>-11.456061816443</v>
      </c>
      <c r="F148" s="140">
        <v>-9.2500530070168505</v>
      </c>
      <c r="G148" s="140">
        <v>-186.42701689978099</v>
      </c>
      <c r="H148" s="122"/>
      <c r="I148" s="122">
        <v>43867</v>
      </c>
      <c r="J148" s="204">
        <v>1.20555503244462</v>
      </c>
      <c r="K148" s="198">
        <v>0.11122255909909499</v>
      </c>
      <c r="L148" s="198">
        <v>2.3844803610914799E-2</v>
      </c>
      <c r="M148" s="198">
        <v>2.41639501219596E-3</v>
      </c>
      <c r="N148" s="198">
        <v>5.96348052066474E-2</v>
      </c>
      <c r="O148" s="198">
        <v>2.89739439669911E-2</v>
      </c>
      <c r="P148" s="198">
        <v>9.4148220758200896E-3</v>
      </c>
      <c r="Q148" s="198"/>
      <c r="R148" s="122">
        <v>6947.7653716733703</v>
      </c>
      <c r="S148" s="122">
        <v>47953.913848939701</v>
      </c>
      <c r="T148" s="122">
        <v>129050.266095275</v>
      </c>
      <c r="U148" s="122">
        <v>27874.613572665701</v>
      </c>
      <c r="V148" s="122">
        <v>124042.412913387</v>
      </c>
      <c r="W148" s="122">
        <v>258227.38157394499</v>
      </c>
    </row>
    <row r="149" spans="1:23" ht="12.75" x14ac:dyDescent="0.2">
      <c r="A149" s="122" t="s">
        <v>497</v>
      </c>
      <c r="B149" s="122">
        <v>10670</v>
      </c>
      <c r="C149" s="122">
        <v>10790.249203686601</v>
      </c>
      <c r="D149" s="140">
        <v>-26.248291812331299</v>
      </c>
      <c r="E149" s="140">
        <v>-11.456061816443</v>
      </c>
      <c r="F149" s="140">
        <v>10.6899086981335</v>
      </c>
      <c r="G149" s="140">
        <v>-92.898968086564807</v>
      </c>
      <c r="H149" s="122"/>
      <c r="I149" s="122">
        <v>98538</v>
      </c>
      <c r="J149" s="204">
        <v>1.20555503244462</v>
      </c>
      <c r="K149" s="198">
        <v>9.0107369745681898E-2</v>
      </c>
      <c r="L149" s="198">
        <v>1.89165601087905E-2</v>
      </c>
      <c r="M149" s="198">
        <v>1.83685481743084E-3</v>
      </c>
      <c r="N149" s="198">
        <v>5.8992469910085499E-2</v>
      </c>
      <c r="O149" s="198">
        <v>2.58681929813879E-2</v>
      </c>
      <c r="P149" s="198">
        <v>9.0117518114838906E-3</v>
      </c>
      <c r="Q149" s="198"/>
      <c r="R149" s="122">
        <v>6947.7653716733703</v>
      </c>
      <c r="S149" s="122">
        <v>47953.913848939701</v>
      </c>
      <c r="T149" s="122">
        <v>129050.266095275</v>
      </c>
      <c r="U149" s="122">
        <v>27874.613572665701</v>
      </c>
      <c r="V149" s="122">
        <v>124042.412913387</v>
      </c>
      <c r="W149" s="122">
        <v>258227.38157394499</v>
      </c>
    </row>
    <row r="150" spans="1:23" ht="12.75" x14ac:dyDescent="0.2">
      <c r="A150" s="122" t="s">
        <v>498</v>
      </c>
      <c r="B150" s="122">
        <v>11702</v>
      </c>
      <c r="C150" s="122">
        <v>11570.7095273704</v>
      </c>
      <c r="D150" s="140">
        <v>101.76003631270601</v>
      </c>
      <c r="E150" s="140">
        <v>-11.456061816443</v>
      </c>
      <c r="F150" s="140">
        <v>-7.6914340207558496</v>
      </c>
      <c r="G150" s="140">
        <v>48.295335416366903</v>
      </c>
      <c r="H150" s="122"/>
      <c r="I150" s="122">
        <v>10954</v>
      </c>
      <c r="J150" s="204">
        <v>1.20555503244462</v>
      </c>
      <c r="K150" s="198">
        <v>9.3938287383604199E-2</v>
      </c>
      <c r="L150" s="198">
        <v>1.85320430892825E-2</v>
      </c>
      <c r="M150" s="198">
        <v>1.9171079057878401E-3</v>
      </c>
      <c r="N150" s="198">
        <v>5.7330655468322098E-2</v>
      </c>
      <c r="O150" s="198">
        <v>2.8026291765565099E-2</v>
      </c>
      <c r="P150" s="198">
        <v>1.05897389081614E-2</v>
      </c>
      <c r="Q150" s="198"/>
      <c r="R150" s="122">
        <v>6947.7653716733703</v>
      </c>
      <c r="S150" s="122">
        <v>47953.913848939701</v>
      </c>
      <c r="T150" s="122">
        <v>129050.266095275</v>
      </c>
      <c r="U150" s="122">
        <v>27874.613572665701</v>
      </c>
      <c r="V150" s="122">
        <v>124042.412913387</v>
      </c>
      <c r="W150" s="122">
        <v>258227.38157394499</v>
      </c>
    </row>
    <row r="151" spans="1:23" ht="12.75" x14ac:dyDescent="0.2">
      <c r="A151" s="122" t="s">
        <v>499</v>
      </c>
      <c r="B151" s="122">
        <v>8828</v>
      </c>
      <c r="C151" s="122">
        <v>8965.9779869800404</v>
      </c>
      <c r="D151" s="140">
        <v>-9.3426749948513201</v>
      </c>
      <c r="E151" s="140">
        <v>-11.456061816443</v>
      </c>
      <c r="F151" s="140">
        <v>-17.661793000371301</v>
      </c>
      <c r="G151" s="140">
        <v>-99.994413177755206</v>
      </c>
      <c r="H151" s="122"/>
      <c r="I151" s="122">
        <v>80442</v>
      </c>
      <c r="J151" s="204">
        <v>1.20555503244462</v>
      </c>
      <c r="K151" s="198">
        <v>0.10032072797792201</v>
      </c>
      <c r="L151" s="198">
        <v>1.7565450883866601E-2</v>
      </c>
      <c r="M151" s="198">
        <v>1.7901096442157101E-3</v>
      </c>
      <c r="N151" s="198">
        <v>4.8457273563561297E-2</v>
      </c>
      <c r="O151" s="198">
        <v>2.0225752716242801E-2</v>
      </c>
      <c r="P151" s="198">
        <v>6.9988314562044697E-3</v>
      </c>
      <c r="Q151" s="198"/>
      <c r="R151" s="122">
        <v>6947.7653716733703</v>
      </c>
      <c r="S151" s="122">
        <v>47953.913848939701</v>
      </c>
      <c r="T151" s="122">
        <v>129050.266095275</v>
      </c>
      <c r="U151" s="122">
        <v>27874.613572665701</v>
      </c>
      <c r="V151" s="122">
        <v>124042.412913387</v>
      </c>
      <c r="W151" s="122">
        <v>258227.38157394499</v>
      </c>
    </row>
    <row r="152" spans="1:23" ht="12.75" x14ac:dyDescent="0.2">
      <c r="A152" s="122" t="s">
        <v>500</v>
      </c>
      <c r="B152" s="122">
        <v>12017</v>
      </c>
      <c r="C152" s="122">
        <v>11985.8083377192</v>
      </c>
      <c r="D152" s="140">
        <v>93.493125714015093</v>
      </c>
      <c r="E152" s="140">
        <v>-11.456061816443</v>
      </c>
      <c r="F152" s="140">
        <v>-15.0089525298688</v>
      </c>
      <c r="G152" s="140">
        <v>-35.498268308628703</v>
      </c>
      <c r="H152" s="122"/>
      <c r="I152" s="122">
        <v>24664</v>
      </c>
      <c r="J152" s="204">
        <v>1.20555503244462</v>
      </c>
      <c r="K152" s="198">
        <v>0.11725591955887101</v>
      </c>
      <c r="L152" s="198">
        <v>2.08806357444048E-2</v>
      </c>
      <c r="M152" s="198">
        <v>2.35160557898151E-3</v>
      </c>
      <c r="N152" s="198">
        <v>6.6453130068115498E-2</v>
      </c>
      <c r="O152" s="198">
        <v>2.7367823548491699E-2</v>
      </c>
      <c r="P152" s="198">
        <v>9.9740512487836493E-3</v>
      </c>
      <c r="Q152" s="198"/>
      <c r="R152" s="122">
        <v>6947.7653716733703</v>
      </c>
      <c r="S152" s="122">
        <v>47953.913848939701</v>
      </c>
      <c r="T152" s="122">
        <v>129050.266095275</v>
      </c>
      <c r="U152" s="122">
        <v>27874.613572665701</v>
      </c>
      <c r="V152" s="122">
        <v>124042.412913387</v>
      </c>
      <c r="W152" s="122">
        <v>258227.38157394499</v>
      </c>
    </row>
    <row r="153" spans="1:23" ht="12.75" x14ac:dyDescent="0.2">
      <c r="A153" s="122" t="s">
        <v>501</v>
      </c>
      <c r="B153" s="122">
        <v>11371</v>
      </c>
      <c r="C153" s="122">
        <v>11573.8001915809</v>
      </c>
      <c r="D153" s="140">
        <v>-3.1660142354755201</v>
      </c>
      <c r="E153" s="140">
        <v>-11.456061816443</v>
      </c>
      <c r="F153" s="140">
        <v>-13.0492765867996</v>
      </c>
      <c r="G153" s="140">
        <v>-175.61987287256099</v>
      </c>
      <c r="H153" s="122"/>
      <c r="I153" s="122">
        <v>61868</v>
      </c>
      <c r="J153" s="204">
        <v>1.20555503244462</v>
      </c>
      <c r="K153" s="198">
        <v>0.106565591258809</v>
      </c>
      <c r="L153" s="198">
        <v>2.16751794142368E-2</v>
      </c>
      <c r="M153" s="198">
        <v>1.7618154781147001E-3</v>
      </c>
      <c r="N153" s="198">
        <v>6.2746492532488499E-2</v>
      </c>
      <c r="O153" s="198">
        <v>2.6588866619253901E-2</v>
      </c>
      <c r="P153" s="198">
        <v>9.85970129954096E-3</v>
      </c>
      <c r="Q153" s="198"/>
      <c r="R153" s="122">
        <v>6947.7653716733703</v>
      </c>
      <c r="S153" s="122">
        <v>47953.913848939701</v>
      </c>
      <c r="T153" s="122">
        <v>129050.266095275</v>
      </c>
      <c r="U153" s="122">
        <v>27874.613572665701</v>
      </c>
      <c r="V153" s="122">
        <v>124042.412913387</v>
      </c>
      <c r="W153" s="122">
        <v>258227.38157394499</v>
      </c>
    </row>
    <row r="154" spans="1:23" ht="14.25" customHeight="1" x14ac:dyDescent="0.2">
      <c r="A154" s="19" t="s">
        <v>502</v>
      </c>
      <c r="B154" s="122"/>
      <c r="C154" s="122"/>
      <c r="D154" s="140"/>
      <c r="E154" s="140"/>
      <c r="F154" s="140"/>
      <c r="G154" s="140"/>
      <c r="H154" s="122"/>
      <c r="I154" s="122"/>
      <c r="J154" s="204"/>
      <c r="K154" s="198"/>
      <c r="L154" s="198"/>
      <c r="M154" s="198"/>
      <c r="N154" s="198"/>
      <c r="O154" s="198"/>
      <c r="P154" s="198"/>
      <c r="Q154" s="198"/>
      <c r="R154" s="122"/>
      <c r="S154" s="122"/>
      <c r="T154" s="122"/>
      <c r="U154" s="122"/>
      <c r="V154" s="122"/>
      <c r="W154" s="122"/>
    </row>
    <row r="155" spans="1:23" ht="12.75" x14ac:dyDescent="0.2">
      <c r="A155" s="122" t="s">
        <v>503</v>
      </c>
      <c r="B155" s="122">
        <v>7682</v>
      </c>
      <c r="C155" s="122">
        <v>7639.6896174060103</v>
      </c>
      <c r="D155" s="140">
        <v>-18.3209440296568</v>
      </c>
      <c r="E155" s="140">
        <v>-11.456061816443</v>
      </c>
      <c r="F155" s="140">
        <v>-6.4983876345595801</v>
      </c>
      <c r="G155" s="140">
        <v>79.000281956162794</v>
      </c>
      <c r="H155" s="122"/>
      <c r="I155" s="122">
        <v>29549</v>
      </c>
      <c r="J155" s="204">
        <v>1.20555503244462</v>
      </c>
      <c r="K155" s="198">
        <v>8.9444651257233707E-2</v>
      </c>
      <c r="L155" s="198">
        <v>1.2927679447697E-2</v>
      </c>
      <c r="M155" s="198">
        <v>1.42136789739077E-3</v>
      </c>
      <c r="N155" s="198">
        <v>5.2252191275508501E-2</v>
      </c>
      <c r="O155" s="198">
        <v>1.9053098243595398E-2</v>
      </c>
      <c r="P155" s="198">
        <v>4.2302615993773099E-3</v>
      </c>
      <c r="Q155" s="198"/>
      <c r="R155" s="122">
        <v>6947.7653716733703</v>
      </c>
      <c r="S155" s="122">
        <v>47953.913848939701</v>
      </c>
      <c r="T155" s="122">
        <v>129050.266095275</v>
      </c>
      <c r="U155" s="122">
        <v>27874.613572665701</v>
      </c>
      <c r="V155" s="122">
        <v>124042.412913387</v>
      </c>
      <c r="W155" s="122">
        <v>258227.38157394499</v>
      </c>
    </row>
    <row r="156" spans="1:23" ht="12.75" x14ac:dyDescent="0.2">
      <c r="A156" s="122" t="s">
        <v>504</v>
      </c>
      <c r="B156" s="122">
        <v>10751</v>
      </c>
      <c r="C156" s="122">
        <v>10908.897013666499</v>
      </c>
      <c r="D156" s="140">
        <v>-30.551213697361099</v>
      </c>
      <c r="E156" s="140">
        <v>-11.456061816443</v>
      </c>
      <c r="F156" s="140">
        <v>-10.447728541129001</v>
      </c>
      <c r="G156" s="140">
        <v>-105.854483487103</v>
      </c>
      <c r="H156" s="122"/>
      <c r="I156" s="122">
        <v>40045</v>
      </c>
      <c r="J156" s="204">
        <v>1.20555503244462</v>
      </c>
      <c r="K156" s="198">
        <v>0.101985266575103</v>
      </c>
      <c r="L156" s="198">
        <v>2.0227244350106099E-2</v>
      </c>
      <c r="M156" s="198">
        <v>2.0976401548258201E-3</v>
      </c>
      <c r="N156" s="198">
        <v>6.0806592583343699E-2</v>
      </c>
      <c r="O156" s="198">
        <v>2.5895867149456901E-2</v>
      </c>
      <c r="P156" s="198">
        <v>8.4904482457235607E-3</v>
      </c>
      <c r="Q156" s="198"/>
      <c r="R156" s="122">
        <v>6947.7653716733703</v>
      </c>
      <c r="S156" s="122">
        <v>47953.913848939701</v>
      </c>
      <c r="T156" s="122">
        <v>129050.266095275</v>
      </c>
      <c r="U156" s="122">
        <v>27874.613572665701</v>
      </c>
      <c r="V156" s="122">
        <v>124042.412913387</v>
      </c>
      <c r="W156" s="122">
        <v>258227.38157394499</v>
      </c>
    </row>
    <row r="157" spans="1:23" ht="12.75" x14ac:dyDescent="0.2">
      <c r="A157" s="122" t="s">
        <v>505</v>
      </c>
      <c r="B157" s="122">
        <v>15916</v>
      </c>
      <c r="C157" s="122">
        <v>15718.812274198801</v>
      </c>
      <c r="D157" s="140">
        <v>116.479633339904</v>
      </c>
      <c r="E157" s="140">
        <v>-11.456061816443</v>
      </c>
      <c r="F157" s="140">
        <v>-10.3168159226675</v>
      </c>
      <c r="G157" s="140">
        <v>102.191058671314</v>
      </c>
      <c r="H157" s="122"/>
      <c r="I157" s="122">
        <v>9940</v>
      </c>
      <c r="J157" s="204">
        <v>1.20555503244462</v>
      </c>
      <c r="K157" s="198">
        <v>0.120221327967807</v>
      </c>
      <c r="L157" s="198">
        <v>2.5352112676056301E-2</v>
      </c>
      <c r="M157" s="198">
        <v>3.7223340040241498E-3</v>
      </c>
      <c r="N157" s="198">
        <v>8.5714285714285701E-2</v>
      </c>
      <c r="O157" s="198">
        <v>3.59154929577465E-2</v>
      </c>
      <c r="P157" s="198">
        <v>1.41851106639839E-2</v>
      </c>
      <c r="Q157" s="198"/>
      <c r="R157" s="122">
        <v>6947.7653716733703</v>
      </c>
      <c r="S157" s="122">
        <v>47953.913848939701</v>
      </c>
      <c r="T157" s="122">
        <v>129050.266095275</v>
      </c>
      <c r="U157" s="122">
        <v>27874.613572665701</v>
      </c>
      <c r="V157" s="122">
        <v>124042.412913387</v>
      </c>
      <c r="W157" s="122">
        <v>258227.38157394499</v>
      </c>
    </row>
    <row r="158" spans="1:23" ht="12.75" x14ac:dyDescent="0.2">
      <c r="A158" s="122" t="s">
        <v>506</v>
      </c>
      <c r="B158" s="122">
        <v>8469</v>
      </c>
      <c r="C158" s="122">
        <v>8483.9249378631703</v>
      </c>
      <c r="D158" s="140">
        <v>66.301892650067103</v>
      </c>
      <c r="E158" s="140">
        <v>-11.456061816443</v>
      </c>
      <c r="F158" s="140">
        <v>-19.655281175531599</v>
      </c>
      <c r="G158" s="140">
        <v>-50.054811142965697</v>
      </c>
      <c r="H158" s="122"/>
      <c r="I158" s="122">
        <v>9102</v>
      </c>
      <c r="J158" s="204">
        <v>1.20555503244462</v>
      </c>
      <c r="K158" s="198">
        <v>0.102614809931883</v>
      </c>
      <c r="L158" s="198">
        <v>1.7468688200395498E-2</v>
      </c>
      <c r="M158" s="198">
        <v>1.6479894528675001E-3</v>
      </c>
      <c r="N158" s="198">
        <v>5.5811909470446099E-2</v>
      </c>
      <c r="O158" s="198">
        <v>1.9226543616787502E-2</v>
      </c>
      <c r="P158" s="198">
        <v>5.1637002856515096E-3</v>
      </c>
      <c r="Q158" s="198"/>
      <c r="R158" s="122">
        <v>6947.7653716733703</v>
      </c>
      <c r="S158" s="122">
        <v>47953.913848939701</v>
      </c>
      <c r="T158" s="122">
        <v>129050.266095275</v>
      </c>
      <c r="U158" s="122">
        <v>27874.613572665701</v>
      </c>
      <c r="V158" s="122">
        <v>124042.412913387</v>
      </c>
      <c r="W158" s="122">
        <v>258227.38157394499</v>
      </c>
    </row>
    <row r="159" spans="1:23" ht="12.75" x14ac:dyDescent="0.2">
      <c r="A159" s="122" t="s">
        <v>507</v>
      </c>
      <c r="B159" s="122">
        <v>10380</v>
      </c>
      <c r="C159" s="122">
        <v>10497.7910543458</v>
      </c>
      <c r="D159" s="140">
        <v>-37.248136180002803</v>
      </c>
      <c r="E159" s="140">
        <v>-11.456061816443</v>
      </c>
      <c r="F159" s="140">
        <v>7.96120075102694</v>
      </c>
      <c r="G159" s="140">
        <v>-77.012794016240605</v>
      </c>
      <c r="H159" s="122"/>
      <c r="I159" s="122">
        <v>109880</v>
      </c>
      <c r="J159" s="204">
        <v>1.20555503244462</v>
      </c>
      <c r="K159" s="198">
        <v>8.0560611576264998E-2</v>
      </c>
      <c r="L159" s="198">
        <v>1.7837641062977801E-2</v>
      </c>
      <c r="M159" s="198">
        <v>1.5926465234801599E-3</v>
      </c>
      <c r="N159" s="198">
        <v>5.81725518747725E-2</v>
      </c>
      <c r="O159" s="198">
        <v>2.5609756097560998E-2</v>
      </c>
      <c r="P159" s="198">
        <v>8.8642155078267199E-3</v>
      </c>
      <c r="Q159" s="198"/>
      <c r="R159" s="122">
        <v>6947.7653716733703</v>
      </c>
      <c r="S159" s="122">
        <v>47953.913848939701</v>
      </c>
      <c r="T159" s="122">
        <v>129050.266095275</v>
      </c>
      <c r="U159" s="122">
        <v>27874.613572665701</v>
      </c>
      <c r="V159" s="122">
        <v>124042.412913387</v>
      </c>
      <c r="W159" s="122">
        <v>258227.38157394499</v>
      </c>
    </row>
    <row r="160" spans="1:23" ht="12.75" x14ac:dyDescent="0.2">
      <c r="A160" s="122" t="s">
        <v>508</v>
      </c>
      <c r="B160" s="122">
        <v>12864</v>
      </c>
      <c r="C160" s="122">
        <v>12734.053731886601</v>
      </c>
      <c r="D160" s="140">
        <v>84.864325242487098</v>
      </c>
      <c r="E160" s="140">
        <v>-11.456061816443</v>
      </c>
      <c r="F160" s="140">
        <v>-25.8920114316652</v>
      </c>
      <c r="G160" s="140">
        <v>82.906846426243206</v>
      </c>
      <c r="H160" s="122"/>
      <c r="I160" s="122">
        <v>4777</v>
      </c>
      <c r="J160" s="204">
        <v>1.20555503244462</v>
      </c>
      <c r="K160" s="198">
        <v>0.11429767636592</v>
      </c>
      <c r="L160" s="198">
        <v>2.1980322378061499E-2</v>
      </c>
      <c r="M160" s="198">
        <v>1.4653548252041E-3</v>
      </c>
      <c r="N160" s="198">
        <v>8.9177307933849703E-2</v>
      </c>
      <c r="O160" s="198">
        <v>2.9516432907682601E-2</v>
      </c>
      <c r="P160" s="198">
        <v>9.2108017584257903E-3</v>
      </c>
      <c r="Q160" s="198"/>
      <c r="R160" s="122">
        <v>6947.7653716733703</v>
      </c>
      <c r="S160" s="122">
        <v>47953.913848939701</v>
      </c>
      <c r="T160" s="122">
        <v>129050.266095275</v>
      </c>
      <c r="U160" s="122">
        <v>27874.613572665701</v>
      </c>
      <c r="V160" s="122">
        <v>124042.412913387</v>
      </c>
      <c r="W160" s="122">
        <v>258227.38157394499</v>
      </c>
    </row>
    <row r="161" spans="1:23" ht="12.75" x14ac:dyDescent="0.2">
      <c r="A161" s="122" t="s">
        <v>509</v>
      </c>
      <c r="B161" s="122">
        <v>12706</v>
      </c>
      <c r="C161" s="122">
        <v>12762.5686647557</v>
      </c>
      <c r="D161" s="140">
        <v>39.6407850467941</v>
      </c>
      <c r="E161" s="140">
        <v>-11.456061816443</v>
      </c>
      <c r="F161" s="140">
        <v>-15.774701571620399</v>
      </c>
      <c r="G161" s="140">
        <v>-68.580643626305104</v>
      </c>
      <c r="H161" s="122"/>
      <c r="I161" s="122">
        <v>5620</v>
      </c>
      <c r="J161" s="204">
        <v>1.20555503244462</v>
      </c>
      <c r="K161" s="198">
        <v>0.11423487544484</v>
      </c>
      <c r="L161" s="198">
        <v>2.1530249110320299E-2</v>
      </c>
      <c r="M161" s="198">
        <v>2.84697508896797E-3</v>
      </c>
      <c r="N161" s="198">
        <v>6.8505338078291803E-2</v>
      </c>
      <c r="O161" s="198">
        <v>3.0782918149466199E-2</v>
      </c>
      <c r="P161" s="198">
        <v>1.03202846975089E-2</v>
      </c>
      <c r="Q161" s="198"/>
      <c r="R161" s="122">
        <v>6947.7653716733703</v>
      </c>
      <c r="S161" s="122">
        <v>47953.913848939701</v>
      </c>
      <c r="T161" s="122">
        <v>129050.266095275</v>
      </c>
      <c r="U161" s="122">
        <v>27874.613572665701</v>
      </c>
      <c r="V161" s="122">
        <v>124042.412913387</v>
      </c>
      <c r="W161" s="122">
        <v>258227.38157394499</v>
      </c>
    </row>
    <row r="162" spans="1:23" ht="12.75" x14ac:dyDescent="0.2">
      <c r="A162" s="122" t="s">
        <v>510</v>
      </c>
      <c r="B162" s="122">
        <v>12149</v>
      </c>
      <c r="C162" s="122">
        <v>12202.0947972549</v>
      </c>
      <c r="D162" s="140">
        <v>29.9247927261938</v>
      </c>
      <c r="E162" s="140">
        <v>-11.456061816443</v>
      </c>
      <c r="F162" s="140">
        <v>-20.021455708830601</v>
      </c>
      <c r="G162" s="140">
        <v>-51.231501578826702</v>
      </c>
      <c r="H162" s="122"/>
      <c r="I162" s="122">
        <v>32806</v>
      </c>
      <c r="J162" s="204">
        <v>1.20555503244462</v>
      </c>
      <c r="K162" s="198">
        <v>9.0501737487045097E-2</v>
      </c>
      <c r="L162" s="198">
        <v>2.0575504480887599E-2</v>
      </c>
      <c r="M162" s="198">
        <v>2.1032737913796299E-3</v>
      </c>
      <c r="N162" s="198">
        <v>6.2275193562153303E-2</v>
      </c>
      <c r="O162" s="198">
        <v>3.2402609278790503E-2</v>
      </c>
      <c r="P162" s="198">
        <v>9.6019020910809005E-3</v>
      </c>
      <c r="Q162" s="198"/>
      <c r="R162" s="122">
        <v>6947.7653716733703</v>
      </c>
      <c r="S162" s="122">
        <v>47953.913848939701</v>
      </c>
      <c r="T162" s="122">
        <v>129050.266095275</v>
      </c>
      <c r="U162" s="122">
        <v>27874.613572665701</v>
      </c>
      <c r="V162" s="122">
        <v>124042.412913387</v>
      </c>
      <c r="W162" s="122">
        <v>258227.38157394499</v>
      </c>
    </row>
    <row r="163" spans="1:23" ht="12.75" x14ac:dyDescent="0.2">
      <c r="A163" s="122" t="s">
        <v>511</v>
      </c>
      <c r="B163" s="122">
        <v>13188</v>
      </c>
      <c r="C163" s="122">
        <v>12923.6722306665</v>
      </c>
      <c r="D163" s="140">
        <v>259.67756550086801</v>
      </c>
      <c r="E163" s="140">
        <v>-11.456061816443</v>
      </c>
      <c r="F163" s="140">
        <v>-19.111115034805</v>
      </c>
      <c r="G163" s="140">
        <v>35.198062184939303</v>
      </c>
      <c r="H163" s="122"/>
      <c r="I163" s="122">
        <v>6627</v>
      </c>
      <c r="J163" s="204">
        <v>1.20555503244462</v>
      </c>
      <c r="K163" s="198">
        <v>0.105326693828278</v>
      </c>
      <c r="L163" s="198">
        <v>2.17292892711634E-2</v>
      </c>
      <c r="M163" s="198">
        <v>1.5089784216085699E-3</v>
      </c>
      <c r="N163" s="198">
        <v>7.8165082239324002E-2</v>
      </c>
      <c r="O163" s="198">
        <v>3.3197525275388599E-2</v>
      </c>
      <c r="P163" s="198">
        <v>9.5065640561340006E-3</v>
      </c>
      <c r="Q163" s="198"/>
      <c r="R163" s="122">
        <v>6947.7653716733703</v>
      </c>
      <c r="S163" s="122">
        <v>47953.913848939701</v>
      </c>
      <c r="T163" s="122">
        <v>129050.266095275</v>
      </c>
      <c r="U163" s="122">
        <v>27874.613572665701</v>
      </c>
      <c r="V163" s="122">
        <v>124042.412913387</v>
      </c>
      <c r="W163" s="122">
        <v>258227.38157394499</v>
      </c>
    </row>
    <row r="164" spans="1:23" ht="12.75" x14ac:dyDescent="0.2">
      <c r="A164" s="122" t="s">
        <v>512</v>
      </c>
      <c r="B164" s="122">
        <v>12320</v>
      </c>
      <c r="C164" s="122">
        <v>12327.4080993597</v>
      </c>
      <c r="D164" s="140">
        <v>28.817156939700801</v>
      </c>
      <c r="E164" s="140">
        <v>-11.456061816443</v>
      </c>
      <c r="F164" s="140">
        <v>-25.598805969577398</v>
      </c>
      <c r="G164" s="140">
        <v>1.12851615742829</v>
      </c>
      <c r="H164" s="122"/>
      <c r="I164" s="122">
        <v>5721</v>
      </c>
      <c r="J164" s="204">
        <v>1.20555503244462</v>
      </c>
      <c r="K164" s="198">
        <v>0.110295402901591</v>
      </c>
      <c r="L164" s="198">
        <v>2.23737108897046E-2</v>
      </c>
      <c r="M164" s="198">
        <v>1.9227407795839901E-3</v>
      </c>
      <c r="N164" s="198">
        <v>6.9043873448697807E-2</v>
      </c>
      <c r="O164" s="198">
        <v>2.9715084775388902E-2</v>
      </c>
      <c r="P164" s="198">
        <v>9.7884985142457602E-3</v>
      </c>
      <c r="Q164" s="198"/>
      <c r="R164" s="122">
        <v>6947.7653716733703</v>
      </c>
      <c r="S164" s="122">
        <v>47953.913848939701</v>
      </c>
      <c r="T164" s="122">
        <v>129050.266095275</v>
      </c>
      <c r="U164" s="122">
        <v>27874.613572665701</v>
      </c>
      <c r="V164" s="122">
        <v>124042.412913387</v>
      </c>
      <c r="W164" s="122">
        <v>258227.38157394499</v>
      </c>
    </row>
    <row r="165" spans="1:23" ht="12.75" x14ac:dyDescent="0.2">
      <c r="A165" s="122" t="s">
        <v>513</v>
      </c>
      <c r="B165" s="122">
        <v>14833</v>
      </c>
      <c r="C165" s="122">
        <v>14792.4360730792</v>
      </c>
      <c r="D165" s="140">
        <v>12.1825781092528</v>
      </c>
      <c r="E165" s="140">
        <v>-11.456061816443</v>
      </c>
      <c r="F165" s="140">
        <v>-13.995312616866199</v>
      </c>
      <c r="G165" s="140">
        <v>53.777583352999002</v>
      </c>
      <c r="H165" s="122"/>
      <c r="I165" s="122">
        <v>5307</v>
      </c>
      <c r="J165" s="204">
        <v>1.20555503244462</v>
      </c>
      <c r="K165" s="198">
        <v>0.127002072734125</v>
      </c>
      <c r="L165" s="198">
        <v>2.3553796872055801E-2</v>
      </c>
      <c r="M165" s="198">
        <v>1.6958733747880199E-3</v>
      </c>
      <c r="N165" s="198">
        <v>9.2330883738458602E-2</v>
      </c>
      <c r="O165" s="198">
        <v>3.9005087620124397E-2</v>
      </c>
      <c r="P165" s="198">
        <v>1.0175240248728099E-2</v>
      </c>
      <c r="Q165" s="198"/>
      <c r="R165" s="122">
        <v>6947.7653716733703</v>
      </c>
      <c r="S165" s="122">
        <v>47953.913848939701</v>
      </c>
      <c r="T165" s="122">
        <v>129050.266095275</v>
      </c>
      <c r="U165" s="122">
        <v>27874.613572665701</v>
      </c>
      <c r="V165" s="122">
        <v>124042.412913387</v>
      </c>
      <c r="W165" s="122">
        <v>258227.38157394499</v>
      </c>
    </row>
    <row r="166" spans="1:23" ht="12.75" x14ac:dyDescent="0.2">
      <c r="A166" s="122" t="s">
        <v>514</v>
      </c>
      <c r="B166" s="122">
        <v>8351</v>
      </c>
      <c r="C166" s="122">
        <v>8378.8364300945304</v>
      </c>
      <c r="D166" s="140">
        <v>-58.923022095402096</v>
      </c>
      <c r="E166" s="140">
        <v>-11.456061816443</v>
      </c>
      <c r="F166" s="140">
        <v>25.253813173857701</v>
      </c>
      <c r="G166" s="140">
        <v>17.726326688412399</v>
      </c>
      <c r="H166" s="122"/>
      <c r="I166" s="122">
        <v>556640</v>
      </c>
      <c r="J166" s="204">
        <v>1.20555503244462</v>
      </c>
      <c r="K166" s="198">
        <v>5.8653707962058099E-2</v>
      </c>
      <c r="L166" s="198">
        <v>1.20562661684392E-2</v>
      </c>
      <c r="M166" s="198">
        <v>1.40845070422535E-3</v>
      </c>
      <c r="N166" s="198">
        <v>5.4721184248347203E-2</v>
      </c>
      <c r="O166" s="198">
        <v>1.9400330554757102E-2</v>
      </c>
      <c r="P166" s="198">
        <v>7.1680080482897403E-3</v>
      </c>
      <c r="Q166" s="198"/>
      <c r="R166" s="122">
        <v>6947.7653716733703</v>
      </c>
      <c r="S166" s="122">
        <v>47953.913848939701</v>
      </c>
      <c r="T166" s="122">
        <v>129050.266095275</v>
      </c>
      <c r="U166" s="122">
        <v>27874.613572665701</v>
      </c>
      <c r="V166" s="122">
        <v>124042.412913387</v>
      </c>
      <c r="W166" s="122">
        <v>258227.38157394499</v>
      </c>
    </row>
    <row r="167" spans="1:23" ht="12.75" x14ac:dyDescent="0.2">
      <c r="A167" s="122" t="s">
        <v>515</v>
      </c>
      <c r="B167" s="122">
        <v>11038</v>
      </c>
      <c r="C167" s="122">
        <v>11102.451642984701</v>
      </c>
      <c r="D167" s="140">
        <v>4.0130987787708703</v>
      </c>
      <c r="E167" s="140">
        <v>-11.456061816443</v>
      </c>
      <c r="F167" s="140">
        <v>-14.1055501664936</v>
      </c>
      <c r="G167" s="140">
        <v>-42.649446799777699</v>
      </c>
      <c r="H167" s="122"/>
      <c r="I167" s="122">
        <v>13275</v>
      </c>
      <c r="J167" s="204">
        <v>1.20555503244462</v>
      </c>
      <c r="K167" s="198">
        <v>0.119171374764595</v>
      </c>
      <c r="L167" s="198">
        <v>2.29001883239171E-2</v>
      </c>
      <c r="M167" s="198">
        <v>1.8079096045197701E-3</v>
      </c>
      <c r="N167" s="198">
        <v>6.0790960451977398E-2</v>
      </c>
      <c r="O167" s="198">
        <v>2.3728813559322E-2</v>
      </c>
      <c r="P167" s="198">
        <v>9.3408662900188299E-3</v>
      </c>
      <c r="Q167" s="198"/>
      <c r="R167" s="122">
        <v>6947.7653716733703</v>
      </c>
      <c r="S167" s="122">
        <v>47953.913848939701</v>
      </c>
      <c r="T167" s="122">
        <v>129050.266095275</v>
      </c>
      <c r="U167" s="122">
        <v>27874.613572665701</v>
      </c>
      <c r="V167" s="122">
        <v>124042.412913387</v>
      </c>
      <c r="W167" s="122">
        <v>258227.38157394499</v>
      </c>
    </row>
    <row r="168" spans="1:23" ht="12.75" x14ac:dyDescent="0.2">
      <c r="A168" s="122" t="s">
        <v>516</v>
      </c>
      <c r="B168" s="122">
        <v>11681</v>
      </c>
      <c r="C168" s="122">
        <v>11722.2281198653</v>
      </c>
      <c r="D168" s="140">
        <v>58.8977898591111</v>
      </c>
      <c r="E168" s="140">
        <v>-11.456061816443</v>
      </c>
      <c r="F168" s="140">
        <v>-21.742047242714101</v>
      </c>
      <c r="G168" s="140">
        <v>-67.007499014968303</v>
      </c>
      <c r="H168" s="122"/>
      <c r="I168" s="122">
        <v>9486</v>
      </c>
      <c r="J168" s="204">
        <v>1.20555503244462</v>
      </c>
      <c r="K168" s="198">
        <v>0.102677630191862</v>
      </c>
      <c r="L168" s="198">
        <v>2.19270503900485E-2</v>
      </c>
      <c r="M168" s="198">
        <v>1.6866961838498801E-3</v>
      </c>
      <c r="N168" s="198">
        <v>7.0314147164242002E-2</v>
      </c>
      <c r="O168" s="198">
        <v>2.4878768711785799E-2</v>
      </c>
      <c r="P168" s="198">
        <v>1.04364326375712E-2</v>
      </c>
      <c r="Q168" s="198"/>
      <c r="R168" s="122">
        <v>6947.7653716733703</v>
      </c>
      <c r="S168" s="122">
        <v>47953.913848939701</v>
      </c>
      <c r="T168" s="122">
        <v>129050.266095275</v>
      </c>
      <c r="U168" s="122">
        <v>27874.613572665701</v>
      </c>
      <c r="V168" s="122">
        <v>124042.412913387</v>
      </c>
      <c r="W168" s="122">
        <v>258227.38157394499</v>
      </c>
    </row>
    <row r="169" spans="1:23" ht="12.75" x14ac:dyDescent="0.2">
      <c r="A169" s="122" t="s">
        <v>517</v>
      </c>
      <c r="B169" s="122">
        <v>13247</v>
      </c>
      <c r="C169" s="122">
        <v>13352.3942367941</v>
      </c>
      <c r="D169" s="140">
        <v>13.493304005209099</v>
      </c>
      <c r="E169" s="140">
        <v>-11.456061816443</v>
      </c>
      <c r="F169" s="140">
        <v>-18.126773413872002</v>
      </c>
      <c r="G169" s="140">
        <v>-89.631102681426</v>
      </c>
      <c r="H169" s="122"/>
      <c r="I169" s="122">
        <v>9048</v>
      </c>
      <c r="J169" s="204">
        <v>1.20555503244462</v>
      </c>
      <c r="K169" s="198">
        <v>0.111737400530504</v>
      </c>
      <c r="L169" s="198">
        <v>1.9451812555260801E-2</v>
      </c>
      <c r="M169" s="198">
        <v>2.8735632183907998E-3</v>
      </c>
      <c r="N169" s="198">
        <v>7.9465075154730294E-2</v>
      </c>
      <c r="O169" s="198">
        <v>3.32670203359859E-2</v>
      </c>
      <c r="P169" s="198">
        <v>1.0278514588859399E-2</v>
      </c>
      <c r="Q169" s="198"/>
      <c r="R169" s="122">
        <v>6947.7653716733703</v>
      </c>
      <c r="S169" s="122">
        <v>47953.913848939701</v>
      </c>
      <c r="T169" s="122">
        <v>129050.266095275</v>
      </c>
      <c r="U169" s="122">
        <v>27874.613572665701</v>
      </c>
      <c r="V169" s="122">
        <v>124042.412913387</v>
      </c>
      <c r="W169" s="122">
        <v>258227.38157394499</v>
      </c>
    </row>
    <row r="170" spans="1:23" ht="12.75" x14ac:dyDescent="0.2">
      <c r="A170" s="122" t="s">
        <v>518</v>
      </c>
      <c r="B170" s="122">
        <v>7010</v>
      </c>
      <c r="C170" s="122">
        <v>7085.2673902930401</v>
      </c>
      <c r="D170" s="140">
        <v>-27.788932194224401</v>
      </c>
      <c r="E170" s="140">
        <v>-11.456061816443</v>
      </c>
      <c r="F170" s="140">
        <v>-11.8214712043006</v>
      </c>
      <c r="G170" s="140">
        <v>-23.7981815265953</v>
      </c>
      <c r="H170" s="122"/>
      <c r="I170" s="122">
        <v>37108</v>
      </c>
      <c r="J170" s="204">
        <v>1.20555503244462</v>
      </c>
      <c r="K170" s="198">
        <v>8.0656462218389596E-2</v>
      </c>
      <c r="L170" s="198">
        <v>1.39053573353455E-2</v>
      </c>
      <c r="M170" s="198">
        <v>1.3474183464482099E-3</v>
      </c>
      <c r="N170" s="198">
        <v>4.1662175272178498E-2</v>
      </c>
      <c r="O170" s="198">
        <v>1.66810391290288E-2</v>
      </c>
      <c r="P170" s="198">
        <v>4.8237576802845697E-3</v>
      </c>
      <c r="Q170" s="198"/>
      <c r="R170" s="122">
        <v>6947.7653716733703</v>
      </c>
      <c r="S170" s="122">
        <v>47953.913848939701</v>
      </c>
      <c r="T170" s="122">
        <v>129050.266095275</v>
      </c>
      <c r="U170" s="122">
        <v>27874.613572665701</v>
      </c>
      <c r="V170" s="122">
        <v>124042.412913387</v>
      </c>
      <c r="W170" s="122">
        <v>258227.38157394499</v>
      </c>
    </row>
    <row r="171" spans="1:23" ht="12.75" x14ac:dyDescent="0.2">
      <c r="A171" s="122" t="s">
        <v>519</v>
      </c>
      <c r="B171" s="122">
        <v>14470</v>
      </c>
      <c r="C171" s="122">
        <v>14215.707077806799</v>
      </c>
      <c r="D171" s="140">
        <v>214.39207774785299</v>
      </c>
      <c r="E171" s="140">
        <v>-11.456061816443</v>
      </c>
      <c r="F171" s="140">
        <v>-12.0721063844047</v>
      </c>
      <c r="G171" s="140">
        <v>62.952856797156997</v>
      </c>
      <c r="H171" s="122"/>
      <c r="I171" s="122">
        <v>6913</v>
      </c>
      <c r="J171" s="204">
        <v>1.20555503244462</v>
      </c>
      <c r="K171" s="198">
        <v>0.13756690293649601</v>
      </c>
      <c r="L171" s="198">
        <v>2.1553594676696101E-2</v>
      </c>
      <c r="M171" s="198">
        <v>1.8805149717922799E-3</v>
      </c>
      <c r="N171" s="198">
        <v>8.3465933748011006E-2</v>
      </c>
      <c r="O171" s="198">
        <v>3.2113409518298899E-2</v>
      </c>
      <c r="P171" s="198">
        <v>1.25849848112252E-2</v>
      </c>
      <c r="Q171" s="198"/>
      <c r="R171" s="122">
        <v>6947.7653716733703</v>
      </c>
      <c r="S171" s="122">
        <v>47953.913848939701</v>
      </c>
      <c r="T171" s="122">
        <v>129050.266095275</v>
      </c>
      <c r="U171" s="122">
        <v>27874.613572665701</v>
      </c>
      <c r="V171" s="122">
        <v>124042.412913387</v>
      </c>
      <c r="W171" s="122">
        <v>258227.38157394499</v>
      </c>
    </row>
    <row r="172" spans="1:23" ht="12.75" x14ac:dyDescent="0.2">
      <c r="A172" s="122" t="s">
        <v>520</v>
      </c>
      <c r="B172" s="122">
        <v>10067</v>
      </c>
      <c r="C172" s="122">
        <v>10220.239350649599</v>
      </c>
      <c r="D172" s="140">
        <v>-24.297176921323299</v>
      </c>
      <c r="E172" s="140">
        <v>-11.456061816443</v>
      </c>
      <c r="F172" s="140">
        <v>-16.055485869878201</v>
      </c>
      <c r="G172" s="140">
        <v>-101.72642496637999</v>
      </c>
      <c r="H172" s="122"/>
      <c r="I172" s="122">
        <v>43289</v>
      </c>
      <c r="J172" s="204">
        <v>1.20555503244462</v>
      </c>
      <c r="K172" s="198">
        <v>9.6722031000947103E-2</v>
      </c>
      <c r="L172" s="198">
        <v>1.99588810090323E-2</v>
      </c>
      <c r="M172" s="198">
        <v>1.5477373004689401E-3</v>
      </c>
      <c r="N172" s="198">
        <v>5.3292984360923099E-2</v>
      </c>
      <c r="O172" s="198">
        <v>2.5803321860056801E-2</v>
      </c>
      <c r="P172" s="198">
        <v>7.6000831620041997E-3</v>
      </c>
      <c r="Q172" s="198"/>
      <c r="R172" s="122">
        <v>6947.7653716733703</v>
      </c>
      <c r="S172" s="122">
        <v>47953.913848939701</v>
      </c>
      <c r="T172" s="122">
        <v>129050.266095275</v>
      </c>
      <c r="U172" s="122">
        <v>27874.613572665701</v>
      </c>
      <c r="V172" s="122">
        <v>124042.412913387</v>
      </c>
      <c r="W172" s="122">
        <v>258227.38157394499</v>
      </c>
    </row>
    <row r="173" spans="1:23" ht="12.75" x14ac:dyDescent="0.2">
      <c r="A173" s="122" t="s">
        <v>521</v>
      </c>
      <c r="B173" s="122">
        <v>7757</v>
      </c>
      <c r="C173" s="122">
        <v>7919.57710286568</v>
      </c>
      <c r="D173" s="140">
        <v>-47.263500988914203</v>
      </c>
      <c r="E173" s="140">
        <v>-11.456061816443</v>
      </c>
      <c r="F173" s="140">
        <v>-11.260594422973901</v>
      </c>
      <c r="G173" s="140">
        <v>-92.164026758118297</v>
      </c>
      <c r="H173" s="122"/>
      <c r="I173" s="122">
        <v>40692</v>
      </c>
      <c r="J173" s="204">
        <v>1.20555503244462</v>
      </c>
      <c r="K173" s="198">
        <v>9.3458173596775801E-2</v>
      </c>
      <c r="L173" s="198">
        <v>1.7226973360857201E-2</v>
      </c>
      <c r="M173" s="198">
        <v>1.3516170254595501E-3</v>
      </c>
      <c r="N173" s="198">
        <v>4.3276319669714E-2</v>
      </c>
      <c r="O173" s="198">
        <v>1.86277400963334E-2</v>
      </c>
      <c r="P173" s="198">
        <v>5.4310429568465504E-3</v>
      </c>
      <c r="Q173" s="198"/>
      <c r="R173" s="122">
        <v>6947.7653716733703</v>
      </c>
      <c r="S173" s="122">
        <v>47953.913848939701</v>
      </c>
      <c r="T173" s="122">
        <v>129050.266095275</v>
      </c>
      <c r="U173" s="122">
        <v>27874.613572665701</v>
      </c>
      <c r="V173" s="122">
        <v>124042.412913387</v>
      </c>
      <c r="W173" s="122">
        <v>258227.38157394499</v>
      </c>
    </row>
    <row r="174" spans="1:23" ht="12.75" x14ac:dyDescent="0.2">
      <c r="A174" s="122" t="s">
        <v>522</v>
      </c>
      <c r="B174" s="122">
        <v>11343</v>
      </c>
      <c r="C174" s="122">
        <v>11382.3054880648</v>
      </c>
      <c r="D174" s="140">
        <v>25.179846272238699</v>
      </c>
      <c r="E174" s="140">
        <v>-11.456061816443</v>
      </c>
      <c r="F174" s="140">
        <v>-12.964007008986799</v>
      </c>
      <c r="G174" s="140">
        <v>-40.202135194218101</v>
      </c>
      <c r="H174" s="122"/>
      <c r="I174" s="122">
        <v>39235</v>
      </c>
      <c r="J174" s="204">
        <v>1.20555503244462</v>
      </c>
      <c r="K174" s="198">
        <v>0.101745890149102</v>
      </c>
      <c r="L174" s="198">
        <v>1.9829234102204701E-2</v>
      </c>
      <c r="M174" s="198">
        <v>1.7331464253854999E-3</v>
      </c>
      <c r="N174" s="198">
        <v>6.4610679240474103E-2</v>
      </c>
      <c r="O174" s="198">
        <v>2.78577800433287E-2</v>
      </c>
      <c r="P174" s="198">
        <v>8.9206066012488903E-3</v>
      </c>
      <c r="Q174" s="198"/>
      <c r="R174" s="122">
        <v>6947.7653716733703</v>
      </c>
      <c r="S174" s="122">
        <v>47953.913848939701</v>
      </c>
      <c r="T174" s="122">
        <v>129050.266095275</v>
      </c>
      <c r="U174" s="122">
        <v>27874.613572665701</v>
      </c>
      <c r="V174" s="122">
        <v>124042.412913387</v>
      </c>
      <c r="W174" s="122">
        <v>258227.38157394499</v>
      </c>
    </row>
    <row r="175" spans="1:23" ht="12.75" x14ac:dyDescent="0.2">
      <c r="A175" s="122" t="s">
        <v>523</v>
      </c>
      <c r="B175" s="122">
        <v>9273</v>
      </c>
      <c r="C175" s="122">
        <v>8956.3096438508801</v>
      </c>
      <c r="D175" s="140">
        <v>71.350790095187094</v>
      </c>
      <c r="E175" s="140">
        <v>-11.456061816443</v>
      </c>
      <c r="F175" s="140">
        <v>-11.1398748916834</v>
      </c>
      <c r="G175" s="140">
        <v>268.081672719945</v>
      </c>
      <c r="H175" s="122"/>
      <c r="I175" s="122">
        <v>13728</v>
      </c>
      <c r="J175" s="204">
        <v>1.20555503244462</v>
      </c>
      <c r="K175" s="198">
        <v>8.8359557109557105E-2</v>
      </c>
      <c r="L175" s="198">
        <v>1.4058857808857799E-2</v>
      </c>
      <c r="M175" s="198">
        <v>1.45687645687646E-3</v>
      </c>
      <c r="N175" s="198">
        <v>6.3519813519813506E-2</v>
      </c>
      <c r="O175" s="198">
        <v>2.28001165501166E-2</v>
      </c>
      <c r="P175" s="198">
        <v>5.2447552447552502E-3</v>
      </c>
      <c r="Q175" s="198"/>
      <c r="R175" s="122">
        <v>6947.7653716733703</v>
      </c>
      <c r="S175" s="122">
        <v>47953.913848939701</v>
      </c>
      <c r="T175" s="122">
        <v>129050.266095275</v>
      </c>
      <c r="U175" s="122">
        <v>27874.613572665701</v>
      </c>
      <c r="V175" s="122">
        <v>124042.412913387</v>
      </c>
      <c r="W175" s="122">
        <v>258227.38157394499</v>
      </c>
    </row>
    <row r="176" spans="1:23" ht="12.75" x14ac:dyDescent="0.2">
      <c r="A176" s="122" t="s">
        <v>524</v>
      </c>
      <c r="B176" s="122">
        <v>14053</v>
      </c>
      <c r="C176" s="122">
        <v>14140.3057955078</v>
      </c>
      <c r="D176" s="140">
        <v>-11.9854692211577</v>
      </c>
      <c r="E176" s="140">
        <v>-11.456061816443</v>
      </c>
      <c r="F176" s="140">
        <v>-9.5006368142981703</v>
      </c>
      <c r="G176" s="140">
        <v>-54.410990947201299</v>
      </c>
      <c r="H176" s="122"/>
      <c r="I176" s="122">
        <v>14570</v>
      </c>
      <c r="J176" s="204">
        <v>1.20555503244462</v>
      </c>
      <c r="K176" s="198">
        <v>0.131365820178449</v>
      </c>
      <c r="L176" s="198">
        <v>2.3678792038435099E-2</v>
      </c>
      <c r="M176" s="198">
        <v>2.6080988332189401E-3</v>
      </c>
      <c r="N176" s="198">
        <v>7.8037062457103595E-2</v>
      </c>
      <c r="O176" s="198">
        <v>3.6650652024708297E-2</v>
      </c>
      <c r="P176" s="198">
        <v>1.01578586135896E-2</v>
      </c>
      <c r="Q176" s="198"/>
      <c r="R176" s="122">
        <v>6947.7653716733703</v>
      </c>
      <c r="S176" s="122">
        <v>47953.913848939701</v>
      </c>
      <c r="T176" s="122">
        <v>129050.266095275</v>
      </c>
      <c r="U176" s="122">
        <v>27874.613572665701</v>
      </c>
      <c r="V176" s="122">
        <v>124042.412913387</v>
      </c>
      <c r="W176" s="122">
        <v>258227.38157394499</v>
      </c>
    </row>
    <row r="177" spans="1:23" ht="12.75" x14ac:dyDescent="0.2">
      <c r="A177" s="122" t="s">
        <v>525</v>
      </c>
      <c r="B177" s="122">
        <v>12904</v>
      </c>
      <c r="C177" s="122">
        <v>12950.2280787891</v>
      </c>
      <c r="D177" s="140">
        <v>22.903068125352501</v>
      </c>
      <c r="E177" s="140">
        <v>-11.456061816443</v>
      </c>
      <c r="F177" s="140">
        <v>-12.9951649144447</v>
      </c>
      <c r="G177" s="140">
        <v>-44.815630338347098</v>
      </c>
      <c r="H177" s="122"/>
      <c r="I177" s="122">
        <v>24215</v>
      </c>
      <c r="J177" s="204">
        <v>1.20555503244462</v>
      </c>
      <c r="K177" s="198">
        <v>0.115300433615528</v>
      </c>
      <c r="L177" s="198">
        <v>2.46954367127813E-2</v>
      </c>
      <c r="M177" s="198">
        <v>2.0648358455502801E-3</v>
      </c>
      <c r="N177" s="198">
        <v>7.4912244476564097E-2</v>
      </c>
      <c r="O177" s="198">
        <v>3.1839768738385302E-2</v>
      </c>
      <c r="P177" s="198">
        <v>9.4982448895312797E-3</v>
      </c>
      <c r="Q177" s="198"/>
      <c r="R177" s="122">
        <v>6947.7653716733703</v>
      </c>
      <c r="S177" s="122">
        <v>47953.913848939701</v>
      </c>
      <c r="T177" s="122">
        <v>129050.266095275</v>
      </c>
      <c r="U177" s="122">
        <v>27874.613572665701</v>
      </c>
      <c r="V177" s="122">
        <v>124042.412913387</v>
      </c>
      <c r="W177" s="122">
        <v>258227.38157394499</v>
      </c>
    </row>
    <row r="178" spans="1:23" ht="12.75" x14ac:dyDescent="0.2">
      <c r="A178" s="122" t="s">
        <v>526</v>
      </c>
      <c r="B178" s="122">
        <v>11788</v>
      </c>
      <c r="C178" s="122">
        <v>11807.5850838839</v>
      </c>
      <c r="D178" s="140">
        <v>64.949388058329106</v>
      </c>
      <c r="E178" s="140">
        <v>-11.456061816443</v>
      </c>
      <c r="F178" s="140">
        <v>-5.5761888137144204</v>
      </c>
      <c r="G178" s="140">
        <v>-67.122201551535497</v>
      </c>
      <c r="H178" s="122"/>
      <c r="I178" s="122">
        <v>34218</v>
      </c>
      <c r="J178" s="204">
        <v>1.20555503244462</v>
      </c>
      <c r="K178" s="198">
        <v>0.10231457127827499</v>
      </c>
      <c r="L178" s="198">
        <v>1.9755684142848801E-2</v>
      </c>
      <c r="M178" s="198">
        <v>2.3963995557893499E-3</v>
      </c>
      <c r="N178" s="198">
        <v>6.0552925360921203E-2</v>
      </c>
      <c r="O178" s="198">
        <v>2.9049038517739201E-2</v>
      </c>
      <c r="P178" s="198">
        <v>9.8193933017709997E-3</v>
      </c>
      <c r="Q178" s="198"/>
      <c r="R178" s="122">
        <v>6947.7653716733703</v>
      </c>
      <c r="S178" s="122">
        <v>47953.913848939701</v>
      </c>
      <c r="T178" s="122">
        <v>129050.266095275</v>
      </c>
      <c r="U178" s="122">
        <v>27874.613572665701</v>
      </c>
      <c r="V178" s="122">
        <v>124042.412913387</v>
      </c>
      <c r="W178" s="122">
        <v>258227.38157394499</v>
      </c>
    </row>
    <row r="179" spans="1:23" ht="12.75" x14ac:dyDescent="0.2">
      <c r="A179" s="122" t="s">
        <v>527</v>
      </c>
      <c r="B179" s="122">
        <v>14699</v>
      </c>
      <c r="C179" s="122">
        <v>14548.5525084444</v>
      </c>
      <c r="D179" s="140">
        <v>190.18756440332001</v>
      </c>
      <c r="E179" s="140">
        <v>-11.456061816443</v>
      </c>
      <c r="F179" s="140">
        <v>-12.638672850256199</v>
      </c>
      <c r="G179" s="140">
        <v>-15.244634100000001</v>
      </c>
      <c r="H179" s="122"/>
      <c r="I179" s="122">
        <v>9323</v>
      </c>
      <c r="J179" s="204">
        <v>1.20555503244462</v>
      </c>
      <c r="K179" s="198">
        <v>0.110801244234688</v>
      </c>
      <c r="L179" s="198">
        <v>2.5742786656655602E-2</v>
      </c>
      <c r="M179" s="198">
        <v>2.2524938324573599E-3</v>
      </c>
      <c r="N179" s="198">
        <v>8.0446208302048697E-2</v>
      </c>
      <c r="O179" s="198">
        <v>3.6147162930387201E-2</v>
      </c>
      <c r="P179" s="198">
        <v>1.17987772176338E-2</v>
      </c>
      <c r="Q179" s="198"/>
      <c r="R179" s="122">
        <v>6947.7653716733703</v>
      </c>
      <c r="S179" s="122">
        <v>47953.913848939701</v>
      </c>
      <c r="T179" s="122">
        <v>129050.266095275</v>
      </c>
      <c r="U179" s="122">
        <v>27874.613572665701</v>
      </c>
      <c r="V179" s="122">
        <v>124042.412913387</v>
      </c>
      <c r="W179" s="122">
        <v>258227.38157394499</v>
      </c>
    </row>
    <row r="180" spans="1:23" ht="12.75" x14ac:dyDescent="0.2">
      <c r="A180" s="122" t="s">
        <v>528</v>
      </c>
      <c r="B180" s="122">
        <v>13284</v>
      </c>
      <c r="C180" s="122">
        <v>13187.942795789701</v>
      </c>
      <c r="D180" s="140">
        <v>48.199278251087101</v>
      </c>
      <c r="E180" s="140">
        <v>-11.456061816443</v>
      </c>
      <c r="F180" s="140">
        <v>-21.107414978631699</v>
      </c>
      <c r="G180" s="140">
        <v>80.850436913634894</v>
      </c>
      <c r="H180" s="122"/>
      <c r="I180" s="122">
        <v>10361</v>
      </c>
      <c r="J180" s="204">
        <v>1.20555503244462</v>
      </c>
      <c r="K180" s="198">
        <v>0.10385097963517</v>
      </c>
      <c r="L180" s="198">
        <v>2.3163787279220201E-2</v>
      </c>
      <c r="M180" s="198">
        <v>1.25470514429109E-3</v>
      </c>
      <c r="N180" s="198">
        <v>7.0939098542611698E-2</v>
      </c>
      <c r="O180" s="198">
        <v>3.4070070456519601E-2</v>
      </c>
      <c r="P180" s="198">
        <v>1.0616735836309199E-2</v>
      </c>
      <c r="Q180" s="198"/>
      <c r="R180" s="122">
        <v>6947.7653716733703</v>
      </c>
      <c r="S180" s="122">
        <v>47953.913848939701</v>
      </c>
      <c r="T180" s="122">
        <v>129050.266095275</v>
      </c>
      <c r="U180" s="122">
        <v>27874.613572665701</v>
      </c>
      <c r="V180" s="122">
        <v>124042.412913387</v>
      </c>
      <c r="W180" s="122">
        <v>258227.38157394499</v>
      </c>
    </row>
    <row r="181" spans="1:23" ht="12.75" x14ac:dyDescent="0.2">
      <c r="A181" s="122" t="s">
        <v>529</v>
      </c>
      <c r="B181" s="122">
        <v>8264</v>
      </c>
      <c r="C181" s="122">
        <v>8408.2724397163893</v>
      </c>
      <c r="D181" s="140">
        <v>-56.3099019525703</v>
      </c>
      <c r="E181" s="140">
        <v>-11.456061816443</v>
      </c>
      <c r="F181" s="140">
        <v>-0.60456369594523796</v>
      </c>
      <c r="G181" s="140">
        <v>-75.896005306973606</v>
      </c>
      <c r="H181" s="122"/>
      <c r="I181" s="122">
        <v>64465</v>
      </c>
      <c r="J181" s="204">
        <v>1.20555503244462</v>
      </c>
      <c r="K181" s="198">
        <v>6.9262390444427197E-2</v>
      </c>
      <c r="L181" s="198">
        <v>1.5465756612115101E-2</v>
      </c>
      <c r="M181" s="198">
        <v>1.5202047622741E-3</v>
      </c>
      <c r="N181" s="198">
        <v>4.7808888544171299E-2</v>
      </c>
      <c r="O181" s="198">
        <v>1.9964321724967E-2</v>
      </c>
      <c r="P181" s="198">
        <v>6.7633599627704996E-3</v>
      </c>
      <c r="Q181" s="198"/>
      <c r="R181" s="122">
        <v>6947.7653716733703</v>
      </c>
      <c r="S181" s="122">
        <v>47953.913848939701</v>
      </c>
      <c r="T181" s="122">
        <v>129050.266095275</v>
      </c>
      <c r="U181" s="122">
        <v>27874.613572665701</v>
      </c>
      <c r="V181" s="122">
        <v>124042.412913387</v>
      </c>
      <c r="W181" s="122">
        <v>258227.38157394499</v>
      </c>
    </row>
    <row r="182" spans="1:23" ht="12.75" x14ac:dyDescent="0.2">
      <c r="A182" s="122" t="s">
        <v>530</v>
      </c>
      <c r="B182" s="122">
        <v>13299</v>
      </c>
      <c r="C182" s="122">
        <v>13304.950303411701</v>
      </c>
      <c r="D182" s="140">
        <v>134.94681370260099</v>
      </c>
      <c r="E182" s="140">
        <v>-11.456061816443</v>
      </c>
      <c r="F182" s="140">
        <v>-18.143659411437099</v>
      </c>
      <c r="G182" s="140">
        <v>-111.030630195718</v>
      </c>
      <c r="H182" s="122"/>
      <c r="I182" s="122">
        <v>15093</v>
      </c>
      <c r="J182" s="204">
        <v>1.20555503244462</v>
      </c>
      <c r="K182" s="198">
        <v>0.136023322069834</v>
      </c>
      <c r="L182" s="198">
        <v>2.3785860995163301E-2</v>
      </c>
      <c r="M182" s="198">
        <v>1.92142052607169E-3</v>
      </c>
      <c r="N182" s="198">
        <v>8.1494732657523397E-2</v>
      </c>
      <c r="O182" s="198">
        <v>3.0742728417147001E-2</v>
      </c>
      <c r="P182" s="198">
        <v>1.0137149672033399E-2</v>
      </c>
      <c r="Q182" s="198"/>
      <c r="R182" s="122">
        <v>6947.7653716733703</v>
      </c>
      <c r="S182" s="122">
        <v>47953.913848939701</v>
      </c>
      <c r="T182" s="122">
        <v>129050.266095275</v>
      </c>
      <c r="U182" s="122">
        <v>27874.613572665701</v>
      </c>
      <c r="V182" s="122">
        <v>124042.412913387</v>
      </c>
      <c r="W182" s="122">
        <v>258227.38157394499</v>
      </c>
    </row>
    <row r="183" spans="1:23" ht="12.75" x14ac:dyDescent="0.2">
      <c r="A183" s="122" t="s">
        <v>531</v>
      </c>
      <c r="B183" s="122">
        <v>8614</v>
      </c>
      <c r="C183" s="122">
        <v>8746.5885089931708</v>
      </c>
      <c r="D183" s="140">
        <v>-60.2163422407898</v>
      </c>
      <c r="E183" s="140">
        <v>-11.456061816443</v>
      </c>
      <c r="F183" s="140">
        <v>11.7328760765258</v>
      </c>
      <c r="G183" s="140">
        <v>-72.880675615507698</v>
      </c>
      <c r="H183" s="122"/>
      <c r="I183" s="122">
        <v>37316</v>
      </c>
      <c r="J183" s="204">
        <v>1.20555503244462</v>
      </c>
      <c r="K183" s="198">
        <v>7.4498874477436E-2</v>
      </c>
      <c r="L183" s="198">
        <v>1.7606388680458801E-2</v>
      </c>
      <c r="M183" s="198">
        <v>1.9830635652267098E-3</v>
      </c>
      <c r="N183" s="198">
        <v>4.6655590095401399E-2</v>
      </c>
      <c r="O183" s="198">
        <v>2.08489655911673E-2</v>
      </c>
      <c r="P183" s="198">
        <v>6.7799335405724099E-3</v>
      </c>
      <c r="Q183" s="198"/>
      <c r="R183" s="122">
        <v>6947.7653716733703</v>
      </c>
      <c r="S183" s="122">
        <v>47953.913848939701</v>
      </c>
      <c r="T183" s="122">
        <v>129050.266095275</v>
      </c>
      <c r="U183" s="122">
        <v>27874.613572665701</v>
      </c>
      <c r="V183" s="122">
        <v>124042.412913387</v>
      </c>
      <c r="W183" s="122">
        <v>258227.38157394499</v>
      </c>
    </row>
    <row r="184" spans="1:23" ht="12.75" x14ac:dyDescent="0.2">
      <c r="A184" s="122" t="s">
        <v>532</v>
      </c>
      <c r="B184" s="122">
        <v>11278</v>
      </c>
      <c r="C184" s="122">
        <v>11338.435063614999</v>
      </c>
      <c r="D184" s="140">
        <v>-7.7014670503683202</v>
      </c>
      <c r="E184" s="140">
        <v>-11.456061816443</v>
      </c>
      <c r="F184" s="140">
        <v>-15.5170995618499</v>
      </c>
      <c r="G184" s="140">
        <v>-26.260127895355701</v>
      </c>
      <c r="H184" s="122"/>
      <c r="I184" s="122">
        <v>18979</v>
      </c>
      <c r="J184" s="204">
        <v>1.20555503244462</v>
      </c>
      <c r="K184" s="198">
        <v>9.6738500447863404E-2</v>
      </c>
      <c r="L184" s="198">
        <v>1.72822593392697E-2</v>
      </c>
      <c r="M184" s="198">
        <v>1.6333842668212199E-3</v>
      </c>
      <c r="N184" s="198">
        <v>6.3543916960851501E-2</v>
      </c>
      <c r="O184" s="198">
        <v>2.74513936456083E-2</v>
      </c>
      <c r="P184" s="198">
        <v>9.7476157858685901E-3</v>
      </c>
      <c r="Q184" s="198"/>
      <c r="R184" s="122">
        <v>6947.7653716733703</v>
      </c>
      <c r="S184" s="122">
        <v>47953.913848939701</v>
      </c>
      <c r="T184" s="122">
        <v>129050.266095275</v>
      </c>
      <c r="U184" s="122">
        <v>27874.613572665701</v>
      </c>
      <c r="V184" s="122">
        <v>124042.412913387</v>
      </c>
      <c r="W184" s="122">
        <v>258227.38157394499</v>
      </c>
    </row>
    <row r="185" spans="1:23" ht="12.75" x14ac:dyDescent="0.2">
      <c r="A185" s="122" t="s">
        <v>533</v>
      </c>
      <c r="B185" s="122">
        <v>9728</v>
      </c>
      <c r="C185" s="122">
        <v>9810.1207793599406</v>
      </c>
      <c r="D185" s="140">
        <v>-22.068278178645301</v>
      </c>
      <c r="E185" s="140">
        <v>-11.456061816443</v>
      </c>
      <c r="F185" s="140">
        <v>-8.1927605313920502</v>
      </c>
      <c r="G185" s="140">
        <v>-40.1868632287838</v>
      </c>
      <c r="H185" s="122"/>
      <c r="I185" s="122">
        <v>54133</v>
      </c>
      <c r="J185" s="204">
        <v>1.20555503244462</v>
      </c>
      <c r="K185" s="198">
        <v>8.2759130290211105E-2</v>
      </c>
      <c r="L185" s="198">
        <v>1.8620804315297501E-2</v>
      </c>
      <c r="M185" s="198">
        <v>1.64409879371178E-3</v>
      </c>
      <c r="N185" s="198">
        <v>5.90582454325458E-2</v>
      </c>
      <c r="O185" s="198">
        <v>2.48646851273715E-2</v>
      </c>
      <c r="P185" s="198">
        <v>6.6872332957715304E-3</v>
      </c>
      <c r="Q185" s="198"/>
      <c r="R185" s="122">
        <v>6947.7653716733703</v>
      </c>
      <c r="S185" s="122">
        <v>47953.913848939701</v>
      </c>
      <c r="T185" s="122">
        <v>129050.266095275</v>
      </c>
      <c r="U185" s="122">
        <v>27874.613572665701</v>
      </c>
      <c r="V185" s="122">
        <v>124042.412913387</v>
      </c>
      <c r="W185" s="122">
        <v>258227.38157394499</v>
      </c>
    </row>
    <row r="186" spans="1:23" ht="12.75" x14ac:dyDescent="0.2">
      <c r="A186" s="122" t="s">
        <v>534</v>
      </c>
      <c r="B186" s="122">
        <v>16511</v>
      </c>
      <c r="C186" s="122">
        <v>16721.529006451299</v>
      </c>
      <c r="D186" s="140">
        <v>43.851553097589097</v>
      </c>
      <c r="E186" s="140">
        <v>-11.456061816443</v>
      </c>
      <c r="F186" s="140">
        <v>-21.566648044936901</v>
      </c>
      <c r="G186" s="140">
        <v>-221.492113910314</v>
      </c>
      <c r="H186" s="122"/>
      <c r="I186" s="122">
        <v>9065</v>
      </c>
      <c r="J186" s="204">
        <v>1.20555503244462</v>
      </c>
      <c r="K186" s="198">
        <v>0.150799779371208</v>
      </c>
      <c r="L186" s="198">
        <v>2.6806398234969699E-2</v>
      </c>
      <c r="M186" s="198">
        <v>3.0888030888030901E-3</v>
      </c>
      <c r="N186" s="198">
        <v>8.2625482625482596E-2</v>
      </c>
      <c r="O186" s="198">
        <v>3.8389409817981203E-2</v>
      </c>
      <c r="P186" s="198">
        <v>1.5774958632101502E-2</v>
      </c>
      <c r="Q186" s="198"/>
      <c r="R186" s="122">
        <v>6947.7653716733703</v>
      </c>
      <c r="S186" s="122">
        <v>47953.913848939701</v>
      </c>
      <c r="T186" s="122">
        <v>129050.266095275</v>
      </c>
      <c r="U186" s="122">
        <v>27874.613572665701</v>
      </c>
      <c r="V186" s="122">
        <v>124042.412913387</v>
      </c>
      <c r="W186" s="122">
        <v>258227.38157394499</v>
      </c>
    </row>
    <row r="187" spans="1:23" ht="12.75" x14ac:dyDescent="0.2">
      <c r="A187" s="122" t="s">
        <v>535</v>
      </c>
      <c r="B187" s="122">
        <v>8935</v>
      </c>
      <c r="C187" s="122">
        <v>9000.6364958565991</v>
      </c>
      <c r="D187" s="140">
        <v>-11.547677049225801</v>
      </c>
      <c r="E187" s="140">
        <v>-11.456061816443</v>
      </c>
      <c r="F187" s="140">
        <v>-15.1258096936226</v>
      </c>
      <c r="G187" s="140">
        <v>-27.207819031020801</v>
      </c>
      <c r="H187" s="122"/>
      <c r="I187" s="122">
        <v>25815</v>
      </c>
      <c r="J187" s="204">
        <v>1.20555503244462</v>
      </c>
      <c r="K187" s="198">
        <v>9.0838659693976406E-2</v>
      </c>
      <c r="L187" s="198">
        <v>1.73542514042224E-2</v>
      </c>
      <c r="M187" s="198">
        <v>1.1233778810768901E-3</v>
      </c>
      <c r="N187" s="198">
        <v>5.5704048034088703E-2</v>
      </c>
      <c r="O187" s="198">
        <v>2.19639744334689E-2</v>
      </c>
      <c r="P187" s="198">
        <v>6.1204725934534202E-3</v>
      </c>
      <c r="Q187" s="198"/>
      <c r="R187" s="122">
        <v>6947.7653716733703</v>
      </c>
      <c r="S187" s="122">
        <v>47953.913848939701</v>
      </c>
      <c r="T187" s="122">
        <v>129050.266095275</v>
      </c>
      <c r="U187" s="122">
        <v>27874.613572665701</v>
      </c>
      <c r="V187" s="122">
        <v>124042.412913387</v>
      </c>
      <c r="W187" s="122">
        <v>258227.38157394499</v>
      </c>
    </row>
    <row r="188" spans="1:23" ht="12.75" x14ac:dyDescent="0.2">
      <c r="A188" s="122" t="s">
        <v>536</v>
      </c>
      <c r="B188" s="122">
        <v>11105</v>
      </c>
      <c r="C188" s="122">
        <v>10927.692196361801</v>
      </c>
      <c r="D188" s="140">
        <v>168.49607701851701</v>
      </c>
      <c r="E188" s="140">
        <v>-11.456061816443</v>
      </c>
      <c r="F188" s="140">
        <v>-16.110177032326899</v>
      </c>
      <c r="G188" s="140">
        <v>35.922609378783399</v>
      </c>
      <c r="H188" s="122"/>
      <c r="I188" s="122">
        <v>13079</v>
      </c>
      <c r="J188" s="204">
        <v>1.20555503244462</v>
      </c>
      <c r="K188" s="198">
        <v>9.6872849606239E-2</v>
      </c>
      <c r="L188" s="198">
        <v>1.85029436501262E-2</v>
      </c>
      <c r="M188" s="198">
        <v>2.1408364553864999E-3</v>
      </c>
      <c r="N188" s="198">
        <v>6.9730101689731594E-2</v>
      </c>
      <c r="O188" s="198">
        <v>2.4772536126615199E-2</v>
      </c>
      <c r="P188" s="198">
        <v>8.5633458215459892E-3</v>
      </c>
      <c r="Q188" s="198"/>
      <c r="R188" s="122">
        <v>6947.7653716733703</v>
      </c>
      <c r="S188" s="122">
        <v>47953.913848939701</v>
      </c>
      <c r="T188" s="122">
        <v>129050.266095275</v>
      </c>
      <c r="U188" s="122">
        <v>27874.613572665701</v>
      </c>
      <c r="V188" s="122">
        <v>124042.412913387</v>
      </c>
      <c r="W188" s="122">
        <v>258227.38157394499</v>
      </c>
    </row>
    <row r="189" spans="1:23" ht="12.75" x14ac:dyDescent="0.2">
      <c r="A189" s="122" t="s">
        <v>537</v>
      </c>
      <c r="B189" s="122">
        <v>11734</v>
      </c>
      <c r="C189" s="122">
        <v>11493.9334557443</v>
      </c>
      <c r="D189" s="140">
        <v>199.98231440534201</v>
      </c>
      <c r="E189" s="140">
        <v>-11.456061816443</v>
      </c>
      <c r="F189" s="140">
        <v>-6.4363983458951601</v>
      </c>
      <c r="G189" s="140">
        <v>57.7874494886196</v>
      </c>
      <c r="H189" s="122"/>
      <c r="I189" s="122">
        <v>10679</v>
      </c>
      <c r="J189" s="204">
        <v>1.20555503244462</v>
      </c>
      <c r="K189" s="198">
        <v>0.11695851671504801</v>
      </c>
      <c r="L189" s="198">
        <v>1.93838374379624E-2</v>
      </c>
      <c r="M189" s="198">
        <v>8.4277554078097201E-4</v>
      </c>
      <c r="N189" s="198">
        <v>6.7515684989231203E-2</v>
      </c>
      <c r="O189" s="198">
        <v>2.9028935293566802E-2</v>
      </c>
      <c r="P189" s="198">
        <v>8.5213971345631592E-3</v>
      </c>
      <c r="Q189" s="198"/>
      <c r="R189" s="122">
        <v>6947.7653716733703</v>
      </c>
      <c r="S189" s="122">
        <v>47953.913848939701</v>
      </c>
      <c r="T189" s="122">
        <v>129050.266095275</v>
      </c>
      <c r="U189" s="122">
        <v>27874.613572665701</v>
      </c>
      <c r="V189" s="122">
        <v>124042.412913387</v>
      </c>
      <c r="W189" s="122">
        <v>258227.38157394499</v>
      </c>
    </row>
    <row r="190" spans="1:23" ht="12.75" x14ac:dyDescent="0.2">
      <c r="A190" s="122" t="s">
        <v>538</v>
      </c>
      <c r="B190" s="122">
        <v>13860</v>
      </c>
      <c r="C190" s="122">
        <v>13597.7829619327</v>
      </c>
      <c r="D190" s="140">
        <v>215.18437886558101</v>
      </c>
      <c r="E190" s="140">
        <v>96.922618206383405</v>
      </c>
      <c r="F190" s="140">
        <v>-24.271911963712199</v>
      </c>
      <c r="G190" s="140">
        <v>-25.4419057145628</v>
      </c>
      <c r="H190" s="122"/>
      <c r="I190" s="122">
        <v>12606</v>
      </c>
      <c r="J190" s="204">
        <v>1.20555503244462</v>
      </c>
      <c r="K190" s="198">
        <v>0.12700301443756901</v>
      </c>
      <c r="L190" s="198">
        <v>2.1497699508170699E-2</v>
      </c>
      <c r="M190" s="198">
        <v>2.6178010471204199E-3</v>
      </c>
      <c r="N190" s="198">
        <v>8.2500396636522297E-2</v>
      </c>
      <c r="O190" s="198">
        <v>3.2444867523401602E-2</v>
      </c>
      <c r="P190" s="198">
        <v>1.04712041884817E-2</v>
      </c>
      <c r="Q190" s="198"/>
      <c r="R190" s="122">
        <v>6947.7653716733703</v>
      </c>
      <c r="S190" s="122">
        <v>47953.913848939701</v>
      </c>
      <c r="T190" s="122">
        <v>129050.266095275</v>
      </c>
      <c r="U190" s="122">
        <v>27874.613572665701</v>
      </c>
      <c r="V190" s="122">
        <v>124042.412913387</v>
      </c>
      <c r="W190" s="122">
        <v>258227.38157394499</v>
      </c>
    </row>
    <row r="191" spans="1:23" ht="12.75" x14ac:dyDescent="0.2">
      <c r="A191" s="122" t="s">
        <v>539</v>
      </c>
      <c r="B191" s="122">
        <v>12561</v>
      </c>
      <c r="C191" s="122">
        <v>12702.110240223201</v>
      </c>
      <c r="D191" s="140">
        <v>-21.832361560522799</v>
      </c>
      <c r="E191" s="140">
        <v>-11.456061816443</v>
      </c>
      <c r="F191" s="140">
        <v>-3.5938816901003099</v>
      </c>
      <c r="G191" s="140">
        <v>-104.059696038447</v>
      </c>
      <c r="H191" s="122"/>
      <c r="I191" s="122">
        <v>11070</v>
      </c>
      <c r="J191" s="204">
        <v>1.20555503244462</v>
      </c>
      <c r="K191" s="198">
        <v>0.10587172538392101</v>
      </c>
      <c r="L191" s="198">
        <v>2.4932249322493199E-2</v>
      </c>
      <c r="M191" s="198">
        <v>2.3486901535681999E-3</v>
      </c>
      <c r="N191" s="198">
        <v>6.9376693766937697E-2</v>
      </c>
      <c r="O191" s="198">
        <v>2.9900632339656699E-2</v>
      </c>
      <c r="P191" s="198">
        <v>1.0298102981029801E-2</v>
      </c>
      <c r="Q191" s="198"/>
      <c r="R191" s="122">
        <v>6947.7653716733703</v>
      </c>
      <c r="S191" s="122">
        <v>47953.913848939701</v>
      </c>
      <c r="T191" s="122">
        <v>129050.266095275</v>
      </c>
      <c r="U191" s="122">
        <v>27874.613572665701</v>
      </c>
      <c r="V191" s="122">
        <v>124042.412913387</v>
      </c>
      <c r="W191" s="122">
        <v>258227.38157394499</v>
      </c>
    </row>
    <row r="192" spans="1:23" ht="12.75" x14ac:dyDescent="0.2">
      <c r="A192" s="122" t="s">
        <v>540</v>
      </c>
      <c r="B192" s="122">
        <v>12290</v>
      </c>
      <c r="C192" s="122">
        <v>12146.766485524</v>
      </c>
      <c r="D192" s="140">
        <v>16.153285712501301</v>
      </c>
      <c r="E192" s="140">
        <v>-11.456061816443</v>
      </c>
      <c r="F192" s="140">
        <v>-11.0132954690938</v>
      </c>
      <c r="G192" s="140">
        <v>149.16133313221999</v>
      </c>
      <c r="H192" s="122"/>
      <c r="I192" s="122">
        <v>12797</v>
      </c>
      <c r="J192" s="204">
        <v>1.20555503244462</v>
      </c>
      <c r="K192" s="198">
        <v>0.100492302883488</v>
      </c>
      <c r="L192" s="198">
        <v>2.2192701414394E-2</v>
      </c>
      <c r="M192" s="198">
        <v>1.5628662967883101E-3</v>
      </c>
      <c r="N192" s="198">
        <v>6.5093381261233096E-2</v>
      </c>
      <c r="O192" s="198">
        <v>3.1569899195123902E-2</v>
      </c>
      <c r="P192" s="198">
        <v>9.2209111510510294E-3</v>
      </c>
      <c r="Q192" s="198"/>
      <c r="R192" s="122">
        <v>6947.7653716733703</v>
      </c>
      <c r="S192" s="122">
        <v>47953.913848939701</v>
      </c>
      <c r="T192" s="122">
        <v>129050.266095275</v>
      </c>
      <c r="U192" s="122">
        <v>27874.613572665701</v>
      </c>
      <c r="V192" s="122">
        <v>124042.412913387</v>
      </c>
      <c r="W192" s="122">
        <v>258227.38157394499</v>
      </c>
    </row>
    <row r="193" spans="1:23" ht="12.75" x14ac:dyDescent="0.2">
      <c r="A193" s="122" t="s">
        <v>541</v>
      </c>
      <c r="B193" s="122">
        <v>11333</v>
      </c>
      <c r="C193" s="122">
        <v>11372.6867968725</v>
      </c>
      <c r="D193" s="140">
        <v>127.87067005365</v>
      </c>
      <c r="E193" s="140">
        <v>-11.456061816443</v>
      </c>
      <c r="F193" s="140">
        <v>-17.771033415215999</v>
      </c>
      <c r="G193" s="140">
        <v>-138.20103886005199</v>
      </c>
      <c r="H193" s="122"/>
      <c r="I193" s="122">
        <v>15584</v>
      </c>
      <c r="J193" s="204">
        <v>1.20555503244462</v>
      </c>
      <c r="K193" s="198">
        <v>0.14091375770020501</v>
      </c>
      <c r="L193" s="198">
        <v>2.3228952772073898E-2</v>
      </c>
      <c r="M193" s="198">
        <v>2.31006160164271E-3</v>
      </c>
      <c r="N193" s="198">
        <v>6.4938398357289498E-2</v>
      </c>
      <c r="O193" s="198">
        <v>2.3613963039014401E-2</v>
      </c>
      <c r="P193" s="198">
        <v>8.9194045174538009E-3</v>
      </c>
      <c r="Q193" s="198"/>
      <c r="R193" s="122">
        <v>6947.7653716733703</v>
      </c>
      <c r="S193" s="122">
        <v>47953.913848939701</v>
      </c>
      <c r="T193" s="122">
        <v>129050.266095275</v>
      </c>
      <c r="U193" s="122">
        <v>27874.613572665701</v>
      </c>
      <c r="V193" s="122">
        <v>124042.412913387</v>
      </c>
      <c r="W193" s="122">
        <v>258227.38157394499</v>
      </c>
    </row>
    <row r="194" spans="1:23" ht="12.75" x14ac:dyDescent="0.2">
      <c r="A194" s="122" t="s">
        <v>542</v>
      </c>
      <c r="B194" s="122">
        <v>12661</v>
      </c>
      <c r="C194" s="122">
        <v>12703.196273220499</v>
      </c>
      <c r="D194" s="140">
        <v>132.13699921571799</v>
      </c>
      <c r="E194" s="140">
        <v>-11.456061816443</v>
      </c>
      <c r="F194" s="140">
        <v>-11.971369440256</v>
      </c>
      <c r="G194" s="140">
        <v>-150.59351752086801</v>
      </c>
      <c r="H194" s="122"/>
      <c r="I194" s="122">
        <v>11776</v>
      </c>
      <c r="J194" s="204">
        <v>1.20555503244462</v>
      </c>
      <c r="K194" s="198">
        <v>0.115574048913043</v>
      </c>
      <c r="L194" s="198">
        <v>2.1569293478260899E-2</v>
      </c>
      <c r="M194" s="198">
        <v>1.69836956521739E-3</v>
      </c>
      <c r="N194" s="198">
        <v>6.0122282608695697E-2</v>
      </c>
      <c r="O194" s="198">
        <v>2.8872282608695701E-2</v>
      </c>
      <c r="P194" s="198">
        <v>1.24830163043478E-2</v>
      </c>
      <c r="Q194" s="198"/>
      <c r="R194" s="122">
        <v>6947.7653716733703</v>
      </c>
      <c r="S194" s="122">
        <v>47953.913848939701</v>
      </c>
      <c r="T194" s="122">
        <v>129050.266095275</v>
      </c>
      <c r="U194" s="122">
        <v>27874.613572665701</v>
      </c>
      <c r="V194" s="122">
        <v>124042.412913387</v>
      </c>
      <c r="W194" s="122">
        <v>258227.38157394499</v>
      </c>
    </row>
    <row r="195" spans="1:23" ht="12.75" x14ac:dyDescent="0.2">
      <c r="A195" s="122" t="s">
        <v>543</v>
      </c>
      <c r="B195" s="122">
        <v>9997</v>
      </c>
      <c r="C195" s="122">
        <v>10009.3096839719</v>
      </c>
      <c r="D195" s="140">
        <v>-37.545112572123102</v>
      </c>
      <c r="E195" s="140">
        <v>-11.456061816443</v>
      </c>
      <c r="F195" s="140">
        <v>-0.87456521707245105</v>
      </c>
      <c r="G195" s="140">
        <v>37.6574378596138</v>
      </c>
      <c r="H195" s="122"/>
      <c r="I195" s="122">
        <v>57753</v>
      </c>
      <c r="J195" s="204">
        <v>1.20555503244462</v>
      </c>
      <c r="K195" s="198">
        <v>8.0878915381019198E-2</v>
      </c>
      <c r="L195" s="198">
        <v>1.7332432947206201E-2</v>
      </c>
      <c r="M195" s="198">
        <v>1.4371547798382801E-3</v>
      </c>
      <c r="N195" s="198">
        <v>5.5910515471057798E-2</v>
      </c>
      <c r="O195" s="198">
        <v>2.3981438193686901E-2</v>
      </c>
      <c r="P195" s="198">
        <v>8.4844077363946495E-3</v>
      </c>
      <c r="Q195" s="198"/>
      <c r="R195" s="122">
        <v>6947.7653716733703</v>
      </c>
      <c r="S195" s="122">
        <v>47953.913848939701</v>
      </c>
      <c r="T195" s="122">
        <v>129050.266095275</v>
      </c>
      <c r="U195" s="122">
        <v>27874.613572665701</v>
      </c>
      <c r="V195" s="122">
        <v>124042.412913387</v>
      </c>
      <c r="W195" s="122">
        <v>258227.38157394499</v>
      </c>
    </row>
    <row r="196" spans="1:23" ht="12.75" x14ac:dyDescent="0.2">
      <c r="A196" s="122" t="s">
        <v>544</v>
      </c>
      <c r="B196" s="122">
        <v>12661</v>
      </c>
      <c r="C196" s="122">
        <v>12309.591565107399</v>
      </c>
      <c r="D196" s="140">
        <v>124.050813066218</v>
      </c>
      <c r="E196" s="140">
        <v>-11.456061816443</v>
      </c>
      <c r="F196" s="140">
        <v>-19.203377790244001</v>
      </c>
      <c r="G196" s="140">
        <v>257.52921591585198</v>
      </c>
      <c r="H196" s="122"/>
      <c r="I196" s="122">
        <v>9435</v>
      </c>
      <c r="J196" s="204">
        <v>1.20555503244462</v>
      </c>
      <c r="K196" s="198">
        <v>0.11075781664017</v>
      </c>
      <c r="L196" s="198">
        <v>1.7912029676735601E-2</v>
      </c>
      <c r="M196" s="198">
        <v>2.54372019077901E-3</v>
      </c>
      <c r="N196" s="198">
        <v>7.17541070482247E-2</v>
      </c>
      <c r="O196" s="198">
        <v>2.96767355590885E-2</v>
      </c>
      <c r="P196" s="198">
        <v>9.9629040805511403E-3</v>
      </c>
      <c r="Q196" s="198"/>
      <c r="R196" s="122">
        <v>6947.7653716733703</v>
      </c>
      <c r="S196" s="122">
        <v>47953.913848939701</v>
      </c>
      <c r="T196" s="122">
        <v>129050.266095275</v>
      </c>
      <c r="U196" s="122">
        <v>27874.613572665701</v>
      </c>
      <c r="V196" s="122">
        <v>124042.412913387</v>
      </c>
      <c r="W196" s="122">
        <v>258227.38157394499</v>
      </c>
    </row>
    <row r="197" spans="1:23" ht="12.75" x14ac:dyDescent="0.2">
      <c r="A197" s="122" t="s">
        <v>545</v>
      </c>
      <c r="B197" s="122">
        <v>11215</v>
      </c>
      <c r="C197" s="122">
        <v>11306.471075695001</v>
      </c>
      <c r="D197" s="140">
        <v>-21.2803785600079</v>
      </c>
      <c r="E197" s="140">
        <v>-11.456061816443</v>
      </c>
      <c r="F197" s="140">
        <v>-13.2186439185041</v>
      </c>
      <c r="G197" s="140">
        <v>-45.184412412687799</v>
      </c>
      <c r="H197" s="122"/>
      <c r="I197" s="122">
        <v>55164</v>
      </c>
      <c r="J197" s="204">
        <v>1.20555503244462</v>
      </c>
      <c r="K197" s="198">
        <v>8.6070625770429995E-2</v>
      </c>
      <c r="L197" s="198">
        <v>2.0103690812849E-2</v>
      </c>
      <c r="M197" s="198">
        <v>1.50460445217896E-3</v>
      </c>
      <c r="N197" s="198">
        <v>6.2595170763541402E-2</v>
      </c>
      <c r="O197" s="198">
        <v>2.8514973533463901E-2</v>
      </c>
      <c r="P197" s="198">
        <v>9.0638822420419096E-3</v>
      </c>
      <c r="Q197" s="198"/>
      <c r="R197" s="122">
        <v>6947.7653716733703</v>
      </c>
      <c r="S197" s="122">
        <v>47953.913848939701</v>
      </c>
      <c r="T197" s="122">
        <v>129050.266095275</v>
      </c>
      <c r="U197" s="122">
        <v>27874.613572665701</v>
      </c>
      <c r="V197" s="122">
        <v>124042.412913387</v>
      </c>
      <c r="W197" s="122">
        <v>258227.38157394499</v>
      </c>
    </row>
    <row r="198" spans="1:23" ht="12.75" x14ac:dyDescent="0.2">
      <c r="A198" s="122" t="s">
        <v>546</v>
      </c>
      <c r="B198" s="122">
        <v>12167</v>
      </c>
      <c r="C198" s="122">
        <v>12241.2106752895</v>
      </c>
      <c r="D198" s="140">
        <v>48.712366018206097</v>
      </c>
      <c r="E198" s="140">
        <v>-11.456061816443</v>
      </c>
      <c r="F198" s="140">
        <v>-12.2250157922933</v>
      </c>
      <c r="G198" s="140">
        <v>-99.386313902228295</v>
      </c>
      <c r="H198" s="122"/>
      <c r="I198" s="122">
        <v>23887</v>
      </c>
      <c r="J198" s="204">
        <v>1.20555503244462</v>
      </c>
      <c r="K198" s="198">
        <v>0.10620839787332</v>
      </c>
      <c r="L198" s="198">
        <v>2.0931887637627201E-2</v>
      </c>
      <c r="M198" s="198">
        <v>2.2606438648637298E-3</v>
      </c>
      <c r="N198" s="198">
        <v>6.4135303721689602E-2</v>
      </c>
      <c r="O198" s="198">
        <v>2.91790513668523E-2</v>
      </c>
      <c r="P198" s="198">
        <v>1.05078075940888E-2</v>
      </c>
      <c r="Q198" s="198"/>
      <c r="R198" s="122">
        <v>6947.7653716733703</v>
      </c>
      <c r="S198" s="122">
        <v>47953.913848939701</v>
      </c>
      <c r="T198" s="122">
        <v>129050.266095275</v>
      </c>
      <c r="U198" s="122">
        <v>27874.613572665701</v>
      </c>
      <c r="V198" s="122">
        <v>124042.412913387</v>
      </c>
      <c r="W198" s="122">
        <v>258227.38157394499</v>
      </c>
    </row>
    <row r="199" spans="1:23" ht="12.75" x14ac:dyDescent="0.2">
      <c r="A199" s="122" t="s">
        <v>547</v>
      </c>
      <c r="B199" s="122">
        <v>12384</v>
      </c>
      <c r="C199" s="122">
        <v>12104.817188827399</v>
      </c>
      <c r="D199" s="140">
        <v>46.980823105570103</v>
      </c>
      <c r="E199" s="140">
        <v>-11.456061816443</v>
      </c>
      <c r="F199" s="140">
        <v>-22.099704098230099</v>
      </c>
      <c r="G199" s="140">
        <v>266.22691501188802</v>
      </c>
      <c r="H199" s="122"/>
      <c r="I199" s="122">
        <v>15788</v>
      </c>
      <c r="J199" s="204">
        <v>1.20555503244462</v>
      </c>
      <c r="K199" s="198">
        <v>0.10279959462883199</v>
      </c>
      <c r="L199" s="198">
        <v>1.8938434253863701E-2</v>
      </c>
      <c r="M199" s="198">
        <v>2.5969090448441901E-3</v>
      </c>
      <c r="N199" s="198">
        <v>6.8723080820876595E-2</v>
      </c>
      <c r="O199" s="198">
        <v>3.03394983531796E-2</v>
      </c>
      <c r="P199" s="198">
        <v>9.3108690144413503E-3</v>
      </c>
      <c r="Q199" s="198"/>
      <c r="R199" s="122">
        <v>6947.7653716733703</v>
      </c>
      <c r="S199" s="122">
        <v>47953.913848939701</v>
      </c>
      <c r="T199" s="122">
        <v>129050.266095275</v>
      </c>
      <c r="U199" s="122">
        <v>27874.613572665701</v>
      </c>
      <c r="V199" s="122">
        <v>124042.412913387</v>
      </c>
      <c r="W199" s="122">
        <v>258227.38157394499</v>
      </c>
    </row>
    <row r="200" spans="1:23" ht="12.75" x14ac:dyDescent="0.2">
      <c r="A200" s="122" t="s">
        <v>548</v>
      </c>
      <c r="B200" s="122">
        <v>9511</v>
      </c>
      <c r="C200" s="122">
        <v>9538.5367062207097</v>
      </c>
      <c r="D200" s="140">
        <v>87.920231556943094</v>
      </c>
      <c r="E200" s="140">
        <v>-11.456061816443</v>
      </c>
      <c r="F200" s="140">
        <v>-23.6200882338354</v>
      </c>
      <c r="G200" s="140">
        <v>-80.0347600300761</v>
      </c>
      <c r="H200" s="122"/>
      <c r="I200" s="122">
        <v>11295</v>
      </c>
      <c r="J200" s="204">
        <v>1.20555503244462</v>
      </c>
      <c r="K200" s="198">
        <v>9.9070385126161994E-2</v>
      </c>
      <c r="L200" s="198">
        <v>1.54050464807437E-2</v>
      </c>
      <c r="M200" s="198">
        <v>1.94776449756529E-3</v>
      </c>
      <c r="N200" s="198">
        <v>5.8078795927401498E-2</v>
      </c>
      <c r="O200" s="198">
        <v>2.31961044710049E-2</v>
      </c>
      <c r="P200" s="198">
        <v>6.7286409915891998E-3</v>
      </c>
      <c r="Q200" s="198"/>
      <c r="R200" s="122">
        <v>6947.7653716733703</v>
      </c>
      <c r="S200" s="122">
        <v>47953.913848939701</v>
      </c>
      <c r="T200" s="122">
        <v>129050.266095275</v>
      </c>
      <c r="U200" s="122">
        <v>27874.613572665701</v>
      </c>
      <c r="V200" s="122">
        <v>124042.412913387</v>
      </c>
      <c r="W200" s="122">
        <v>258227.38157394499</v>
      </c>
    </row>
    <row r="201" spans="1:23" ht="12.75" x14ac:dyDescent="0.2">
      <c r="A201" s="122" t="s">
        <v>549</v>
      </c>
      <c r="B201" s="122">
        <v>11464</v>
      </c>
      <c r="C201" s="122">
        <v>11400.1438534597</v>
      </c>
      <c r="D201" s="140">
        <v>14.291107309198701</v>
      </c>
      <c r="E201" s="140">
        <v>-11.456061816443</v>
      </c>
      <c r="F201" s="140">
        <v>-17.075542760924201</v>
      </c>
      <c r="G201" s="140">
        <v>78.2057670050322</v>
      </c>
      <c r="H201" s="122"/>
      <c r="I201" s="122">
        <v>38955</v>
      </c>
      <c r="J201" s="204">
        <v>1.20555503244462</v>
      </c>
      <c r="K201" s="198">
        <v>9.4955718136311096E-2</v>
      </c>
      <c r="L201" s="198">
        <v>1.9689385188037499E-2</v>
      </c>
      <c r="M201" s="198">
        <v>1.5659093826209699E-3</v>
      </c>
      <c r="N201" s="198">
        <v>6.7103067642151196E-2</v>
      </c>
      <c r="O201" s="198">
        <v>2.8853805673212701E-2</v>
      </c>
      <c r="P201" s="198">
        <v>8.5226543447567693E-3</v>
      </c>
      <c r="Q201" s="198"/>
      <c r="R201" s="122">
        <v>6947.7653716733703</v>
      </c>
      <c r="S201" s="122">
        <v>47953.913848939701</v>
      </c>
      <c r="T201" s="122">
        <v>129050.266095275</v>
      </c>
      <c r="U201" s="122">
        <v>27874.613572665701</v>
      </c>
      <c r="V201" s="122">
        <v>124042.412913387</v>
      </c>
      <c r="W201" s="122">
        <v>258227.38157394499</v>
      </c>
    </row>
    <row r="202" spans="1:23" ht="12.75" x14ac:dyDescent="0.2">
      <c r="A202" s="122" t="s">
        <v>550</v>
      </c>
      <c r="B202" s="122">
        <v>13765</v>
      </c>
      <c r="C202" s="122">
        <v>13733.2511792646</v>
      </c>
      <c r="D202" s="140">
        <v>23.6809761739962</v>
      </c>
      <c r="E202" s="140">
        <v>-11.456061816443</v>
      </c>
      <c r="F202" s="140">
        <v>-15.8414527753818</v>
      </c>
      <c r="G202" s="140">
        <v>35.804376665049404</v>
      </c>
      <c r="H202" s="122"/>
      <c r="I202" s="122">
        <v>12801</v>
      </c>
      <c r="J202" s="204">
        <v>1.20555503244462</v>
      </c>
      <c r="K202" s="198">
        <v>0.103273181782673</v>
      </c>
      <c r="L202" s="198">
        <v>2.5232403718459501E-2</v>
      </c>
      <c r="M202" s="198">
        <v>2.2654480118740701E-3</v>
      </c>
      <c r="N202" s="198">
        <v>7.8587610342941996E-2</v>
      </c>
      <c r="O202" s="198">
        <v>3.3513006796344003E-2</v>
      </c>
      <c r="P202" s="198">
        <v>1.09366455745645E-2</v>
      </c>
      <c r="Q202" s="198"/>
      <c r="R202" s="122">
        <v>6947.7653716733703</v>
      </c>
      <c r="S202" s="122">
        <v>47953.913848939701</v>
      </c>
      <c r="T202" s="122">
        <v>129050.266095275</v>
      </c>
      <c r="U202" s="122">
        <v>27874.613572665701</v>
      </c>
      <c r="V202" s="122">
        <v>124042.412913387</v>
      </c>
      <c r="W202" s="122">
        <v>258227.38157394499</v>
      </c>
    </row>
    <row r="203" spans="1:23" ht="12.75" x14ac:dyDescent="0.2">
      <c r="A203" s="122" t="s">
        <v>551</v>
      </c>
      <c r="B203" s="122">
        <v>10563</v>
      </c>
      <c r="C203" s="122">
        <v>10695.0678715997</v>
      </c>
      <c r="D203" s="140">
        <v>0.98931238312768199</v>
      </c>
      <c r="E203" s="140">
        <v>-11.456061816443</v>
      </c>
      <c r="F203" s="140">
        <v>-23.240294095847599</v>
      </c>
      <c r="G203" s="140">
        <v>-98.518551116636004</v>
      </c>
      <c r="H203" s="122"/>
      <c r="I203" s="122">
        <v>12773</v>
      </c>
      <c r="J203" s="204">
        <v>1.20555503244462</v>
      </c>
      <c r="K203" s="198">
        <v>0.12596884052297799</v>
      </c>
      <c r="L203" s="198">
        <v>2.24692711187661E-2</v>
      </c>
      <c r="M203" s="198">
        <v>1.4875127221482801E-3</v>
      </c>
      <c r="N203" s="198">
        <v>5.3628748140609098E-2</v>
      </c>
      <c r="O203" s="198">
        <v>2.47396852736241E-2</v>
      </c>
      <c r="P203" s="198">
        <v>8.3770453299929493E-3</v>
      </c>
      <c r="Q203" s="198"/>
      <c r="R203" s="122">
        <v>6947.7653716733703</v>
      </c>
      <c r="S203" s="122">
        <v>47953.913848939701</v>
      </c>
      <c r="T203" s="122">
        <v>129050.266095275</v>
      </c>
      <c r="U203" s="122">
        <v>27874.613572665701</v>
      </c>
      <c r="V203" s="122">
        <v>124042.412913387</v>
      </c>
      <c r="W203" s="122">
        <v>258227.38157394499</v>
      </c>
    </row>
    <row r="204" spans="1:23" ht="14.25" customHeight="1" x14ac:dyDescent="0.2">
      <c r="A204" s="19" t="s">
        <v>552</v>
      </c>
      <c r="B204" s="122"/>
      <c r="C204" s="122"/>
      <c r="D204" s="140"/>
      <c r="E204" s="140"/>
      <c r="F204" s="140"/>
      <c r="G204" s="140"/>
      <c r="H204" s="122"/>
      <c r="I204" s="122"/>
      <c r="J204" s="204"/>
      <c r="K204" s="198"/>
      <c r="L204" s="198"/>
      <c r="M204" s="198"/>
      <c r="N204" s="198"/>
      <c r="O204" s="198"/>
      <c r="P204" s="198"/>
      <c r="Q204" s="198"/>
      <c r="R204" s="122"/>
      <c r="S204" s="122"/>
      <c r="T204" s="122"/>
      <c r="U204" s="122"/>
      <c r="V204" s="122"/>
      <c r="W204" s="122"/>
    </row>
    <row r="205" spans="1:23" ht="12.75" x14ac:dyDescent="0.2">
      <c r="A205" s="122" t="s">
        <v>553</v>
      </c>
      <c r="B205" s="122">
        <v>14203</v>
      </c>
      <c r="C205" s="122">
        <v>14127.994019493601</v>
      </c>
      <c r="D205" s="140">
        <v>63.097996135947099</v>
      </c>
      <c r="E205" s="140">
        <v>-11.456061816443</v>
      </c>
      <c r="F205" s="140">
        <v>-21.154745659223799</v>
      </c>
      <c r="G205" s="140">
        <v>44.816660709273002</v>
      </c>
      <c r="H205" s="122"/>
      <c r="I205" s="122">
        <v>26054</v>
      </c>
      <c r="J205" s="204">
        <v>1.20555503244462</v>
      </c>
      <c r="K205" s="198">
        <v>0.10105933829738201</v>
      </c>
      <c r="L205" s="198">
        <v>2.1033238658171499E-2</v>
      </c>
      <c r="M205" s="198">
        <v>1.7655638289706E-3</v>
      </c>
      <c r="N205" s="198">
        <v>7.7761572119444206E-2</v>
      </c>
      <c r="O205" s="198">
        <v>3.6923313118906897E-2</v>
      </c>
      <c r="P205" s="198">
        <v>1.17448376448914E-2</v>
      </c>
      <c r="Q205" s="198"/>
      <c r="R205" s="122">
        <v>6947.7653716733703</v>
      </c>
      <c r="S205" s="122">
        <v>47953.913848939701</v>
      </c>
      <c r="T205" s="122">
        <v>129050.266095275</v>
      </c>
      <c r="U205" s="122">
        <v>27874.613572665701</v>
      </c>
      <c r="V205" s="122">
        <v>124042.412913387</v>
      </c>
      <c r="W205" s="122">
        <v>258227.38157394499</v>
      </c>
    </row>
    <row r="206" spans="1:23" ht="12.75" x14ac:dyDescent="0.2">
      <c r="A206" s="122" t="s">
        <v>554</v>
      </c>
      <c r="B206" s="122">
        <v>13609</v>
      </c>
      <c r="C206" s="122">
        <v>13189.3560512763</v>
      </c>
      <c r="D206" s="140">
        <v>245.53661031259401</v>
      </c>
      <c r="E206" s="140">
        <v>-11.456061816443</v>
      </c>
      <c r="F206" s="140">
        <v>-25.972109767995601</v>
      </c>
      <c r="G206" s="140">
        <v>211.24027060773301</v>
      </c>
      <c r="H206" s="122"/>
      <c r="I206" s="122">
        <v>8526</v>
      </c>
      <c r="J206" s="204">
        <v>1.20555503244462</v>
      </c>
      <c r="K206" s="198">
        <v>9.87567440769411E-2</v>
      </c>
      <c r="L206" s="198">
        <v>2.1932911095472699E-2</v>
      </c>
      <c r="M206" s="198">
        <v>2.34576589256392E-3</v>
      </c>
      <c r="N206" s="198">
        <v>7.4947220267417305E-2</v>
      </c>
      <c r="O206" s="198">
        <v>3.65939479239972E-2</v>
      </c>
      <c r="P206" s="198">
        <v>8.7966220971147108E-3</v>
      </c>
      <c r="Q206" s="198"/>
      <c r="R206" s="122">
        <v>6947.7653716733703</v>
      </c>
      <c r="S206" s="122">
        <v>47953.913848939701</v>
      </c>
      <c r="T206" s="122">
        <v>129050.266095275</v>
      </c>
      <c r="U206" s="122">
        <v>27874.613572665701</v>
      </c>
      <c r="V206" s="122">
        <v>124042.412913387</v>
      </c>
      <c r="W206" s="122">
        <v>258227.38157394499</v>
      </c>
    </row>
    <row r="207" spans="1:23" ht="12.75" x14ac:dyDescent="0.2">
      <c r="A207" s="122" t="s">
        <v>555</v>
      </c>
      <c r="B207" s="122">
        <v>16013</v>
      </c>
      <c r="C207" s="122">
        <v>15577.654073895301</v>
      </c>
      <c r="D207" s="140">
        <v>128.66612168356301</v>
      </c>
      <c r="E207" s="140">
        <v>-11.456061816443</v>
      </c>
      <c r="F207" s="140">
        <v>-10.053468119838699</v>
      </c>
      <c r="G207" s="140">
        <v>328.32914288751198</v>
      </c>
      <c r="H207" s="122"/>
      <c r="I207" s="122">
        <v>10960</v>
      </c>
      <c r="J207" s="204">
        <v>1.20555503244462</v>
      </c>
      <c r="K207" s="198">
        <v>9.8722627737226301E-2</v>
      </c>
      <c r="L207" s="198">
        <v>1.7153284671532799E-2</v>
      </c>
      <c r="M207" s="198">
        <v>1.4598540145985401E-3</v>
      </c>
      <c r="N207" s="198">
        <v>9.1058394160583894E-2</v>
      </c>
      <c r="O207" s="198">
        <v>4.0967153284671501E-2</v>
      </c>
      <c r="P207" s="198">
        <v>1.39598540145985E-2</v>
      </c>
      <c r="Q207" s="198"/>
      <c r="R207" s="122">
        <v>6947.7653716733703</v>
      </c>
      <c r="S207" s="122">
        <v>47953.913848939701</v>
      </c>
      <c r="T207" s="122">
        <v>129050.266095275</v>
      </c>
      <c r="U207" s="122">
        <v>27874.613572665701</v>
      </c>
      <c r="V207" s="122">
        <v>124042.412913387</v>
      </c>
      <c r="W207" s="122">
        <v>258227.38157394499</v>
      </c>
    </row>
    <row r="208" spans="1:23" ht="12.75" x14ac:dyDescent="0.2">
      <c r="A208" s="122" t="s">
        <v>556</v>
      </c>
      <c r="B208" s="122">
        <v>11275</v>
      </c>
      <c r="C208" s="122">
        <v>11144.1077267007</v>
      </c>
      <c r="D208" s="140">
        <v>-23.442819521481699</v>
      </c>
      <c r="E208" s="140">
        <v>-11.456061816443</v>
      </c>
      <c r="F208" s="140">
        <v>-27.404352782956</v>
      </c>
      <c r="G208" s="140">
        <v>192.96529582728999</v>
      </c>
      <c r="H208" s="122"/>
      <c r="I208" s="122">
        <v>11451</v>
      </c>
      <c r="J208" s="204">
        <v>1.20555503244462</v>
      </c>
      <c r="K208" s="198">
        <v>0.108112828573924</v>
      </c>
      <c r="L208" s="198">
        <v>1.7116409047244801E-2</v>
      </c>
      <c r="M208" s="198">
        <v>1.0479434110558E-3</v>
      </c>
      <c r="N208" s="198">
        <v>6.7417692777923297E-2</v>
      </c>
      <c r="O208" s="198">
        <v>2.9429744127150499E-2</v>
      </c>
      <c r="P208" s="198">
        <v>7.7722469653305403E-3</v>
      </c>
      <c r="Q208" s="198"/>
      <c r="R208" s="122">
        <v>6947.7653716733703</v>
      </c>
      <c r="S208" s="122">
        <v>47953.913848939701</v>
      </c>
      <c r="T208" s="122">
        <v>129050.266095275</v>
      </c>
      <c r="U208" s="122">
        <v>27874.613572665701</v>
      </c>
      <c r="V208" s="122">
        <v>124042.412913387</v>
      </c>
      <c r="W208" s="122">
        <v>258227.38157394499</v>
      </c>
    </row>
    <row r="209" spans="1:23" ht="12.75" x14ac:dyDescent="0.2">
      <c r="A209" s="122" t="s">
        <v>557</v>
      </c>
      <c r="B209" s="122">
        <v>12867</v>
      </c>
      <c r="C209" s="122">
        <v>12493.7429720653</v>
      </c>
      <c r="D209" s="140">
        <v>106.281792483234</v>
      </c>
      <c r="E209" s="140">
        <v>-11.456061816443</v>
      </c>
      <c r="F209" s="140">
        <v>-19.577495753370201</v>
      </c>
      <c r="G209" s="140">
        <v>297.99034585012402</v>
      </c>
      <c r="H209" s="122"/>
      <c r="I209" s="122">
        <v>9063</v>
      </c>
      <c r="J209" s="204">
        <v>1.20555503244462</v>
      </c>
      <c r="K209" s="198">
        <v>0.10746993269336901</v>
      </c>
      <c r="L209" s="198">
        <v>2.1957409246386402E-2</v>
      </c>
      <c r="M209" s="198">
        <v>1.43440361911067E-3</v>
      </c>
      <c r="N209" s="198">
        <v>8.2643716208760903E-2</v>
      </c>
      <c r="O209" s="198">
        <v>2.9681121041597699E-2</v>
      </c>
      <c r="P209" s="198">
        <v>9.2684541542535602E-3</v>
      </c>
      <c r="Q209" s="198"/>
      <c r="R209" s="122">
        <v>6947.7653716733703</v>
      </c>
      <c r="S209" s="122">
        <v>47953.913848939701</v>
      </c>
      <c r="T209" s="122">
        <v>129050.266095275</v>
      </c>
      <c r="U209" s="122">
        <v>27874.613572665701</v>
      </c>
      <c r="V209" s="122">
        <v>124042.412913387</v>
      </c>
      <c r="W209" s="122">
        <v>258227.38157394499</v>
      </c>
    </row>
    <row r="210" spans="1:23" ht="12.75" x14ac:dyDescent="0.2">
      <c r="A210" s="122" t="s">
        <v>558</v>
      </c>
      <c r="B210" s="122">
        <v>15981</v>
      </c>
      <c r="C210" s="122">
        <v>15334.086492315701</v>
      </c>
      <c r="D210" s="140">
        <v>149.13006313663499</v>
      </c>
      <c r="E210" s="140">
        <v>-11.456061816443</v>
      </c>
      <c r="F210" s="140">
        <v>-5.3730371745796504</v>
      </c>
      <c r="G210" s="140">
        <v>514.29184194736899</v>
      </c>
      <c r="H210" s="122"/>
      <c r="I210" s="122">
        <v>11917</v>
      </c>
      <c r="J210" s="204">
        <v>1.20555503244462</v>
      </c>
      <c r="K210" s="198">
        <v>0.11580095661659801</v>
      </c>
      <c r="L210" s="198">
        <v>2.8111101787362602E-2</v>
      </c>
      <c r="M210" s="198">
        <v>2.3495846270034401E-3</v>
      </c>
      <c r="N210" s="198">
        <v>8.9368129562809401E-2</v>
      </c>
      <c r="O210" s="198">
        <v>4.1872954602668502E-2</v>
      </c>
      <c r="P210" s="198">
        <v>9.9857346647646197E-3</v>
      </c>
      <c r="Q210" s="198"/>
      <c r="R210" s="122">
        <v>6947.7653716733703</v>
      </c>
      <c r="S210" s="122">
        <v>47953.913848939701</v>
      </c>
      <c r="T210" s="122">
        <v>129050.266095275</v>
      </c>
      <c r="U210" s="122">
        <v>27874.613572665701</v>
      </c>
      <c r="V210" s="122">
        <v>124042.412913387</v>
      </c>
      <c r="W210" s="122">
        <v>258227.38157394499</v>
      </c>
    </row>
    <row r="211" spans="1:23" ht="12.75" x14ac:dyDescent="0.2">
      <c r="A211" s="122" t="s">
        <v>559</v>
      </c>
      <c r="B211" s="122">
        <v>8824</v>
      </c>
      <c r="C211" s="122">
        <v>8851.2130974052398</v>
      </c>
      <c r="D211" s="140">
        <v>-51.740877159152198</v>
      </c>
      <c r="E211" s="140">
        <v>-11.456061816443</v>
      </c>
      <c r="F211" s="140">
        <v>-24.4893182705055</v>
      </c>
      <c r="G211" s="140">
        <v>60.143409259802397</v>
      </c>
      <c r="H211" s="122"/>
      <c r="I211" s="122">
        <v>15725</v>
      </c>
      <c r="J211" s="204">
        <v>1.20555503244462</v>
      </c>
      <c r="K211" s="198">
        <v>9.1510333863275006E-2</v>
      </c>
      <c r="L211" s="198">
        <v>1.6852146263910999E-2</v>
      </c>
      <c r="M211" s="198">
        <v>1.27186009538951E-3</v>
      </c>
      <c r="N211" s="198">
        <v>5.4372019077901401E-2</v>
      </c>
      <c r="O211" s="198">
        <v>2.1430842607313198E-2</v>
      </c>
      <c r="P211" s="198">
        <v>6.0413354531001599E-3</v>
      </c>
      <c r="Q211" s="198"/>
      <c r="R211" s="122">
        <v>6947.7653716733703</v>
      </c>
      <c r="S211" s="122">
        <v>47953.913848939701</v>
      </c>
      <c r="T211" s="122">
        <v>129050.266095275</v>
      </c>
      <c r="U211" s="122">
        <v>27874.613572665701</v>
      </c>
      <c r="V211" s="122">
        <v>124042.412913387</v>
      </c>
      <c r="W211" s="122">
        <v>258227.38157394499</v>
      </c>
    </row>
    <row r="212" spans="1:23" ht="12.75" x14ac:dyDescent="0.2">
      <c r="A212" s="122" t="s">
        <v>560</v>
      </c>
      <c r="B212" s="122">
        <v>10697</v>
      </c>
      <c r="C212" s="122">
        <v>10852.7431629239</v>
      </c>
      <c r="D212" s="140">
        <v>-25.831158772767498</v>
      </c>
      <c r="E212" s="140">
        <v>-11.456061816443</v>
      </c>
      <c r="F212" s="140">
        <v>-17.6094586673841</v>
      </c>
      <c r="G212" s="140">
        <v>-101.139451219195</v>
      </c>
      <c r="H212" s="122"/>
      <c r="I212" s="122">
        <v>90198</v>
      </c>
      <c r="J212" s="204">
        <v>1.20555503244462</v>
      </c>
      <c r="K212" s="198">
        <v>8.0234595002106501E-2</v>
      </c>
      <c r="L212" s="198">
        <v>1.8171134614958201E-2</v>
      </c>
      <c r="M212" s="198">
        <v>1.86256901483403E-3</v>
      </c>
      <c r="N212" s="198">
        <v>6.5389476485066197E-2</v>
      </c>
      <c r="O212" s="198">
        <v>2.69518171134615E-2</v>
      </c>
      <c r="P212" s="198">
        <v>8.3926472870795403E-3</v>
      </c>
      <c r="Q212" s="198"/>
      <c r="R212" s="122">
        <v>6947.7653716733703</v>
      </c>
      <c r="S212" s="122">
        <v>47953.913848939701</v>
      </c>
      <c r="T212" s="122">
        <v>129050.266095275</v>
      </c>
      <c r="U212" s="122">
        <v>27874.613572665701</v>
      </c>
      <c r="V212" s="122">
        <v>124042.412913387</v>
      </c>
      <c r="W212" s="122">
        <v>258227.38157394499</v>
      </c>
    </row>
    <row r="213" spans="1:23" ht="12.75" x14ac:dyDescent="0.2">
      <c r="A213" s="122" t="s">
        <v>561</v>
      </c>
      <c r="B213" s="122">
        <v>11343</v>
      </c>
      <c r="C213" s="122">
        <v>11482.7732374345</v>
      </c>
      <c r="D213" s="140">
        <v>5.0753653577967803</v>
      </c>
      <c r="E213" s="140">
        <v>-11.456061816443</v>
      </c>
      <c r="F213" s="140">
        <v>-23.788282306060498</v>
      </c>
      <c r="G213" s="140">
        <v>-109.79442673013099</v>
      </c>
      <c r="H213" s="122"/>
      <c r="I213" s="122">
        <v>11800</v>
      </c>
      <c r="J213" s="204">
        <v>1.20555503244462</v>
      </c>
      <c r="K213" s="198">
        <v>0.114322033898305</v>
      </c>
      <c r="L213" s="198">
        <v>1.8983050847457598E-2</v>
      </c>
      <c r="M213" s="198">
        <v>2.6271186440677999E-3</v>
      </c>
      <c r="N213" s="198">
        <v>6.6440677966101702E-2</v>
      </c>
      <c r="O213" s="198">
        <v>2.7033898305084701E-2</v>
      </c>
      <c r="P213" s="198">
        <v>8.8135593220338999E-3</v>
      </c>
      <c r="Q213" s="198"/>
      <c r="R213" s="122">
        <v>6947.7653716733703</v>
      </c>
      <c r="S213" s="122">
        <v>47953.913848939701</v>
      </c>
      <c r="T213" s="122">
        <v>129050.266095275</v>
      </c>
      <c r="U213" s="122">
        <v>27874.613572665701</v>
      </c>
      <c r="V213" s="122">
        <v>124042.412913387</v>
      </c>
      <c r="W213" s="122">
        <v>258227.38157394499</v>
      </c>
    </row>
    <row r="214" spans="1:23" ht="12.75" x14ac:dyDescent="0.2">
      <c r="A214" s="122" t="s">
        <v>562</v>
      </c>
      <c r="B214" s="122">
        <v>13711</v>
      </c>
      <c r="C214" s="122">
        <v>13470.655225430201</v>
      </c>
      <c r="D214" s="140">
        <v>23.341534781013301</v>
      </c>
      <c r="E214" s="140">
        <v>-11.456061816443</v>
      </c>
      <c r="F214" s="140">
        <v>-18.870870426242501</v>
      </c>
      <c r="G214" s="140">
        <v>247.22457248294401</v>
      </c>
      <c r="H214" s="122"/>
      <c r="I214" s="122">
        <v>24671</v>
      </c>
      <c r="J214" s="204">
        <v>1.20555503244462</v>
      </c>
      <c r="K214" s="198">
        <v>0.10623809330793201</v>
      </c>
      <c r="L214" s="198">
        <v>2.1523245916258E-2</v>
      </c>
      <c r="M214" s="198">
        <v>1.41866969316201E-3</v>
      </c>
      <c r="N214" s="198">
        <v>8.1026306189453196E-2</v>
      </c>
      <c r="O214" s="198">
        <v>3.3764338697255897E-2</v>
      </c>
      <c r="P214" s="198">
        <v>1.07413562482267E-2</v>
      </c>
      <c r="Q214" s="198"/>
      <c r="R214" s="122">
        <v>6947.7653716733703</v>
      </c>
      <c r="S214" s="122">
        <v>47953.913848939701</v>
      </c>
      <c r="T214" s="122">
        <v>129050.266095275</v>
      </c>
      <c r="U214" s="122">
        <v>27874.613572665701</v>
      </c>
      <c r="V214" s="122">
        <v>124042.412913387</v>
      </c>
      <c r="W214" s="122">
        <v>258227.38157394499</v>
      </c>
    </row>
    <row r="215" spans="1:23" ht="12.75" x14ac:dyDescent="0.2">
      <c r="A215" s="122" t="s">
        <v>563</v>
      </c>
      <c r="B215" s="122">
        <v>18471</v>
      </c>
      <c r="C215" s="122">
        <v>18059.671240971202</v>
      </c>
      <c r="D215" s="140">
        <v>-23.773005982292599</v>
      </c>
      <c r="E215" s="140">
        <v>-11.456061816443</v>
      </c>
      <c r="F215" s="140">
        <v>-6.0954594921918099</v>
      </c>
      <c r="G215" s="140">
        <v>452.777464715451</v>
      </c>
      <c r="H215" s="122"/>
      <c r="I215" s="122">
        <v>3738</v>
      </c>
      <c r="J215" s="204">
        <v>1.20555503244462</v>
      </c>
      <c r="K215" s="198">
        <v>9.4970572498662406E-2</v>
      </c>
      <c r="L215" s="198">
        <v>2.43445692883895E-2</v>
      </c>
      <c r="M215" s="198">
        <v>4.2803638309256301E-3</v>
      </c>
      <c r="N215" s="198">
        <v>9.5505617977528101E-2</v>
      </c>
      <c r="O215" s="198">
        <v>4.9491706795077597E-2</v>
      </c>
      <c r="P215" s="198">
        <v>1.4713750668806799E-2</v>
      </c>
      <c r="Q215" s="198"/>
      <c r="R215" s="122">
        <v>6947.7653716733703</v>
      </c>
      <c r="S215" s="122">
        <v>47953.913848939701</v>
      </c>
      <c r="T215" s="122">
        <v>129050.266095275</v>
      </c>
      <c r="U215" s="122">
        <v>27874.613572665701</v>
      </c>
      <c r="V215" s="122">
        <v>124042.412913387</v>
      </c>
      <c r="W215" s="122">
        <v>258227.38157394499</v>
      </c>
    </row>
    <row r="216" spans="1:23" ht="12.75" x14ac:dyDescent="0.2">
      <c r="A216" s="122" t="s">
        <v>564</v>
      </c>
      <c r="B216" s="122">
        <v>13550</v>
      </c>
      <c r="C216" s="122">
        <v>13044.9475508292</v>
      </c>
      <c r="D216" s="140">
        <v>68.096973271262101</v>
      </c>
      <c r="E216" s="140">
        <v>-11.456061816443</v>
      </c>
      <c r="F216" s="140">
        <v>5.4747243046441101</v>
      </c>
      <c r="G216" s="140">
        <v>442.44032068206599</v>
      </c>
      <c r="H216" s="122"/>
      <c r="I216" s="122">
        <v>4046</v>
      </c>
      <c r="J216" s="204">
        <v>1.20555503244462</v>
      </c>
      <c r="K216" s="198">
        <v>0.123331685615423</v>
      </c>
      <c r="L216" s="198">
        <v>1.7795353435491799E-2</v>
      </c>
      <c r="M216" s="198">
        <v>1.2357884330202701E-3</v>
      </c>
      <c r="N216" s="198">
        <v>8.5269401878398404E-2</v>
      </c>
      <c r="O216" s="198">
        <v>3.1389026198714802E-2</v>
      </c>
      <c r="P216" s="198">
        <v>1.03806228373702E-2</v>
      </c>
      <c r="Q216" s="198"/>
      <c r="R216" s="122">
        <v>6947.7653716733703</v>
      </c>
      <c r="S216" s="122">
        <v>47953.913848939701</v>
      </c>
      <c r="T216" s="122">
        <v>129050.266095275</v>
      </c>
      <c r="U216" s="122">
        <v>27874.613572665701</v>
      </c>
      <c r="V216" s="122">
        <v>124042.412913387</v>
      </c>
      <c r="W216" s="122">
        <v>258227.38157394499</v>
      </c>
    </row>
    <row r="217" spans="1:23" ht="12.75" x14ac:dyDescent="0.2">
      <c r="A217" s="122" t="s">
        <v>565</v>
      </c>
      <c r="B217" s="122">
        <v>13698</v>
      </c>
      <c r="C217" s="122">
        <v>13124.067519733801</v>
      </c>
      <c r="D217" s="140">
        <v>227.97432253999901</v>
      </c>
      <c r="E217" s="140">
        <v>29.5974469209856</v>
      </c>
      <c r="F217" s="140">
        <v>-24.901526034732498</v>
      </c>
      <c r="G217" s="140">
        <v>341.13399199702297</v>
      </c>
      <c r="H217" s="122"/>
      <c r="I217" s="122">
        <v>13425</v>
      </c>
      <c r="J217" s="204">
        <v>1.20555503244462</v>
      </c>
      <c r="K217" s="198">
        <v>9.0875232774674103E-2</v>
      </c>
      <c r="L217" s="198">
        <v>1.98882681564246E-2</v>
      </c>
      <c r="M217" s="198">
        <v>1.7132216014897599E-3</v>
      </c>
      <c r="N217" s="198">
        <v>8.0968342644320304E-2</v>
      </c>
      <c r="O217" s="198">
        <v>3.5158286778398502E-2</v>
      </c>
      <c r="P217" s="198">
        <v>9.53445065176909E-3</v>
      </c>
      <c r="Q217" s="198"/>
      <c r="R217" s="122">
        <v>6947.7653716733703</v>
      </c>
      <c r="S217" s="122">
        <v>47953.913848939701</v>
      </c>
      <c r="T217" s="122">
        <v>129050.266095275</v>
      </c>
      <c r="U217" s="122">
        <v>27874.613572665701</v>
      </c>
      <c r="V217" s="122">
        <v>124042.412913387</v>
      </c>
      <c r="W217" s="122">
        <v>258227.38157394499</v>
      </c>
    </row>
    <row r="218" spans="1:23" ht="12.75" x14ac:dyDescent="0.2">
      <c r="A218" s="122" t="s">
        <v>566</v>
      </c>
      <c r="B218" s="122">
        <v>14836</v>
      </c>
      <c r="C218" s="122">
        <v>14711.0961392558</v>
      </c>
      <c r="D218" s="140">
        <v>146.43853452846099</v>
      </c>
      <c r="E218" s="140">
        <v>-11.456061816443</v>
      </c>
      <c r="F218" s="140">
        <v>-21.2869377086705</v>
      </c>
      <c r="G218" s="140">
        <v>11.6107551365617</v>
      </c>
      <c r="H218" s="122"/>
      <c r="I218" s="122">
        <v>15633</v>
      </c>
      <c r="J218" s="204">
        <v>1.20555503244462</v>
      </c>
      <c r="K218" s="198">
        <v>0.11296616132540099</v>
      </c>
      <c r="L218" s="198">
        <v>2.59067357512953E-2</v>
      </c>
      <c r="M218" s="198">
        <v>1.7910829655216501E-3</v>
      </c>
      <c r="N218" s="198">
        <v>7.42020085716113E-2</v>
      </c>
      <c r="O218" s="198">
        <v>3.8060513017335103E-2</v>
      </c>
      <c r="P218" s="198">
        <v>1.22177445148084E-2</v>
      </c>
      <c r="Q218" s="198"/>
      <c r="R218" s="122">
        <v>6947.7653716733703</v>
      </c>
      <c r="S218" s="122">
        <v>47953.913848939701</v>
      </c>
      <c r="T218" s="122">
        <v>129050.266095275</v>
      </c>
      <c r="U218" s="122">
        <v>27874.613572665701</v>
      </c>
      <c r="V218" s="122">
        <v>124042.412913387</v>
      </c>
      <c r="W218" s="122">
        <v>258227.38157394499</v>
      </c>
    </row>
    <row r="219" spans="1:23" ht="12.75" x14ac:dyDescent="0.2">
      <c r="A219" s="122" t="s">
        <v>567</v>
      </c>
      <c r="B219" s="122">
        <v>17992</v>
      </c>
      <c r="C219" s="122">
        <v>16441.2526822336</v>
      </c>
      <c r="D219" s="140">
        <v>358.18907516950298</v>
      </c>
      <c r="E219" s="140">
        <v>706.06895812058099</v>
      </c>
      <c r="F219" s="140">
        <v>-19.985973890297501</v>
      </c>
      <c r="G219" s="140">
        <v>506.09829502905598</v>
      </c>
      <c r="H219" s="122"/>
      <c r="I219" s="122">
        <v>12169</v>
      </c>
      <c r="J219" s="204">
        <v>1.20555503244462</v>
      </c>
      <c r="K219" s="198">
        <v>9.1872791519434602E-2</v>
      </c>
      <c r="L219" s="198">
        <v>2.19409976168954E-2</v>
      </c>
      <c r="M219" s="198">
        <v>2.1365765469636001E-3</v>
      </c>
      <c r="N219" s="198">
        <v>0.100912153833511</v>
      </c>
      <c r="O219" s="198">
        <v>4.40463472758649E-2</v>
      </c>
      <c r="P219" s="198">
        <v>1.31481633659298E-2</v>
      </c>
      <c r="Q219" s="198"/>
      <c r="R219" s="122">
        <v>6947.7653716733703</v>
      </c>
      <c r="S219" s="122">
        <v>47953.913848939701</v>
      </c>
      <c r="T219" s="122">
        <v>129050.266095275</v>
      </c>
      <c r="U219" s="122">
        <v>27874.613572665701</v>
      </c>
      <c r="V219" s="122">
        <v>124042.412913387</v>
      </c>
      <c r="W219" s="122">
        <v>258227.38157394499</v>
      </c>
    </row>
    <row r="220" spans="1:23" ht="12.75" x14ac:dyDescent="0.2">
      <c r="A220" s="122" t="s">
        <v>568</v>
      </c>
      <c r="B220" s="122">
        <v>13659</v>
      </c>
      <c r="C220" s="122">
        <v>12924.5820137049</v>
      </c>
      <c r="D220" s="140">
        <v>234.622366734309</v>
      </c>
      <c r="E220" s="140">
        <v>300.92773861898098</v>
      </c>
      <c r="F220" s="140">
        <v>-23.016250204818</v>
      </c>
      <c r="G220" s="140">
        <v>221.58036858679699</v>
      </c>
      <c r="H220" s="122"/>
      <c r="I220" s="122">
        <v>9958</v>
      </c>
      <c r="J220" s="204">
        <v>1.20555503244462</v>
      </c>
      <c r="K220" s="198">
        <v>9.9216710182767606E-2</v>
      </c>
      <c r="L220" s="198">
        <v>1.98835107451295E-2</v>
      </c>
      <c r="M220" s="198">
        <v>1.4059048001606701E-3</v>
      </c>
      <c r="N220" s="198">
        <v>7.7324764008837102E-2</v>
      </c>
      <c r="O220" s="198">
        <v>3.3440449889536102E-2</v>
      </c>
      <c r="P220" s="198">
        <v>1.00421771440048E-2</v>
      </c>
      <c r="Q220" s="198"/>
      <c r="R220" s="122">
        <v>6947.7653716733703</v>
      </c>
      <c r="S220" s="122">
        <v>47953.913848939701</v>
      </c>
      <c r="T220" s="122">
        <v>129050.266095275</v>
      </c>
      <c r="U220" s="122">
        <v>27874.613572665701</v>
      </c>
      <c r="V220" s="122">
        <v>124042.412913387</v>
      </c>
      <c r="W220" s="122">
        <v>258227.38157394499</v>
      </c>
    </row>
    <row r="221" spans="1:23" ht="14.25" customHeight="1" x14ac:dyDescent="0.2">
      <c r="A221" s="19" t="s">
        <v>569</v>
      </c>
      <c r="B221" s="122"/>
      <c r="C221" s="122"/>
      <c r="D221" s="140"/>
      <c r="E221" s="140"/>
      <c r="F221" s="140"/>
      <c r="G221" s="140"/>
      <c r="H221" s="122"/>
      <c r="I221" s="122"/>
      <c r="J221" s="204"/>
      <c r="K221" s="198"/>
      <c r="L221" s="198"/>
      <c r="M221" s="198"/>
      <c r="N221" s="198"/>
      <c r="O221" s="198"/>
      <c r="P221" s="198"/>
      <c r="Q221" s="198"/>
      <c r="R221" s="122"/>
      <c r="S221" s="122"/>
      <c r="T221" s="122"/>
      <c r="U221" s="122"/>
      <c r="V221" s="122"/>
      <c r="W221" s="122"/>
    </row>
    <row r="222" spans="1:23" ht="12.75" x14ac:dyDescent="0.2">
      <c r="A222" s="122" t="s">
        <v>570</v>
      </c>
      <c r="B222" s="122">
        <v>12901</v>
      </c>
      <c r="C222" s="122">
        <v>12791.897431032699</v>
      </c>
      <c r="D222" s="140">
        <v>120.521699548237</v>
      </c>
      <c r="E222" s="140">
        <v>-11.456061816443</v>
      </c>
      <c r="F222" s="140">
        <v>-18.1350841156017</v>
      </c>
      <c r="G222" s="140">
        <v>17.723496659498299</v>
      </c>
      <c r="H222" s="122"/>
      <c r="I222" s="122">
        <v>11282</v>
      </c>
      <c r="J222" s="204">
        <v>1.20555503244462</v>
      </c>
      <c r="K222" s="198">
        <v>0.12719375997163601</v>
      </c>
      <c r="L222" s="198">
        <v>2.2691012231873801E-2</v>
      </c>
      <c r="M222" s="198">
        <v>1.8613720971459001E-3</v>
      </c>
      <c r="N222" s="198">
        <v>8.5977663534834298E-2</v>
      </c>
      <c r="O222" s="198">
        <v>2.8275128523311498E-2</v>
      </c>
      <c r="P222" s="198">
        <v>9.6614075518525102E-3</v>
      </c>
      <c r="Q222" s="198"/>
      <c r="R222" s="122">
        <v>6947.7653716733703</v>
      </c>
      <c r="S222" s="122">
        <v>47953.913848939701</v>
      </c>
      <c r="T222" s="122">
        <v>129050.266095275</v>
      </c>
      <c r="U222" s="122">
        <v>27874.613572665701</v>
      </c>
      <c r="V222" s="122">
        <v>124042.412913387</v>
      </c>
      <c r="W222" s="122">
        <v>258227.38157394499</v>
      </c>
    </row>
    <row r="223" spans="1:23" ht="12.75" x14ac:dyDescent="0.2">
      <c r="A223" s="122" t="s">
        <v>571</v>
      </c>
      <c r="B223" s="122">
        <v>13463</v>
      </c>
      <c r="C223" s="122">
        <v>13110.5618600176</v>
      </c>
      <c r="D223" s="140">
        <v>30.255574564777699</v>
      </c>
      <c r="E223" s="140">
        <v>-11.456061816443</v>
      </c>
      <c r="F223" s="140">
        <v>-7.2321707062717504</v>
      </c>
      <c r="G223" s="140">
        <v>340.63420220414201</v>
      </c>
      <c r="H223" s="122"/>
      <c r="I223" s="122">
        <v>9609</v>
      </c>
      <c r="J223" s="204">
        <v>1.20555503244462</v>
      </c>
      <c r="K223" s="198">
        <v>0.119783536268082</v>
      </c>
      <c r="L223" s="198">
        <v>2.2270787803101301E-2</v>
      </c>
      <c r="M223" s="198">
        <v>1.0406910188365101E-3</v>
      </c>
      <c r="N223" s="198">
        <v>8.0653553959829302E-2</v>
      </c>
      <c r="O223" s="198">
        <v>3.2781767093349998E-2</v>
      </c>
      <c r="P223" s="198">
        <v>9.7824955770631702E-3</v>
      </c>
      <c r="Q223" s="198"/>
      <c r="R223" s="122">
        <v>6947.7653716733703</v>
      </c>
      <c r="S223" s="122">
        <v>47953.913848939701</v>
      </c>
      <c r="T223" s="122">
        <v>129050.266095275</v>
      </c>
      <c r="U223" s="122">
        <v>27874.613572665701</v>
      </c>
      <c r="V223" s="122">
        <v>124042.412913387</v>
      </c>
      <c r="W223" s="122">
        <v>258227.38157394499</v>
      </c>
    </row>
    <row r="224" spans="1:23" ht="12.75" x14ac:dyDescent="0.2">
      <c r="A224" s="122" t="s">
        <v>572</v>
      </c>
      <c r="B224" s="122">
        <v>11676</v>
      </c>
      <c r="C224" s="122">
        <v>11515.6788484563</v>
      </c>
      <c r="D224" s="140">
        <v>0.82352627865378003</v>
      </c>
      <c r="E224" s="140">
        <v>-11.456061816443</v>
      </c>
      <c r="F224" s="140">
        <v>-13.7470248734429</v>
      </c>
      <c r="G224" s="140">
        <v>185.067299114989</v>
      </c>
      <c r="H224" s="122"/>
      <c r="I224" s="122">
        <v>15649</v>
      </c>
      <c r="J224" s="204">
        <v>1.20555503244462</v>
      </c>
      <c r="K224" s="198">
        <v>0.10505463607898299</v>
      </c>
      <c r="L224" s="198">
        <v>1.5655952457026001E-2</v>
      </c>
      <c r="M224" s="198">
        <v>1.9170554029011399E-3</v>
      </c>
      <c r="N224" s="198">
        <v>6.7863761262700495E-2</v>
      </c>
      <c r="O224" s="198">
        <v>2.7605597801776498E-2</v>
      </c>
      <c r="P224" s="198">
        <v>9.7130807080324597E-3</v>
      </c>
      <c r="Q224" s="198"/>
      <c r="R224" s="122">
        <v>6947.7653716733703</v>
      </c>
      <c r="S224" s="122">
        <v>47953.913848939701</v>
      </c>
      <c r="T224" s="122">
        <v>129050.266095275</v>
      </c>
      <c r="U224" s="122">
        <v>27874.613572665701</v>
      </c>
      <c r="V224" s="122">
        <v>124042.412913387</v>
      </c>
      <c r="W224" s="122">
        <v>258227.38157394499</v>
      </c>
    </row>
    <row r="225" spans="1:23" ht="12.75" x14ac:dyDescent="0.2">
      <c r="A225" s="122" t="s">
        <v>573</v>
      </c>
      <c r="B225" s="122">
        <v>15771</v>
      </c>
      <c r="C225" s="122">
        <v>15341.9014313364</v>
      </c>
      <c r="D225" s="140">
        <v>34.236302328548199</v>
      </c>
      <c r="E225" s="140">
        <v>-11.456061816443</v>
      </c>
      <c r="F225" s="140">
        <v>-0.27560265628289199</v>
      </c>
      <c r="G225" s="140">
        <v>406.515452268498</v>
      </c>
      <c r="H225" s="122"/>
      <c r="I225" s="122">
        <v>7138</v>
      </c>
      <c r="J225" s="204">
        <v>1.20555503244462</v>
      </c>
      <c r="K225" s="198">
        <v>0.1116559260297</v>
      </c>
      <c r="L225" s="198">
        <v>2.7178481367329799E-2</v>
      </c>
      <c r="M225" s="198">
        <v>1.9613337069207099E-3</v>
      </c>
      <c r="N225" s="198">
        <v>9.8907256934715596E-2</v>
      </c>
      <c r="O225" s="198">
        <v>3.8526197814513899E-2</v>
      </c>
      <c r="P225" s="198">
        <v>1.1067525917623999E-2</v>
      </c>
      <c r="Q225" s="198"/>
      <c r="R225" s="122">
        <v>6947.7653716733703</v>
      </c>
      <c r="S225" s="122">
        <v>47953.913848939701</v>
      </c>
      <c r="T225" s="122">
        <v>129050.266095275</v>
      </c>
      <c r="U225" s="122">
        <v>27874.613572665701</v>
      </c>
      <c r="V225" s="122">
        <v>124042.412913387</v>
      </c>
      <c r="W225" s="122">
        <v>258227.38157394499</v>
      </c>
    </row>
    <row r="226" spans="1:23" ht="12.75" x14ac:dyDescent="0.2">
      <c r="A226" s="122" t="s">
        <v>574</v>
      </c>
      <c r="B226" s="122">
        <v>12980</v>
      </c>
      <c r="C226" s="122">
        <v>12787.9967803695</v>
      </c>
      <c r="D226" s="140">
        <v>-49.844515533374697</v>
      </c>
      <c r="E226" s="140">
        <v>-11.456061816443</v>
      </c>
      <c r="F226" s="140">
        <v>-11.971569602465699</v>
      </c>
      <c r="G226" s="140">
        <v>265.70782609393598</v>
      </c>
      <c r="H226" s="122"/>
      <c r="I226" s="122">
        <v>30538</v>
      </c>
      <c r="J226" s="204">
        <v>1.20555503244462</v>
      </c>
      <c r="K226" s="198">
        <v>0.101840330080555</v>
      </c>
      <c r="L226" s="198">
        <v>2.10884799266488E-2</v>
      </c>
      <c r="M226" s="198">
        <v>1.6045582552884901E-3</v>
      </c>
      <c r="N226" s="198">
        <v>7.3907918003798506E-2</v>
      </c>
      <c r="O226" s="198">
        <v>3.0748575545222302E-2</v>
      </c>
      <c r="P226" s="198">
        <v>1.08717008317506E-2</v>
      </c>
      <c r="Q226" s="198"/>
      <c r="R226" s="122">
        <v>6947.7653716733703</v>
      </c>
      <c r="S226" s="122">
        <v>47953.913848939701</v>
      </c>
      <c r="T226" s="122">
        <v>129050.266095275</v>
      </c>
      <c r="U226" s="122">
        <v>27874.613572665701</v>
      </c>
      <c r="V226" s="122">
        <v>124042.412913387</v>
      </c>
      <c r="W226" s="122">
        <v>258227.38157394499</v>
      </c>
    </row>
    <row r="227" spans="1:23" ht="12.75" x14ac:dyDescent="0.2">
      <c r="A227" s="122" t="s">
        <v>575</v>
      </c>
      <c r="B227" s="122">
        <v>9539</v>
      </c>
      <c r="C227" s="122">
        <v>9572.2662866882893</v>
      </c>
      <c r="D227" s="140">
        <v>-41.717962349636601</v>
      </c>
      <c r="E227" s="140">
        <v>-11.456061816443</v>
      </c>
      <c r="F227" s="140">
        <v>-14.233748559675499</v>
      </c>
      <c r="G227" s="140">
        <v>34.243909059999602</v>
      </c>
      <c r="H227" s="122"/>
      <c r="I227" s="122">
        <v>21334</v>
      </c>
      <c r="J227" s="204">
        <v>1.20555503244462</v>
      </c>
      <c r="K227" s="198">
        <v>8.6997281334958307E-2</v>
      </c>
      <c r="L227" s="198">
        <v>1.39214399550014E-2</v>
      </c>
      <c r="M227" s="198">
        <v>1.3593325208587201E-3</v>
      </c>
      <c r="N227" s="198">
        <v>6.2716790100309394E-2</v>
      </c>
      <c r="O227" s="198">
        <v>2.27336645729821E-2</v>
      </c>
      <c r="P227" s="198">
        <v>7.4528920971219702E-3</v>
      </c>
      <c r="Q227" s="198"/>
      <c r="R227" s="122">
        <v>6947.7653716733703</v>
      </c>
      <c r="S227" s="122">
        <v>47953.913848939701</v>
      </c>
      <c r="T227" s="122">
        <v>129050.266095275</v>
      </c>
      <c r="U227" s="122">
        <v>27874.613572665701</v>
      </c>
      <c r="V227" s="122">
        <v>124042.412913387</v>
      </c>
      <c r="W227" s="122">
        <v>258227.38157394499</v>
      </c>
    </row>
    <row r="228" spans="1:23" ht="12.75" x14ac:dyDescent="0.2">
      <c r="A228" s="122" t="s">
        <v>576</v>
      </c>
      <c r="B228" s="122">
        <v>15579</v>
      </c>
      <c r="C228" s="122">
        <v>15449.5372117885</v>
      </c>
      <c r="D228" s="140">
        <v>62.250997792740101</v>
      </c>
      <c r="E228" s="140">
        <v>-11.456061816443</v>
      </c>
      <c r="F228" s="140">
        <v>-0.80677804955018195</v>
      </c>
      <c r="G228" s="140">
        <v>79.332151567439297</v>
      </c>
      <c r="H228" s="122"/>
      <c r="I228" s="122">
        <v>5709</v>
      </c>
      <c r="J228" s="204">
        <v>1.20555503244462</v>
      </c>
      <c r="K228" s="198">
        <v>0.11630758451567701</v>
      </c>
      <c r="L228" s="198">
        <v>2.4347521457348E-2</v>
      </c>
      <c r="M228" s="198">
        <v>2.8025923979681198E-3</v>
      </c>
      <c r="N228" s="198">
        <v>8.5829392187773704E-2</v>
      </c>
      <c r="O228" s="198">
        <v>3.7834997372569602E-2</v>
      </c>
      <c r="P228" s="198">
        <v>1.3137151865475601E-2</v>
      </c>
      <c r="Q228" s="198"/>
      <c r="R228" s="122">
        <v>6947.7653716733703</v>
      </c>
      <c r="S228" s="122">
        <v>47953.913848939701</v>
      </c>
      <c r="T228" s="122">
        <v>129050.266095275</v>
      </c>
      <c r="U228" s="122">
        <v>27874.613572665701</v>
      </c>
      <c r="V228" s="122">
        <v>124042.412913387</v>
      </c>
      <c r="W228" s="122">
        <v>258227.38157394499</v>
      </c>
    </row>
    <row r="229" spans="1:23" ht="12.75" x14ac:dyDescent="0.2">
      <c r="A229" s="122" t="s">
        <v>577</v>
      </c>
      <c r="B229" s="122">
        <v>10695</v>
      </c>
      <c r="C229" s="122">
        <v>10614.0760227995</v>
      </c>
      <c r="D229" s="140">
        <v>93.158113095577093</v>
      </c>
      <c r="E229" s="140">
        <v>-11.456061816443</v>
      </c>
      <c r="F229" s="140">
        <v>-30.661475119756201</v>
      </c>
      <c r="G229" s="140">
        <v>30.136636069835301</v>
      </c>
      <c r="H229" s="122"/>
      <c r="I229" s="122">
        <v>7636</v>
      </c>
      <c r="J229" s="204">
        <v>1.20555503244462</v>
      </c>
      <c r="K229" s="198">
        <v>9.9135673127291796E-2</v>
      </c>
      <c r="L229" s="198">
        <v>1.5715034049240399E-2</v>
      </c>
      <c r="M229" s="198">
        <v>1.9643792561550599E-3</v>
      </c>
      <c r="N229" s="198">
        <v>6.5479308538501799E-2</v>
      </c>
      <c r="O229" s="198">
        <v>2.5144054478784698E-2</v>
      </c>
      <c r="P229" s="198">
        <v>8.3813514929282403E-3</v>
      </c>
      <c r="Q229" s="198"/>
      <c r="R229" s="122">
        <v>6947.7653716733703</v>
      </c>
      <c r="S229" s="122">
        <v>47953.913848939701</v>
      </c>
      <c r="T229" s="122">
        <v>129050.266095275</v>
      </c>
      <c r="U229" s="122">
        <v>27874.613572665701</v>
      </c>
      <c r="V229" s="122">
        <v>124042.412913387</v>
      </c>
      <c r="W229" s="122">
        <v>258227.38157394499</v>
      </c>
    </row>
    <row r="230" spans="1:23" ht="12.75" x14ac:dyDescent="0.2">
      <c r="A230" s="122" t="s">
        <v>578</v>
      </c>
      <c r="B230" s="122">
        <v>12300</v>
      </c>
      <c r="C230" s="122">
        <v>12181.4462821292</v>
      </c>
      <c r="D230" s="140">
        <v>20.1150453138202</v>
      </c>
      <c r="E230" s="140">
        <v>-11.456061816443</v>
      </c>
      <c r="F230" s="140">
        <v>-18.892418244231401</v>
      </c>
      <c r="G230" s="140">
        <v>129.17610430848899</v>
      </c>
      <c r="H230" s="122"/>
      <c r="I230" s="122">
        <v>23744</v>
      </c>
      <c r="J230" s="204">
        <v>1.20555503244462</v>
      </c>
      <c r="K230" s="198">
        <v>0.105710916442049</v>
      </c>
      <c r="L230" s="198">
        <v>1.8699460916442E-2</v>
      </c>
      <c r="M230" s="198">
        <v>1.7267520215633401E-3</v>
      </c>
      <c r="N230" s="198">
        <v>7.6061320754716999E-2</v>
      </c>
      <c r="O230" s="198">
        <v>2.7501684636118601E-2</v>
      </c>
      <c r="P230" s="198">
        <v>1.0528975741239901E-2</v>
      </c>
      <c r="Q230" s="198"/>
      <c r="R230" s="122">
        <v>6947.7653716733703</v>
      </c>
      <c r="S230" s="122">
        <v>47953.913848939701</v>
      </c>
      <c r="T230" s="122">
        <v>129050.266095275</v>
      </c>
      <c r="U230" s="122">
        <v>27874.613572665701</v>
      </c>
      <c r="V230" s="122">
        <v>124042.412913387</v>
      </c>
      <c r="W230" s="122">
        <v>258227.38157394499</v>
      </c>
    </row>
    <row r="231" spans="1:23" ht="12.75" x14ac:dyDescent="0.2">
      <c r="A231" s="122" t="s">
        <v>579</v>
      </c>
      <c r="B231" s="122">
        <v>14416</v>
      </c>
      <c r="C231" s="122">
        <v>13367.269261166501</v>
      </c>
      <c r="D231" s="140">
        <v>99.846284276743106</v>
      </c>
      <c r="E231" s="140">
        <v>-11.456061816443</v>
      </c>
      <c r="F231" s="140">
        <v>-3.8379856478376699</v>
      </c>
      <c r="G231" s="140">
        <v>964.27032226274696</v>
      </c>
      <c r="H231" s="122"/>
      <c r="I231" s="122">
        <v>5006</v>
      </c>
      <c r="J231" s="204">
        <v>1.20555503244462</v>
      </c>
      <c r="K231" s="198">
        <v>0.109868158210148</v>
      </c>
      <c r="L231" s="198">
        <v>2.03755493407911E-2</v>
      </c>
      <c r="M231" s="198">
        <v>1.19856172592889E-3</v>
      </c>
      <c r="N231" s="198">
        <v>0.103475829005194</v>
      </c>
      <c r="O231" s="198">
        <v>3.2560926887734702E-2</v>
      </c>
      <c r="P231" s="198">
        <v>8.7894526568118303E-3</v>
      </c>
      <c r="Q231" s="198"/>
      <c r="R231" s="122">
        <v>6947.7653716733703</v>
      </c>
      <c r="S231" s="122">
        <v>47953.913848939701</v>
      </c>
      <c r="T231" s="122">
        <v>129050.266095275</v>
      </c>
      <c r="U231" s="122">
        <v>27874.613572665701</v>
      </c>
      <c r="V231" s="122">
        <v>124042.412913387</v>
      </c>
      <c r="W231" s="122">
        <v>258227.38157394499</v>
      </c>
    </row>
    <row r="232" spans="1:23" ht="12.75" x14ac:dyDescent="0.2">
      <c r="A232" s="122" t="s">
        <v>580</v>
      </c>
      <c r="B232" s="122">
        <v>12547</v>
      </c>
      <c r="C232" s="122">
        <v>12527.630555951</v>
      </c>
      <c r="D232" s="140">
        <v>19.536811593344499</v>
      </c>
      <c r="E232" s="140">
        <v>-11.456061816443</v>
      </c>
      <c r="F232" s="140">
        <v>-21.581273064797202</v>
      </c>
      <c r="G232" s="140">
        <v>32.536127928169201</v>
      </c>
      <c r="H232" s="122"/>
      <c r="I232" s="122">
        <v>10665</v>
      </c>
      <c r="J232" s="204">
        <v>1.20555503244462</v>
      </c>
      <c r="K232" s="198">
        <v>0.11973745897796501</v>
      </c>
      <c r="L232" s="198">
        <v>1.7627754336615099E-2</v>
      </c>
      <c r="M232" s="198">
        <v>9.3764650726676005E-4</v>
      </c>
      <c r="N232" s="198">
        <v>8.1575246132208207E-2</v>
      </c>
      <c r="O232" s="198">
        <v>3.10360993905298E-2</v>
      </c>
      <c r="P232" s="198">
        <v>9.5639943741209592E-3</v>
      </c>
      <c r="Q232" s="198"/>
      <c r="R232" s="122">
        <v>6947.7653716733703</v>
      </c>
      <c r="S232" s="122">
        <v>47953.913848939701</v>
      </c>
      <c r="T232" s="122">
        <v>129050.266095275</v>
      </c>
      <c r="U232" s="122">
        <v>27874.613572665701</v>
      </c>
      <c r="V232" s="122">
        <v>124042.412913387</v>
      </c>
      <c r="W232" s="122">
        <v>258227.38157394499</v>
      </c>
    </row>
    <row r="233" spans="1:23" ht="12.75" x14ac:dyDescent="0.2">
      <c r="A233" s="122" t="s">
        <v>569</v>
      </c>
      <c r="B233" s="122">
        <v>9236</v>
      </c>
      <c r="C233" s="122">
        <v>9331.4711859551007</v>
      </c>
      <c r="D233" s="140">
        <v>-23.225024665489101</v>
      </c>
      <c r="E233" s="140">
        <v>-11.456061816443</v>
      </c>
      <c r="F233" s="140">
        <v>-4.2974934365030801</v>
      </c>
      <c r="G233" s="140">
        <v>-56.172320872225598</v>
      </c>
      <c r="H233" s="122"/>
      <c r="I233" s="122">
        <v>146631</v>
      </c>
      <c r="J233" s="204">
        <v>1.20555503244462</v>
      </c>
      <c r="K233" s="198">
        <v>7.6225354802190504E-2</v>
      </c>
      <c r="L233" s="198">
        <v>1.4594458197789E-2</v>
      </c>
      <c r="M233" s="198">
        <v>1.6163021462037401E-3</v>
      </c>
      <c r="N233" s="198">
        <v>5.8561968478698198E-2</v>
      </c>
      <c r="O233" s="198">
        <v>2.14347579979677E-2</v>
      </c>
      <c r="P233" s="198">
        <v>7.7882575990070304E-3</v>
      </c>
      <c r="Q233" s="198"/>
      <c r="R233" s="122">
        <v>6947.7653716733703</v>
      </c>
      <c r="S233" s="122">
        <v>47953.913848939701</v>
      </c>
      <c r="T233" s="122">
        <v>129050.266095275</v>
      </c>
      <c r="U233" s="122">
        <v>27874.613572665701</v>
      </c>
      <c r="V233" s="122">
        <v>124042.412913387</v>
      </c>
      <c r="W233" s="122">
        <v>258227.38157394499</v>
      </c>
    </row>
    <row r="234" spans="1:23" ht="14.25" customHeight="1" x14ac:dyDescent="0.2">
      <c r="A234" s="19" t="s">
        <v>581</v>
      </c>
      <c r="B234" s="122"/>
      <c r="C234" s="122"/>
      <c r="D234" s="140"/>
      <c r="E234" s="140"/>
      <c r="F234" s="140"/>
      <c r="G234" s="140"/>
      <c r="H234" s="122"/>
      <c r="I234" s="122"/>
      <c r="J234" s="204"/>
      <c r="K234" s="198"/>
      <c r="L234" s="198"/>
      <c r="M234" s="198"/>
      <c r="N234" s="198"/>
      <c r="O234" s="198"/>
      <c r="P234" s="198"/>
      <c r="Q234" s="198"/>
      <c r="R234" s="122"/>
      <c r="S234" s="122"/>
      <c r="T234" s="122"/>
      <c r="U234" s="122"/>
      <c r="V234" s="122"/>
      <c r="W234" s="122"/>
    </row>
    <row r="235" spans="1:23" ht="12.75" x14ac:dyDescent="0.2">
      <c r="A235" s="122" t="s">
        <v>582</v>
      </c>
      <c r="B235" s="122">
        <v>12461</v>
      </c>
      <c r="C235" s="122">
        <v>12327.3425143364</v>
      </c>
      <c r="D235" s="140">
        <v>4.7241563711202801</v>
      </c>
      <c r="E235" s="140">
        <v>-11.456061816443</v>
      </c>
      <c r="F235" s="140">
        <v>-14.618011359253099</v>
      </c>
      <c r="G235" s="140">
        <v>154.88893682769699</v>
      </c>
      <c r="H235" s="122"/>
      <c r="I235" s="122">
        <v>13903</v>
      </c>
      <c r="J235" s="204">
        <v>1.20555503244462</v>
      </c>
      <c r="K235" s="198">
        <v>0.117312810184852</v>
      </c>
      <c r="L235" s="198">
        <v>2.1362295907358098E-2</v>
      </c>
      <c r="M235" s="198">
        <v>1.0789038337049601E-3</v>
      </c>
      <c r="N235" s="198">
        <v>7.4300510681147999E-2</v>
      </c>
      <c r="O235" s="198">
        <v>2.7476084298352899E-2</v>
      </c>
      <c r="P235" s="198">
        <v>1.07171114148026E-2</v>
      </c>
      <c r="Q235" s="198"/>
      <c r="R235" s="122">
        <v>6947.7653716733703</v>
      </c>
      <c r="S235" s="122">
        <v>47953.913848939701</v>
      </c>
      <c r="T235" s="122">
        <v>129050.266095275</v>
      </c>
      <c r="U235" s="122">
        <v>27874.613572665701</v>
      </c>
      <c r="V235" s="122">
        <v>124042.412913387</v>
      </c>
      <c r="W235" s="122">
        <v>258227.38157394499</v>
      </c>
    </row>
    <row r="236" spans="1:23" ht="12.75" x14ac:dyDescent="0.2">
      <c r="A236" s="122" t="s">
        <v>583</v>
      </c>
      <c r="B236" s="122">
        <v>12975</v>
      </c>
      <c r="C236" s="122">
        <v>12879.5730308906</v>
      </c>
      <c r="D236" s="140">
        <v>-37.570167232772803</v>
      </c>
      <c r="E236" s="140">
        <v>-11.456061816443</v>
      </c>
      <c r="F236" s="140">
        <v>-12.109805480352399</v>
      </c>
      <c r="G236" s="140">
        <v>156.934904195493</v>
      </c>
      <c r="H236" s="122"/>
      <c r="I236" s="122">
        <v>13445</v>
      </c>
      <c r="J236" s="204">
        <v>1.20555503244462</v>
      </c>
      <c r="K236" s="198">
        <v>8.9475641502417297E-2</v>
      </c>
      <c r="L236" s="198">
        <v>1.94124209743399E-2</v>
      </c>
      <c r="M236" s="198">
        <v>2.00818148010413E-3</v>
      </c>
      <c r="N236" s="198">
        <v>7.5492748233544099E-2</v>
      </c>
      <c r="O236" s="198">
        <v>3.2725920416511699E-2</v>
      </c>
      <c r="P236" s="198">
        <v>1.04871699516549E-2</v>
      </c>
      <c r="Q236" s="198"/>
      <c r="R236" s="122">
        <v>6947.7653716733703</v>
      </c>
      <c r="S236" s="122">
        <v>47953.913848939701</v>
      </c>
      <c r="T236" s="122">
        <v>129050.266095275</v>
      </c>
      <c r="U236" s="122">
        <v>27874.613572665701</v>
      </c>
      <c r="V236" s="122">
        <v>124042.412913387</v>
      </c>
      <c r="W236" s="122">
        <v>258227.38157394499</v>
      </c>
    </row>
    <row r="237" spans="1:23" ht="12.75" x14ac:dyDescent="0.2">
      <c r="A237" s="122" t="s">
        <v>584</v>
      </c>
      <c r="B237" s="122">
        <v>12527</v>
      </c>
      <c r="C237" s="122">
        <v>12657.0089465285</v>
      </c>
      <c r="D237" s="140">
        <v>-52.542621758979401</v>
      </c>
      <c r="E237" s="140">
        <v>-11.456061816443</v>
      </c>
      <c r="F237" s="140">
        <v>3.1593791290437099</v>
      </c>
      <c r="G237" s="140">
        <v>-69.395993904232</v>
      </c>
      <c r="H237" s="122"/>
      <c r="I237" s="122">
        <v>15843</v>
      </c>
      <c r="J237" s="204">
        <v>1.20555503244462</v>
      </c>
      <c r="K237" s="198">
        <v>0.103200151486461</v>
      </c>
      <c r="L237" s="198">
        <v>2.14605819604873E-2</v>
      </c>
      <c r="M237" s="198">
        <v>2.0829388373414101E-3</v>
      </c>
      <c r="N237" s="198">
        <v>7.3407814176607994E-2</v>
      </c>
      <c r="O237" s="198">
        <v>3.0612888973048001E-2</v>
      </c>
      <c r="P237" s="198">
        <v>1.02253361105851E-2</v>
      </c>
      <c r="Q237" s="198"/>
      <c r="R237" s="122">
        <v>6947.7653716733703</v>
      </c>
      <c r="S237" s="122">
        <v>47953.913848939701</v>
      </c>
      <c r="T237" s="122">
        <v>129050.266095275</v>
      </c>
      <c r="U237" s="122">
        <v>27874.613572665701</v>
      </c>
      <c r="V237" s="122">
        <v>124042.412913387</v>
      </c>
      <c r="W237" s="122">
        <v>258227.38157394499</v>
      </c>
    </row>
    <row r="238" spans="1:23" ht="12.75" x14ac:dyDescent="0.2">
      <c r="A238" s="122" t="s">
        <v>585</v>
      </c>
      <c r="B238" s="122">
        <v>10813</v>
      </c>
      <c r="C238" s="122">
        <v>10741.406007937499</v>
      </c>
      <c r="D238" s="140">
        <v>-16.212252840107102</v>
      </c>
      <c r="E238" s="140">
        <v>-11.456061816443</v>
      </c>
      <c r="F238" s="140">
        <v>-14.5603813507725</v>
      </c>
      <c r="G238" s="140">
        <v>113.38485897757801</v>
      </c>
      <c r="H238" s="122"/>
      <c r="I238" s="122">
        <v>8432</v>
      </c>
      <c r="J238" s="204">
        <v>1.20555503244462</v>
      </c>
      <c r="K238" s="198">
        <v>0.11847722960151801</v>
      </c>
      <c r="L238" s="198">
        <v>2.1347248576850102E-2</v>
      </c>
      <c r="M238" s="198">
        <v>2.6091081593927899E-3</v>
      </c>
      <c r="N238" s="198">
        <v>6.6057874762808305E-2</v>
      </c>
      <c r="O238" s="198">
        <v>2.4074952561669801E-2</v>
      </c>
      <c r="P238" s="198">
        <v>7.3529411764705899E-3</v>
      </c>
      <c r="Q238" s="198"/>
      <c r="R238" s="122">
        <v>6947.7653716733703</v>
      </c>
      <c r="S238" s="122">
        <v>47953.913848939701</v>
      </c>
      <c r="T238" s="122">
        <v>129050.266095275</v>
      </c>
      <c r="U238" s="122">
        <v>27874.613572665701</v>
      </c>
      <c r="V238" s="122">
        <v>124042.412913387</v>
      </c>
      <c r="W238" s="122">
        <v>258227.38157394499</v>
      </c>
    </row>
    <row r="239" spans="1:23" ht="12.75" x14ac:dyDescent="0.2">
      <c r="A239" s="122" t="s">
        <v>586</v>
      </c>
      <c r="B239" s="122">
        <v>12460</v>
      </c>
      <c r="C239" s="122">
        <v>12548.857790333401</v>
      </c>
      <c r="D239" s="140">
        <v>-19.852724314589601</v>
      </c>
      <c r="E239" s="140">
        <v>-11.456061816443</v>
      </c>
      <c r="F239" s="140">
        <v>-2.6620159858239099</v>
      </c>
      <c r="G239" s="140">
        <v>-55.317437009860001</v>
      </c>
      <c r="H239" s="122"/>
      <c r="I239" s="122">
        <v>25950</v>
      </c>
      <c r="J239" s="204">
        <v>1.20555503244462</v>
      </c>
      <c r="K239" s="198">
        <v>9.8766859344894001E-2</v>
      </c>
      <c r="L239" s="198">
        <v>1.9807321772639701E-2</v>
      </c>
      <c r="M239" s="198">
        <v>1.6184971098265901E-3</v>
      </c>
      <c r="N239" s="198">
        <v>7.2524084778419998E-2</v>
      </c>
      <c r="O239" s="198">
        <v>3.1406551059730302E-2</v>
      </c>
      <c r="P239" s="198">
        <v>1.02504816955684E-2</v>
      </c>
      <c r="Q239" s="198"/>
      <c r="R239" s="122">
        <v>6947.7653716733703</v>
      </c>
      <c r="S239" s="122">
        <v>47953.913848939701</v>
      </c>
      <c r="T239" s="122">
        <v>129050.266095275</v>
      </c>
      <c r="U239" s="122">
        <v>27874.613572665701</v>
      </c>
      <c r="V239" s="122">
        <v>124042.412913387</v>
      </c>
      <c r="W239" s="122">
        <v>258227.38157394499</v>
      </c>
    </row>
    <row r="240" spans="1:23" ht="12.75" x14ac:dyDescent="0.2">
      <c r="A240" s="122" t="s">
        <v>587</v>
      </c>
      <c r="B240" s="122">
        <v>13069</v>
      </c>
      <c r="C240" s="122">
        <v>13080.454869717199</v>
      </c>
      <c r="D240" s="140">
        <v>-19.168087994762502</v>
      </c>
      <c r="E240" s="140">
        <v>-11.456061816443</v>
      </c>
      <c r="F240" s="140">
        <v>-26.197352745892701</v>
      </c>
      <c r="G240" s="140">
        <v>45.572603758322202</v>
      </c>
      <c r="H240" s="122"/>
      <c r="I240" s="122">
        <v>5795</v>
      </c>
      <c r="J240" s="204">
        <v>1.20555503244462</v>
      </c>
      <c r="K240" s="198">
        <v>0.107161345987921</v>
      </c>
      <c r="L240" s="198">
        <v>1.8981880931837801E-2</v>
      </c>
      <c r="M240" s="198">
        <v>2.07075064710958E-3</v>
      </c>
      <c r="N240" s="198">
        <v>8.8006902502156995E-2</v>
      </c>
      <c r="O240" s="198">
        <v>3.2441760138050002E-2</v>
      </c>
      <c r="P240" s="198">
        <v>9.4909404659189005E-3</v>
      </c>
      <c r="Q240" s="198"/>
      <c r="R240" s="122">
        <v>6947.7653716733703</v>
      </c>
      <c r="S240" s="122">
        <v>47953.913848939701</v>
      </c>
      <c r="T240" s="122">
        <v>129050.266095275</v>
      </c>
      <c r="U240" s="122">
        <v>27874.613572665701</v>
      </c>
      <c r="V240" s="122">
        <v>124042.412913387</v>
      </c>
      <c r="W240" s="122">
        <v>258227.38157394499</v>
      </c>
    </row>
    <row r="241" spans="1:23" ht="12.75" x14ac:dyDescent="0.2">
      <c r="A241" s="122" t="s">
        <v>588</v>
      </c>
      <c r="B241" s="122">
        <v>12469</v>
      </c>
      <c r="C241" s="122">
        <v>12527.224831845</v>
      </c>
      <c r="D241" s="140">
        <v>36.7837495069939</v>
      </c>
      <c r="E241" s="140">
        <v>-11.456061816443</v>
      </c>
      <c r="F241" s="140">
        <v>-17.145052181057899</v>
      </c>
      <c r="G241" s="140">
        <v>-66.801705708784098</v>
      </c>
      <c r="H241" s="122"/>
      <c r="I241" s="122">
        <v>22353</v>
      </c>
      <c r="J241" s="204">
        <v>1.20555503244462</v>
      </c>
      <c r="K241" s="198">
        <v>0.102089205028408</v>
      </c>
      <c r="L241" s="198">
        <v>2.0757840110947098E-2</v>
      </c>
      <c r="M241" s="198">
        <v>1.7447322507046E-3</v>
      </c>
      <c r="N241" s="198">
        <v>7.8334004384199005E-2</v>
      </c>
      <c r="O241" s="198">
        <v>2.8631503601306299E-2</v>
      </c>
      <c r="P241" s="198">
        <v>1.05578669529817E-2</v>
      </c>
      <c r="Q241" s="198"/>
      <c r="R241" s="122">
        <v>6947.7653716733703</v>
      </c>
      <c r="S241" s="122">
        <v>47953.913848939701</v>
      </c>
      <c r="T241" s="122">
        <v>129050.266095275</v>
      </c>
      <c r="U241" s="122">
        <v>27874.613572665701</v>
      </c>
      <c r="V241" s="122">
        <v>124042.412913387</v>
      </c>
      <c r="W241" s="122">
        <v>258227.38157394499</v>
      </c>
    </row>
    <row r="242" spans="1:23" ht="12.75" x14ac:dyDescent="0.2">
      <c r="A242" s="122" t="s">
        <v>589</v>
      </c>
      <c r="B242" s="122">
        <v>14439</v>
      </c>
      <c r="C242" s="122">
        <v>13850.714740474599</v>
      </c>
      <c r="D242" s="140">
        <v>133.077052937741</v>
      </c>
      <c r="E242" s="140">
        <v>-11.456061816443</v>
      </c>
      <c r="F242" s="140">
        <v>-22.059557173515699</v>
      </c>
      <c r="G242" s="140">
        <v>489.11447531912501</v>
      </c>
      <c r="H242" s="122"/>
      <c r="I242" s="122">
        <v>4429</v>
      </c>
      <c r="J242" s="204">
        <v>1.20555503244462</v>
      </c>
      <c r="K242" s="198">
        <v>0.122601038609167</v>
      </c>
      <c r="L242" s="198">
        <v>2.0772183337096399E-2</v>
      </c>
      <c r="M242" s="198">
        <v>1.35470760894107E-3</v>
      </c>
      <c r="N242" s="198">
        <v>9.6184240234816004E-2</v>
      </c>
      <c r="O242" s="198">
        <v>3.5899751636938398E-2</v>
      </c>
      <c r="P242" s="198">
        <v>9.0313840596071403E-3</v>
      </c>
      <c r="Q242" s="198"/>
      <c r="R242" s="122">
        <v>6947.7653716733703</v>
      </c>
      <c r="S242" s="122">
        <v>47953.913848939701</v>
      </c>
      <c r="T242" s="122">
        <v>129050.266095275</v>
      </c>
      <c r="U242" s="122">
        <v>27874.613572665701</v>
      </c>
      <c r="V242" s="122">
        <v>124042.412913387</v>
      </c>
      <c r="W242" s="122">
        <v>258227.38157394499</v>
      </c>
    </row>
    <row r="243" spans="1:23" ht="12.75" x14ac:dyDescent="0.2">
      <c r="A243" s="122" t="s">
        <v>590</v>
      </c>
      <c r="B243" s="122">
        <v>11318</v>
      </c>
      <c r="C243" s="122">
        <v>11133.9175142563</v>
      </c>
      <c r="D243" s="140">
        <v>28.3508839806018</v>
      </c>
      <c r="E243" s="140">
        <v>-11.456061816443</v>
      </c>
      <c r="F243" s="140">
        <v>-6.2964685687679296</v>
      </c>
      <c r="G243" s="140">
        <v>173.64325894637801</v>
      </c>
      <c r="H243" s="122"/>
      <c r="I243" s="122">
        <v>10059</v>
      </c>
      <c r="J243" s="204">
        <v>1.20555503244462</v>
      </c>
      <c r="K243" s="198">
        <v>0.120886768068396</v>
      </c>
      <c r="L243" s="198">
        <v>2.1870961328163799E-2</v>
      </c>
      <c r="M243" s="198">
        <v>1.5906153693210101E-3</v>
      </c>
      <c r="N243" s="198">
        <v>7.1180037777114999E-2</v>
      </c>
      <c r="O243" s="198">
        <v>2.8332836266030399E-2</v>
      </c>
      <c r="P243" s="198">
        <v>6.3624614772840203E-3</v>
      </c>
      <c r="Q243" s="198"/>
      <c r="R243" s="122">
        <v>6947.7653716733703</v>
      </c>
      <c r="S243" s="122">
        <v>47953.913848939701</v>
      </c>
      <c r="T243" s="122">
        <v>129050.266095275</v>
      </c>
      <c r="U243" s="122">
        <v>27874.613572665701</v>
      </c>
      <c r="V243" s="122">
        <v>124042.412913387</v>
      </c>
      <c r="W243" s="122">
        <v>258227.38157394499</v>
      </c>
    </row>
    <row r="244" spans="1:23" ht="12.75" x14ac:dyDescent="0.2">
      <c r="A244" s="122" t="s">
        <v>591</v>
      </c>
      <c r="B244" s="122">
        <v>9961</v>
      </c>
      <c r="C244" s="122">
        <v>10122.8964780931</v>
      </c>
      <c r="D244" s="140">
        <v>-42.901018420598902</v>
      </c>
      <c r="E244" s="140">
        <v>-11.456061816443</v>
      </c>
      <c r="F244" s="140">
        <v>10.258994036809399</v>
      </c>
      <c r="G244" s="140">
        <v>-118.069316595014</v>
      </c>
      <c r="H244" s="122"/>
      <c r="I244" s="122">
        <v>147420</v>
      </c>
      <c r="J244" s="204">
        <v>1.20555503244462</v>
      </c>
      <c r="K244" s="198">
        <v>8.5395468728802104E-2</v>
      </c>
      <c r="L244" s="198">
        <v>1.7880884547551198E-2</v>
      </c>
      <c r="M244" s="198">
        <v>1.6483516483516501E-3</v>
      </c>
      <c r="N244" s="198">
        <v>6.0080043413376701E-2</v>
      </c>
      <c r="O244" s="198">
        <v>2.3327906661239999E-2</v>
      </c>
      <c r="P244" s="198">
        <v>8.3842083842083793E-3</v>
      </c>
      <c r="Q244" s="198"/>
      <c r="R244" s="122">
        <v>6947.7653716733703</v>
      </c>
      <c r="S244" s="122">
        <v>47953.913848939701</v>
      </c>
      <c r="T244" s="122">
        <v>129050.266095275</v>
      </c>
      <c r="U244" s="122">
        <v>27874.613572665701</v>
      </c>
      <c r="V244" s="122">
        <v>124042.412913387</v>
      </c>
      <c r="W244" s="122">
        <v>258227.38157394499</v>
      </c>
    </row>
    <row r="245" spans="1:23" ht="14.25" customHeight="1" x14ac:dyDescent="0.2">
      <c r="A245" s="19" t="s">
        <v>592</v>
      </c>
      <c r="B245" s="122"/>
      <c r="C245" s="122"/>
      <c r="D245" s="140"/>
      <c r="E245" s="140"/>
      <c r="F245" s="140"/>
      <c r="G245" s="140"/>
      <c r="H245" s="122"/>
      <c r="I245" s="122"/>
      <c r="J245" s="204"/>
      <c r="K245" s="198"/>
      <c r="L245" s="198"/>
      <c r="M245" s="198"/>
      <c r="N245" s="198"/>
      <c r="O245" s="198"/>
      <c r="P245" s="198"/>
      <c r="Q245" s="198"/>
      <c r="R245" s="122"/>
      <c r="S245" s="122"/>
      <c r="T245" s="122"/>
      <c r="U245" s="122"/>
      <c r="V245" s="122"/>
      <c r="W245" s="122"/>
    </row>
    <row r="246" spans="1:23" ht="12.75" x14ac:dyDescent="0.2">
      <c r="A246" s="122" t="s">
        <v>593</v>
      </c>
      <c r="B246" s="122">
        <v>13117</v>
      </c>
      <c r="C246" s="122">
        <v>13040.2967701488</v>
      </c>
      <c r="D246" s="140">
        <v>33.9547345822739</v>
      </c>
      <c r="E246" s="140">
        <v>-11.456061816443</v>
      </c>
      <c r="F246" s="140">
        <v>-21.637077804472298</v>
      </c>
      <c r="G246" s="140">
        <v>76.289516967115105</v>
      </c>
      <c r="H246" s="122"/>
      <c r="I246" s="122">
        <v>23161</v>
      </c>
      <c r="J246" s="204">
        <v>1.20555503244462</v>
      </c>
      <c r="K246" s="198">
        <v>9.76210008203445E-2</v>
      </c>
      <c r="L246" s="198">
        <v>2.1372134191097101E-2</v>
      </c>
      <c r="M246" s="198">
        <v>1.85656923276197E-3</v>
      </c>
      <c r="N246" s="198">
        <v>7.9098484521393703E-2</v>
      </c>
      <c r="O246" s="198">
        <v>3.14753248996157E-2</v>
      </c>
      <c r="P246" s="198">
        <v>1.0707655109883E-2</v>
      </c>
      <c r="Q246" s="198"/>
      <c r="R246" s="122">
        <v>6947.7653716733703</v>
      </c>
      <c r="S246" s="122">
        <v>47953.913848939701</v>
      </c>
      <c r="T246" s="122">
        <v>129050.266095275</v>
      </c>
      <c r="U246" s="122">
        <v>27874.613572665701</v>
      </c>
      <c r="V246" s="122">
        <v>124042.412913387</v>
      </c>
      <c r="W246" s="122">
        <v>258227.38157394499</v>
      </c>
    </row>
    <row r="247" spans="1:23" ht="12.75" x14ac:dyDescent="0.2">
      <c r="A247" s="122" t="s">
        <v>594</v>
      </c>
      <c r="B247" s="122">
        <v>10343</v>
      </c>
      <c r="C247" s="122">
        <v>10363.2135004714</v>
      </c>
      <c r="D247" s="140">
        <v>-39.154973435839501</v>
      </c>
      <c r="E247" s="140">
        <v>-11.456061816443</v>
      </c>
      <c r="F247" s="140">
        <v>-23.1848021414113</v>
      </c>
      <c r="G247" s="140">
        <v>53.351152924556601</v>
      </c>
      <c r="H247" s="122"/>
      <c r="I247" s="122">
        <v>51604</v>
      </c>
      <c r="J247" s="204">
        <v>1.20555503244462</v>
      </c>
      <c r="K247" s="198">
        <v>8.0517014184946903E-2</v>
      </c>
      <c r="L247" s="198">
        <v>1.6975428261375099E-2</v>
      </c>
      <c r="M247" s="198">
        <v>1.3758623362530001E-3</v>
      </c>
      <c r="N247" s="198">
        <v>6.4626773118362901E-2</v>
      </c>
      <c r="O247" s="198">
        <v>2.52499806216572E-2</v>
      </c>
      <c r="P247" s="198">
        <v>8.1776606464615108E-3</v>
      </c>
      <c r="Q247" s="198"/>
      <c r="R247" s="122">
        <v>6947.7653716733703</v>
      </c>
      <c r="S247" s="122">
        <v>47953.913848939701</v>
      </c>
      <c r="T247" s="122">
        <v>129050.266095275</v>
      </c>
      <c r="U247" s="122">
        <v>27874.613572665701</v>
      </c>
      <c r="V247" s="122">
        <v>124042.412913387</v>
      </c>
      <c r="W247" s="122">
        <v>258227.38157394499</v>
      </c>
    </row>
    <row r="248" spans="1:23" ht="12.75" x14ac:dyDescent="0.2">
      <c r="A248" s="122" t="s">
        <v>595</v>
      </c>
      <c r="B248" s="122">
        <v>10815</v>
      </c>
      <c r="C248" s="122">
        <v>10862.330344136801</v>
      </c>
      <c r="D248" s="140">
        <v>10.452852486168201</v>
      </c>
      <c r="E248" s="140">
        <v>-11.456061816443</v>
      </c>
      <c r="F248" s="140">
        <v>-22.044333032640299</v>
      </c>
      <c r="G248" s="140">
        <v>-24.577225357729301</v>
      </c>
      <c r="H248" s="122"/>
      <c r="I248" s="122">
        <v>57685</v>
      </c>
      <c r="J248" s="204">
        <v>1.20555503244462</v>
      </c>
      <c r="K248" s="198">
        <v>9.2727745514431803E-2</v>
      </c>
      <c r="L248" s="198">
        <v>1.79769437462079E-2</v>
      </c>
      <c r="M248" s="198">
        <v>1.43884892086331E-3</v>
      </c>
      <c r="N248" s="198">
        <v>6.7885932218080994E-2</v>
      </c>
      <c r="O248" s="198">
        <v>2.5517898933865E-2</v>
      </c>
      <c r="P248" s="198">
        <v>8.7544422293490496E-3</v>
      </c>
      <c r="Q248" s="198"/>
      <c r="R248" s="122">
        <v>6947.7653716733703</v>
      </c>
      <c r="S248" s="122">
        <v>47953.913848939701</v>
      </c>
      <c r="T248" s="122">
        <v>129050.266095275</v>
      </c>
      <c r="U248" s="122">
        <v>27874.613572665701</v>
      </c>
      <c r="V248" s="122">
        <v>124042.412913387</v>
      </c>
      <c r="W248" s="122">
        <v>258227.38157394499</v>
      </c>
    </row>
    <row r="249" spans="1:23" ht="12.75" x14ac:dyDescent="0.2">
      <c r="A249" s="122" t="s">
        <v>596</v>
      </c>
      <c r="B249" s="122">
        <v>11074</v>
      </c>
      <c r="C249" s="122">
        <v>11081.1927310836</v>
      </c>
      <c r="D249" s="140">
        <v>97.797189997461103</v>
      </c>
      <c r="E249" s="140">
        <v>-11.456061816443</v>
      </c>
      <c r="F249" s="140">
        <v>-24.8460077874491</v>
      </c>
      <c r="G249" s="140">
        <v>-69.143780522019796</v>
      </c>
      <c r="H249" s="122"/>
      <c r="I249" s="122">
        <v>10175</v>
      </c>
      <c r="J249" s="204">
        <v>1.20555503244462</v>
      </c>
      <c r="K249" s="198">
        <v>0.11665847665847701</v>
      </c>
      <c r="L249" s="198">
        <v>2.3194103194103199E-2</v>
      </c>
      <c r="M249" s="198">
        <v>1.5724815724815701E-3</v>
      </c>
      <c r="N249" s="198">
        <v>6.8697788697788698E-2</v>
      </c>
      <c r="O249" s="198">
        <v>2.5159705159705201E-2</v>
      </c>
      <c r="P249" s="198">
        <v>7.8624078624078605E-3</v>
      </c>
      <c r="Q249" s="198"/>
      <c r="R249" s="122">
        <v>6947.7653716733703</v>
      </c>
      <c r="S249" s="122">
        <v>47953.913848939701</v>
      </c>
      <c r="T249" s="122">
        <v>129050.266095275</v>
      </c>
      <c r="U249" s="122">
        <v>27874.613572665701</v>
      </c>
      <c r="V249" s="122">
        <v>124042.412913387</v>
      </c>
      <c r="W249" s="122">
        <v>258227.38157394499</v>
      </c>
    </row>
    <row r="250" spans="1:23" ht="12.75" x14ac:dyDescent="0.2">
      <c r="A250" s="122" t="s">
        <v>597</v>
      </c>
      <c r="B250" s="122">
        <v>12886</v>
      </c>
      <c r="C250" s="122">
        <v>12649.524898670999</v>
      </c>
      <c r="D250" s="140">
        <v>41.372339329602099</v>
      </c>
      <c r="E250" s="140">
        <v>-11.456061816443</v>
      </c>
      <c r="F250" s="140">
        <v>-20.77144833973</v>
      </c>
      <c r="G250" s="140">
        <v>227.608707693752</v>
      </c>
      <c r="H250" s="122"/>
      <c r="I250" s="122">
        <v>15461</v>
      </c>
      <c r="J250" s="204">
        <v>1.20555503244462</v>
      </c>
      <c r="K250" s="198">
        <v>0.10368022766962</v>
      </c>
      <c r="L250" s="198">
        <v>1.8239441174568299E-2</v>
      </c>
      <c r="M250" s="198">
        <v>1.3582562576806201E-3</v>
      </c>
      <c r="N250" s="198">
        <v>8.2336200763210701E-2</v>
      </c>
      <c r="O250" s="198">
        <v>3.3503654356121897E-2</v>
      </c>
      <c r="P250" s="198">
        <v>8.7963262402173201E-3</v>
      </c>
      <c r="Q250" s="198"/>
      <c r="R250" s="122">
        <v>6947.7653716733703</v>
      </c>
      <c r="S250" s="122">
        <v>47953.913848939701</v>
      </c>
      <c r="T250" s="122">
        <v>129050.266095275</v>
      </c>
      <c r="U250" s="122">
        <v>27874.613572665701</v>
      </c>
      <c r="V250" s="122">
        <v>124042.412913387</v>
      </c>
      <c r="W250" s="122">
        <v>258227.38157394499</v>
      </c>
    </row>
    <row r="251" spans="1:23" ht="12.75" x14ac:dyDescent="0.2">
      <c r="A251" s="122" t="s">
        <v>598</v>
      </c>
      <c r="B251" s="122">
        <v>13804</v>
      </c>
      <c r="C251" s="122">
        <v>13851.039465272899</v>
      </c>
      <c r="D251" s="140">
        <v>12.051647279400999</v>
      </c>
      <c r="E251" s="140">
        <v>-11.456061816443</v>
      </c>
      <c r="F251" s="140">
        <v>-23.9715967125566</v>
      </c>
      <c r="G251" s="140">
        <v>-23.873085513867899</v>
      </c>
      <c r="H251" s="122"/>
      <c r="I251" s="122">
        <v>15507</v>
      </c>
      <c r="J251" s="204">
        <v>1.20555503244462</v>
      </c>
      <c r="K251" s="198">
        <v>0.125040304378668</v>
      </c>
      <c r="L251" s="198">
        <v>2.00554588250468E-2</v>
      </c>
      <c r="M251" s="198">
        <v>2.1280711936544801E-3</v>
      </c>
      <c r="N251" s="198">
        <v>8.3704133617076196E-2</v>
      </c>
      <c r="O251" s="198">
        <v>3.3081834010446898E-2</v>
      </c>
      <c r="P251" s="198">
        <v>1.14142000386922E-2</v>
      </c>
      <c r="Q251" s="198"/>
      <c r="R251" s="122">
        <v>6947.7653716733703</v>
      </c>
      <c r="S251" s="122">
        <v>47953.913848939701</v>
      </c>
      <c r="T251" s="122">
        <v>129050.266095275</v>
      </c>
      <c r="U251" s="122">
        <v>27874.613572665701</v>
      </c>
      <c r="V251" s="122">
        <v>124042.412913387</v>
      </c>
      <c r="W251" s="122">
        <v>258227.38157394499</v>
      </c>
    </row>
    <row r="252" spans="1:23" ht="12.75" x14ac:dyDescent="0.2">
      <c r="A252" s="122" t="s">
        <v>599</v>
      </c>
      <c r="B252" s="122">
        <v>13685</v>
      </c>
      <c r="C252" s="122">
        <v>13518.0439990745</v>
      </c>
      <c r="D252" s="140">
        <v>12.7326227407732</v>
      </c>
      <c r="E252" s="140">
        <v>-11.456061816443</v>
      </c>
      <c r="F252" s="140">
        <v>-16.1596282021398</v>
      </c>
      <c r="G252" s="140">
        <v>181.445097915806</v>
      </c>
      <c r="H252" s="122"/>
      <c r="I252" s="122">
        <v>26933</v>
      </c>
      <c r="J252" s="204">
        <v>1.20555503244462</v>
      </c>
      <c r="K252" s="198">
        <v>9.6238814836817302E-2</v>
      </c>
      <c r="L252" s="198">
        <v>1.8861619574499701E-2</v>
      </c>
      <c r="M252" s="198">
        <v>2.1534919986633499E-3</v>
      </c>
      <c r="N252" s="198">
        <v>7.77113578138343E-2</v>
      </c>
      <c r="O252" s="198">
        <v>3.3973192737533901E-2</v>
      </c>
      <c r="P252" s="198">
        <v>1.1547172613522399E-2</v>
      </c>
      <c r="Q252" s="198"/>
      <c r="R252" s="122">
        <v>6947.7653716733703</v>
      </c>
      <c r="S252" s="122">
        <v>47953.913848939701</v>
      </c>
      <c r="T252" s="122">
        <v>129050.266095275</v>
      </c>
      <c r="U252" s="122">
        <v>27874.613572665701</v>
      </c>
      <c r="V252" s="122">
        <v>124042.412913387</v>
      </c>
      <c r="W252" s="122">
        <v>258227.38157394499</v>
      </c>
    </row>
    <row r="253" spans="1:23" ht="12.75" x14ac:dyDescent="0.2">
      <c r="A253" s="122" t="s">
        <v>600</v>
      </c>
      <c r="B253" s="122">
        <v>14486</v>
      </c>
      <c r="C253" s="122">
        <v>13819.834328201399</v>
      </c>
      <c r="D253" s="140">
        <v>354.47197331530498</v>
      </c>
      <c r="E253" s="140">
        <v>30.771217817391701</v>
      </c>
      <c r="F253" s="140">
        <v>-27.2863288152347</v>
      </c>
      <c r="G253" s="140">
        <v>308.25544851121401</v>
      </c>
      <c r="H253" s="122"/>
      <c r="I253" s="122">
        <v>10091</v>
      </c>
      <c r="J253" s="204">
        <v>1.20555503244462</v>
      </c>
      <c r="K253" s="198">
        <v>9.9990090179367705E-2</v>
      </c>
      <c r="L253" s="198">
        <v>2.1107917946685199E-2</v>
      </c>
      <c r="M253" s="198">
        <v>4.9549103161232802E-4</v>
      </c>
      <c r="N253" s="198">
        <v>8.9188385690219002E-2</v>
      </c>
      <c r="O253" s="198">
        <v>3.7260925577247E-2</v>
      </c>
      <c r="P253" s="198">
        <v>1.0008918838568999E-2</v>
      </c>
      <c r="Q253" s="198"/>
      <c r="R253" s="122">
        <v>6947.7653716733703</v>
      </c>
      <c r="S253" s="122">
        <v>47953.913848939701</v>
      </c>
      <c r="T253" s="122">
        <v>129050.266095275</v>
      </c>
      <c r="U253" s="122">
        <v>27874.613572665701</v>
      </c>
      <c r="V253" s="122">
        <v>124042.412913387</v>
      </c>
      <c r="W253" s="122">
        <v>258227.38157394499</v>
      </c>
    </row>
    <row r="254" spans="1:23" ht="12.75" x14ac:dyDescent="0.2">
      <c r="A254" s="122" t="s">
        <v>601</v>
      </c>
      <c r="B254" s="122">
        <v>13490</v>
      </c>
      <c r="C254" s="122">
        <v>13341.720263970101</v>
      </c>
      <c r="D254" s="140">
        <v>62.928232582302101</v>
      </c>
      <c r="E254" s="140">
        <v>-11.456061816443</v>
      </c>
      <c r="F254" s="140">
        <v>-25.181203414669099</v>
      </c>
      <c r="G254" s="140">
        <v>122.238597516279</v>
      </c>
      <c r="H254" s="122"/>
      <c r="I254" s="122">
        <v>20279</v>
      </c>
      <c r="J254" s="204">
        <v>1.20555503244462</v>
      </c>
      <c r="K254" s="198">
        <v>0.105922382760491</v>
      </c>
      <c r="L254" s="198">
        <v>1.9774150599142001E-2</v>
      </c>
      <c r="M254" s="198">
        <v>1.2821145026875101E-3</v>
      </c>
      <c r="N254" s="198">
        <v>8.9945263573154494E-2</v>
      </c>
      <c r="O254" s="198">
        <v>3.1510429508358397E-2</v>
      </c>
      <c r="P254" s="198">
        <v>1.08486611765866E-2</v>
      </c>
      <c r="Q254" s="198"/>
      <c r="R254" s="122">
        <v>6947.7653716733703</v>
      </c>
      <c r="S254" s="122">
        <v>47953.913848939701</v>
      </c>
      <c r="T254" s="122">
        <v>129050.266095275</v>
      </c>
      <c r="U254" s="122">
        <v>27874.613572665701</v>
      </c>
      <c r="V254" s="122">
        <v>124042.412913387</v>
      </c>
      <c r="W254" s="122">
        <v>258227.38157394499</v>
      </c>
    </row>
    <row r="255" spans="1:23" ht="12.75" x14ac:dyDescent="0.2">
      <c r="A255" s="122" t="s">
        <v>602</v>
      </c>
      <c r="B255" s="122">
        <v>14524</v>
      </c>
      <c r="C255" s="122">
        <v>14218.8352909274</v>
      </c>
      <c r="D255" s="140">
        <v>60.441856175930099</v>
      </c>
      <c r="E255" s="140">
        <v>-11.456061816443</v>
      </c>
      <c r="F255" s="140">
        <v>-17.498020480788401</v>
      </c>
      <c r="G255" s="140">
        <v>273.28283391242798</v>
      </c>
      <c r="H255" s="122"/>
      <c r="I255" s="122">
        <v>6861</v>
      </c>
      <c r="J255" s="204">
        <v>1.20555503244462</v>
      </c>
      <c r="K255" s="198">
        <v>0.10085993295438</v>
      </c>
      <c r="L255" s="198">
        <v>2.11339454889958E-2</v>
      </c>
      <c r="M255" s="198">
        <v>1.45751348199971E-3</v>
      </c>
      <c r="N255" s="198">
        <v>9.0803089928581798E-2</v>
      </c>
      <c r="O255" s="198">
        <v>4.0227372103192001E-2</v>
      </c>
      <c r="P255" s="198">
        <v>9.1823349365981605E-3</v>
      </c>
      <c r="Q255" s="198"/>
      <c r="R255" s="122">
        <v>6947.7653716733703</v>
      </c>
      <c r="S255" s="122">
        <v>47953.913848939701</v>
      </c>
      <c r="T255" s="122">
        <v>129050.266095275</v>
      </c>
      <c r="U255" s="122">
        <v>27874.613572665701</v>
      </c>
      <c r="V255" s="122">
        <v>124042.412913387</v>
      </c>
      <c r="W255" s="122">
        <v>258227.38157394499</v>
      </c>
    </row>
    <row r="256" spans="1:23" ht="12.75" x14ac:dyDescent="0.2">
      <c r="A256" s="122" t="s">
        <v>603</v>
      </c>
      <c r="B256" s="122">
        <v>17401</v>
      </c>
      <c r="C256" s="122">
        <v>17405.238049189302</v>
      </c>
      <c r="D256" s="140">
        <v>126.80720022520499</v>
      </c>
      <c r="E256" s="140">
        <v>-11.456061816443</v>
      </c>
      <c r="F256" s="140">
        <v>-21.1550001524522</v>
      </c>
      <c r="G256" s="140">
        <v>-98.829824976165099</v>
      </c>
      <c r="H256" s="122"/>
      <c r="I256" s="122">
        <v>10856</v>
      </c>
      <c r="J256" s="204">
        <v>1.20555503244462</v>
      </c>
      <c r="K256" s="198">
        <v>0.126197494473102</v>
      </c>
      <c r="L256" s="198">
        <v>2.4778924097273398E-2</v>
      </c>
      <c r="M256" s="198">
        <v>3.2240235814296201E-3</v>
      </c>
      <c r="N256" s="198">
        <v>0.107958732498158</v>
      </c>
      <c r="O256" s="198">
        <v>4.6241709653647801E-2</v>
      </c>
      <c r="P256" s="198">
        <v>1.2435519528371399E-2</v>
      </c>
      <c r="Q256" s="198"/>
      <c r="R256" s="122">
        <v>6947.7653716733703</v>
      </c>
      <c r="S256" s="122">
        <v>47953.913848939701</v>
      </c>
      <c r="T256" s="122">
        <v>129050.266095275</v>
      </c>
      <c r="U256" s="122">
        <v>27874.613572665701</v>
      </c>
      <c r="V256" s="122">
        <v>124042.412913387</v>
      </c>
      <c r="W256" s="122">
        <v>258227.38157394499</v>
      </c>
    </row>
    <row r="257" spans="1:23" ht="12.75" x14ac:dyDescent="0.2">
      <c r="A257" s="122" t="s">
        <v>604</v>
      </c>
      <c r="B257" s="122">
        <v>12581</v>
      </c>
      <c r="C257" s="122">
        <v>12398.280004324801</v>
      </c>
      <c r="D257" s="140">
        <v>85.391049196700095</v>
      </c>
      <c r="E257" s="140">
        <v>-11.456061816443</v>
      </c>
      <c r="F257" s="140">
        <v>-16.993736349724401</v>
      </c>
      <c r="G257" s="140">
        <v>126.004489402983</v>
      </c>
      <c r="H257" s="122"/>
      <c r="I257" s="122">
        <v>10909</v>
      </c>
      <c r="J257" s="204">
        <v>1.20555503244462</v>
      </c>
      <c r="K257" s="198">
        <v>0.12595104959208001</v>
      </c>
      <c r="L257" s="198">
        <v>2.0991841598679999E-2</v>
      </c>
      <c r="M257" s="198">
        <v>1.00834173618113E-3</v>
      </c>
      <c r="N257" s="198">
        <v>8.3050692089100694E-2</v>
      </c>
      <c r="O257" s="198">
        <v>2.9516912640938701E-2</v>
      </c>
      <c r="P257" s="198">
        <v>8.8917407645063701E-3</v>
      </c>
      <c r="Q257" s="198"/>
      <c r="R257" s="122">
        <v>6947.7653716733703</v>
      </c>
      <c r="S257" s="122">
        <v>47953.913848939701</v>
      </c>
      <c r="T257" s="122">
        <v>129050.266095275</v>
      </c>
      <c r="U257" s="122">
        <v>27874.613572665701</v>
      </c>
      <c r="V257" s="122">
        <v>124042.412913387</v>
      </c>
      <c r="W257" s="122">
        <v>258227.38157394499</v>
      </c>
    </row>
    <row r="258" spans="1:23" ht="12.75" x14ac:dyDescent="0.2">
      <c r="A258" s="122" t="s">
        <v>605</v>
      </c>
      <c r="B258" s="122">
        <v>12023</v>
      </c>
      <c r="C258" s="122">
        <v>11993.788360979601</v>
      </c>
      <c r="D258" s="140">
        <v>87.655186898364093</v>
      </c>
      <c r="E258" s="140">
        <v>-11.456061816443</v>
      </c>
      <c r="F258" s="140">
        <v>-25.209196608237399</v>
      </c>
      <c r="G258" s="140">
        <v>-21.283064286938099</v>
      </c>
      <c r="H258" s="122"/>
      <c r="I258" s="122">
        <v>11086</v>
      </c>
      <c r="J258" s="204">
        <v>1.20555503244462</v>
      </c>
      <c r="K258" s="198">
        <v>0.106711167237958</v>
      </c>
      <c r="L258" s="198">
        <v>1.8852606891574999E-2</v>
      </c>
      <c r="M258" s="198">
        <v>1.89428107523002E-3</v>
      </c>
      <c r="N258" s="198">
        <v>8.1183474652715096E-2</v>
      </c>
      <c r="O258" s="198">
        <v>2.60689157495941E-2</v>
      </c>
      <c r="P258" s="198">
        <v>9.9224246797763004E-3</v>
      </c>
      <c r="Q258" s="198"/>
      <c r="R258" s="122">
        <v>6947.7653716733703</v>
      </c>
      <c r="S258" s="122">
        <v>47953.913848939701</v>
      </c>
      <c r="T258" s="122">
        <v>129050.266095275</v>
      </c>
      <c r="U258" s="122">
        <v>27874.613572665701</v>
      </c>
      <c r="V258" s="122">
        <v>124042.412913387</v>
      </c>
      <c r="W258" s="122">
        <v>258227.38157394499</v>
      </c>
    </row>
    <row r="259" spans="1:23" ht="12.75" x14ac:dyDescent="0.2">
      <c r="A259" s="122" t="s">
        <v>606</v>
      </c>
      <c r="B259" s="122">
        <v>14720</v>
      </c>
      <c r="C259" s="122">
        <v>14004.9374442353</v>
      </c>
      <c r="D259" s="140">
        <v>220.16489629843099</v>
      </c>
      <c r="E259" s="140">
        <v>-11.456061816443</v>
      </c>
      <c r="F259" s="140">
        <v>-27.648519239203399</v>
      </c>
      <c r="G259" s="140">
        <v>533.87990998174598</v>
      </c>
      <c r="H259" s="122"/>
      <c r="I259" s="122">
        <v>6884</v>
      </c>
      <c r="J259" s="204">
        <v>1.20555503244462</v>
      </c>
      <c r="K259" s="198">
        <v>0.104445090063916</v>
      </c>
      <c r="L259" s="198">
        <v>1.9755955839628098E-2</v>
      </c>
      <c r="M259" s="198">
        <v>1.3073794305636299E-3</v>
      </c>
      <c r="N259" s="198">
        <v>9.0354445090063906E-2</v>
      </c>
      <c r="O259" s="198">
        <v>3.7332945961650203E-2</v>
      </c>
      <c r="P259" s="198">
        <v>1.01685066821615E-2</v>
      </c>
      <c r="Q259" s="198"/>
      <c r="R259" s="122">
        <v>6947.7653716733703</v>
      </c>
      <c r="S259" s="122">
        <v>47953.913848939701</v>
      </c>
      <c r="T259" s="122">
        <v>129050.266095275</v>
      </c>
      <c r="U259" s="122">
        <v>27874.613572665701</v>
      </c>
      <c r="V259" s="122">
        <v>124042.412913387</v>
      </c>
      <c r="W259" s="122">
        <v>258227.38157394499</v>
      </c>
    </row>
    <row r="260" spans="1:23" ht="12.75" x14ac:dyDescent="0.2">
      <c r="A260" s="122" t="s">
        <v>607</v>
      </c>
      <c r="B260" s="122">
        <v>16185</v>
      </c>
      <c r="C260" s="122">
        <v>15098.073870315</v>
      </c>
      <c r="D260" s="140">
        <v>349.06992486148499</v>
      </c>
      <c r="E260" s="140">
        <v>508.53929484760403</v>
      </c>
      <c r="F260" s="140">
        <v>-20.566198089581899</v>
      </c>
      <c r="G260" s="140">
        <v>250.37031761175601</v>
      </c>
      <c r="H260" s="122"/>
      <c r="I260" s="122">
        <v>7039</v>
      </c>
      <c r="J260" s="204">
        <v>1.20555503244462</v>
      </c>
      <c r="K260" s="198">
        <v>0.10313965051854</v>
      </c>
      <c r="L260" s="198">
        <v>2.27305014916892E-2</v>
      </c>
      <c r="M260" s="198">
        <v>1.9889188805228002E-3</v>
      </c>
      <c r="N260" s="198">
        <v>9.9019747123170895E-2</v>
      </c>
      <c r="O260" s="198">
        <v>4.0488705782071303E-2</v>
      </c>
      <c r="P260" s="198">
        <v>1.03707913055832E-2</v>
      </c>
      <c r="Q260" s="198"/>
      <c r="R260" s="122">
        <v>6947.7653716733703</v>
      </c>
      <c r="S260" s="122">
        <v>47953.913848939701</v>
      </c>
      <c r="T260" s="122">
        <v>129050.266095275</v>
      </c>
      <c r="U260" s="122">
        <v>27874.613572665701</v>
      </c>
      <c r="V260" s="122">
        <v>124042.412913387</v>
      </c>
      <c r="W260" s="122">
        <v>258227.38157394499</v>
      </c>
    </row>
    <row r="261" spans="1:23" ht="14.25" customHeight="1" x14ac:dyDescent="0.2">
      <c r="A261" s="19" t="s">
        <v>608</v>
      </c>
      <c r="B261" s="122"/>
      <c r="C261" s="122"/>
      <c r="D261" s="140"/>
      <c r="E261" s="140"/>
      <c r="F261" s="140"/>
      <c r="G261" s="140"/>
      <c r="H261" s="122"/>
      <c r="I261" s="122"/>
      <c r="J261" s="204"/>
      <c r="K261" s="198"/>
      <c r="L261" s="198"/>
      <c r="M261" s="198"/>
      <c r="N261" s="198"/>
      <c r="O261" s="198"/>
      <c r="P261" s="198"/>
      <c r="Q261" s="198"/>
      <c r="R261" s="122"/>
      <c r="S261" s="122"/>
      <c r="T261" s="122"/>
      <c r="U261" s="122"/>
      <c r="V261" s="122"/>
      <c r="W261" s="122"/>
    </row>
    <row r="262" spans="1:23" ht="12.75" x14ac:dyDescent="0.2">
      <c r="A262" s="122" t="s">
        <v>609</v>
      </c>
      <c r="B262" s="122">
        <v>13551</v>
      </c>
      <c r="C262" s="122">
        <v>13290.0709465496</v>
      </c>
      <c r="D262" s="140">
        <v>39.980656610867101</v>
      </c>
      <c r="E262" s="140">
        <v>-11.456061816443</v>
      </c>
      <c r="F262" s="140">
        <v>-27.6121722555046</v>
      </c>
      <c r="G262" s="140">
        <v>260.40939644682101</v>
      </c>
      <c r="H262" s="122"/>
      <c r="I262" s="122">
        <v>26929</v>
      </c>
      <c r="J262" s="204">
        <v>1.20555503244462</v>
      </c>
      <c r="K262" s="198">
        <v>0.100857811281518</v>
      </c>
      <c r="L262" s="198">
        <v>1.90129600059416E-2</v>
      </c>
      <c r="M262" s="198">
        <v>1.7453303130454199E-3</v>
      </c>
      <c r="N262" s="198">
        <v>8.6598091277061903E-2</v>
      </c>
      <c r="O262" s="198">
        <v>3.4498124698280702E-2</v>
      </c>
      <c r="P262" s="198">
        <v>9.6550187530171899E-3</v>
      </c>
      <c r="Q262" s="198"/>
      <c r="R262" s="122">
        <v>6947.7653716733703</v>
      </c>
      <c r="S262" s="122">
        <v>47953.913848939701</v>
      </c>
      <c r="T262" s="122">
        <v>129050.266095275</v>
      </c>
      <c r="U262" s="122">
        <v>27874.613572665701</v>
      </c>
      <c r="V262" s="122">
        <v>124042.412913387</v>
      </c>
      <c r="W262" s="122">
        <v>258227.38157394499</v>
      </c>
    </row>
    <row r="263" spans="1:23" ht="12.75" x14ac:dyDescent="0.2">
      <c r="A263" s="122" t="s">
        <v>610</v>
      </c>
      <c r="B263" s="122">
        <v>10160</v>
      </c>
      <c r="C263" s="122">
        <v>10101.7248890546</v>
      </c>
      <c r="D263" s="140">
        <v>-42.982554275425201</v>
      </c>
      <c r="E263" s="140">
        <v>-11.456061816443</v>
      </c>
      <c r="F263" s="140">
        <v>-17.4307479510551</v>
      </c>
      <c r="G263" s="140">
        <v>129.94585648975399</v>
      </c>
      <c r="H263" s="122"/>
      <c r="I263" s="122">
        <v>99788</v>
      </c>
      <c r="J263" s="204">
        <v>1.20555503244462</v>
      </c>
      <c r="K263" s="198">
        <v>8.28055477612539E-2</v>
      </c>
      <c r="L263" s="198">
        <v>1.55128873211208E-2</v>
      </c>
      <c r="M263" s="198">
        <v>1.3127831001723701E-3</v>
      </c>
      <c r="N263" s="198">
        <v>6.8274742454002502E-2</v>
      </c>
      <c r="O263" s="198">
        <v>2.5584238585801899E-2</v>
      </c>
      <c r="P263" s="198">
        <v>7.02489277267808E-3</v>
      </c>
      <c r="Q263" s="198"/>
      <c r="R263" s="122">
        <v>6947.7653716733703</v>
      </c>
      <c r="S263" s="122">
        <v>47953.913848939701</v>
      </c>
      <c r="T263" s="122">
        <v>129050.266095275</v>
      </c>
      <c r="U263" s="122">
        <v>27874.613572665701</v>
      </c>
      <c r="V263" s="122">
        <v>124042.412913387</v>
      </c>
      <c r="W263" s="122">
        <v>258227.38157394499</v>
      </c>
    </row>
    <row r="264" spans="1:23" ht="12.75" x14ac:dyDescent="0.2">
      <c r="A264" s="122" t="s">
        <v>611</v>
      </c>
      <c r="B264" s="122">
        <v>14453</v>
      </c>
      <c r="C264" s="122">
        <v>13719.623282498</v>
      </c>
      <c r="D264" s="140">
        <v>92.278583317288096</v>
      </c>
      <c r="E264" s="140">
        <v>-11.456061816443</v>
      </c>
      <c r="F264" s="140">
        <v>-19.990877557171601</v>
      </c>
      <c r="G264" s="140">
        <v>672.14249549739498</v>
      </c>
      <c r="H264" s="122"/>
      <c r="I264" s="122">
        <v>9564</v>
      </c>
      <c r="J264" s="204">
        <v>1.20555503244462</v>
      </c>
      <c r="K264" s="198">
        <v>0.107172731074864</v>
      </c>
      <c r="L264" s="198">
        <v>1.82977833542451E-2</v>
      </c>
      <c r="M264" s="198">
        <v>1.25470514429109E-3</v>
      </c>
      <c r="N264" s="198">
        <v>8.0719364282726899E-2</v>
      </c>
      <c r="O264" s="198">
        <v>3.6804684232538701E-2</v>
      </c>
      <c r="P264" s="198">
        <v>1.07695524884985E-2</v>
      </c>
      <c r="Q264" s="198"/>
      <c r="R264" s="122">
        <v>6947.7653716733703</v>
      </c>
      <c r="S264" s="122">
        <v>47953.913848939701</v>
      </c>
      <c r="T264" s="122">
        <v>129050.266095275</v>
      </c>
      <c r="U264" s="122">
        <v>27874.613572665701</v>
      </c>
      <c r="V264" s="122">
        <v>124042.412913387</v>
      </c>
      <c r="W264" s="122">
        <v>258227.38157394499</v>
      </c>
    </row>
    <row r="265" spans="1:23" ht="12.75" x14ac:dyDescent="0.2">
      <c r="A265" s="122" t="s">
        <v>612</v>
      </c>
      <c r="B265" s="122">
        <v>12827</v>
      </c>
      <c r="C265" s="122">
        <v>12665.1065838586</v>
      </c>
      <c r="D265" s="140">
        <v>31.544091259249399</v>
      </c>
      <c r="E265" s="140">
        <v>-11.456061816443</v>
      </c>
      <c r="F265" s="140">
        <v>-27.530787168228301</v>
      </c>
      <c r="G265" s="140">
        <v>169.199647298239</v>
      </c>
      <c r="H265" s="122"/>
      <c r="I265" s="122">
        <v>37299</v>
      </c>
      <c r="J265" s="204">
        <v>1.20555503244462</v>
      </c>
      <c r="K265" s="198">
        <v>9.6141987720850405E-2</v>
      </c>
      <c r="L265" s="198">
        <v>1.9893294726400199E-2</v>
      </c>
      <c r="M265" s="198">
        <v>1.60862221507279E-3</v>
      </c>
      <c r="N265" s="198">
        <v>8.9144481085283805E-2</v>
      </c>
      <c r="O265" s="198">
        <v>3.2386927263465502E-2</v>
      </c>
      <c r="P265" s="198">
        <v>8.4184562588809405E-3</v>
      </c>
      <c r="Q265" s="198"/>
      <c r="R265" s="122">
        <v>6947.7653716733703</v>
      </c>
      <c r="S265" s="122">
        <v>47953.913848939701</v>
      </c>
      <c r="T265" s="122">
        <v>129050.266095275</v>
      </c>
      <c r="U265" s="122">
        <v>27874.613572665701</v>
      </c>
      <c r="V265" s="122">
        <v>124042.412913387</v>
      </c>
      <c r="W265" s="122">
        <v>258227.38157394499</v>
      </c>
    </row>
    <row r="266" spans="1:23" ht="12.75" x14ac:dyDescent="0.2">
      <c r="A266" s="122" t="s">
        <v>613</v>
      </c>
      <c r="B266" s="122">
        <v>14931</v>
      </c>
      <c r="C266" s="122">
        <v>14277.8193022166</v>
      </c>
      <c r="D266" s="140">
        <v>192.542578834376</v>
      </c>
      <c r="E266" s="140">
        <v>90.020047698029998</v>
      </c>
      <c r="F266" s="140">
        <v>-27.754144947761102</v>
      </c>
      <c r="G266" s="140">
        <v>398.032622668508</v>
      </c>
      <c r="H266" s="122"/>
      <c r="I266" s="122">
        <v>19067</v>
      </c>
      <c r="J266" s="204">
        <v>1.20555503244462</v>
      </c>
      <c r="K266" s="198">
        <v>9.9753500812922793E-2</v>
      </c>
      <c r="L266" s="198">
        <v>2.0978654219331799E-2</v>
      </c>
      <c r="M266" s="198">
        <v>1.6258457019982201E-3</v>
      </c>
      <c r="N266" s="198">
        <v>9.2778098284995003E-2</v>
      </c>
      <c r="O266" s="198">
        <v>3.8495830492473897E-2</v>
      </c>
      <c r="P266" s="198">
        <v>9.9648607541826199E-3</v>
      </c>
      <c r="Q266" s="198"/>
      <c r="R266" s="122">
        <v>6947.7653716733703</v>
      </c>
      <c r="S266" s="122">
        <v>47953.913848939701</v>
      </c>
      <c r="T266" s="122">
        <v>129050.266095275</v>
      </c>
      <c r="U266" s="122">
        <v>27874.613572665701</v>
      </c>
      <c r="V266" s="122">
        <v>124042.412913387</v>
      </c>
      <c r="W266" s="122">
        <v>258227.38157394499</v>
      </c>
    </row>
    <row r="267" spans="1:23" ht="12.75" x14ac:dyDescent="0.2">
      <c r="A267" s="122" t="s">
        <v>614</v>
      </c>
      <c r="B267" s="122">
        <v>13437</v>
      </c>
      <c r="C267" s="122">
        <v>12950.294107473001</v>
      </c>
      <c r="D267" s="140">
        <v>178.38439807493199</v>
      </c>
      <c r="E267" s="140">
        <v>143.39996756144501</v>
      </c>
      <c r="F267" s="140">
        <v>-26.6493662552888</v>
      </c>
      <c r="G267" s="140">
        <v>191.55015842610101</v>
      </c>
      <c r="H267" s="122"/>
      <c r="I267" s="122">
        <v>9511</v>
      </c>
      <c r="J267" s="204">
        <v>1.20555503244462</v>
      </c>
      <c r="K267" s="198">
        <v>0.102512879823362</v>
      </c>
      <c r="L267" s="198">
        <v>1.83997476606035E-2</v>
      </c>
      <c r="M267" s="198">
        <v>1.9976868888655201E-3</v>
      </c>
      <c r="N267" s="198">
        <v>9.7045526232783105E-2</v>
      </c>
      <c r="O267" s="198">
        <v>3.3224687204289803E-2</v>
      </c>
      <c r="P267" s="198">
        <v>7.9907475554620994E-3</v>
      </c>
      <c r="Q267" s="198"/>
      <c r="R267" s="122">
        <v>6947.7653716733703</v>
      </c>
      <c r="S267" s="122">
        <v>47953.913848939701</v>
      </c>
      <c r="T267" s="122">
        <v>129050.266095275</v>
      </c>
      <c r="U267" s="122">
        <v>27874.613572665701</v>
      </c>
      <c r="V267" s="122">
        <v>124042.412913387</v>
      </c>
      <c r="W267" s="122">
        <v>258227.38157394499</v>
      </c>
    </row>
    <row r="268" spans="1:23" ht="12.75" x14ac:dyDescent="0.2">
      <c r="A268" s="122" t="s">
        <v>615</v>
      </c>
      <c r="B268" s="122">
        <v>14397</v>
      </c>
      <c r="C268" s="122">
        <v>13617.312475447001</v>
      </c>
      <c r="D268" s="140">
        <v>229.824596165922</v>
      </c>
      <c r="E268" s="140">
        <v>-11.456061816443</v>
      </c>
      <c r="F268" s="140">
        <v>-24.5615119607304</v>
      </c>
      <c r="G268" s="140">
        <v>586.35955699012902</v>
      </c>
      <c r="H268" s="122"/>
      <c r="I268" s="122">
        <v>5856</v>
      </c>
      <c r="J268" s="204">
        <v>1.20555503244462</v>
      </c>
      <c r="K268" s="198">
        <v>0.10792349726776</v>
      </c>
      <c r="L268" s="198">
        <v>1.6734972677595598E-2</v>
      </c>
      <c r="M268" s="198">
        <v>1.36612021857923E-3</v>
      </c>
      <c r="N268" s="198">
        <v>9.6311475409836103E-2</v>
      </c>
      <c r="O268" s="198">
        <v>3.4153005464480898E-2</v>
      </c>
      <c r="P268" s="198">
        <v>1.02459016393443E-2</v>
      </c>
      <c r="Q268" s="198"/>
      <c r="R268" s="122">
        <v>6947.7653716733703</v>
      </c>
      <c r="S268" s="122">
        <v>47953.913848939701</v>
      </c>
      <c r="T268" s="122">
        <v>129050.266095275</v>
      </c>
      <c r="U268" s="122">
        <v>27874.613572665701</v>
      </c>
      <c r="V268" s="122">
        <v>124042.412913387</v>
      </c>
      <c r="W268" s="122">
        <v>258227.38157394499</v>
      </c>
    </row>
    <row r="269" spans="1:23" ht="12.75" x14ac:dyDescent="0.2">
      <c r="A269" s="122" t="s">
        <v>616</v>
      </c>
      <c r="B269" s="122">
        <v>13881</v>
      </c>
      <c r="C269" s="122">
        <v>13682.874952461099</v>
      </c>
      <c r="D269" s="140">
        <v>103.06515467289699</v>
      </c>
      <c r="E269" s="140">
        <v>-11.456061816443</v>
      </c>
      <c r="F269" s="140">
        <v>-31.984713813463699</v>
      </c>
      <c r="G269" s="140">
        <v>138.29481651415699</v>
      </c>
      <c r="H269" s="122"/>
      <c r="I269" s="122">
        <v>11631</v>
      </c>
      <c r="J269" s="204">
        <v>1.20555503244462</v>
      </c>
      <c r="K269" s="198">
        <v>0.113145903189752</v>
      </c>
      <c r="L269" s="198">
        <v>2.2268076691600001E-2</v>
      </c>
      <c r="M269" s="198">
        <v>2.0634511220015499E-3</v>
      </c>
      <c r="N269" s="198">
        <v>8.5805175823230995E-2</v>
      </c>
      <c r="O269" s="198">
        <v>3.5078669074026299E-2</v>
      </c>
      <c r="P269" s="198">
        <v>9.6294385693405597E-3</v>
      </c>
      <c r="Q269" s="198"/>
      <c r="R269" s="122">
        <v>6947.7653716733703</v>
      </c>
      <c r="S269" s="122">
        <v>47953.913848939701</v>
      </c>
      <c r="T269" s="122">
        <v>129050.266095275</v>
      </c>
      <c r="U269" s="122">
        <v>27874.613572665701</v>
      </c>
      <c r="V269" s="122">
        <v>124042.412913387</v>
      </c>
      <c r="W269" s="122">
        <v>258227.38157394499</v>
      </c>
    </row>
    <row r="270" spans="1:23" ht="12.75" x14ac:dyDescent="0.2">
      <c r="A270" s="122" t="s">
        <v>617</v>
      </c>
      <c r="B270" s="122">
        <v>11640</v>
      </c>
      <c r="C270" s="122">
        <v>11481.3193555749</v>
      </c>
      <c r="D270" s="140">
        <v>-27.131624570493599</v>
      </c>
      <c r="E270" s="140">
        <v>-11.456061816443</v>
      </c>
      <c r="F270" s="140">
        <v>-19.052461969342701</v>
      </c>
      <c r="G270" s="140">
        <v>216.3539534395</v>
      </c>
      <c r="H270" s="122"/>
      <c r="I270" s="122">
        <v>38949</v>
      </c>
      <c r="J270" s="204">
        <v>1.20555503244462</v>
      </c>
      <c r="K270" s="198">
        <v>9.9180980256232495E-2</v>
      </c>
      <c r="L270" s="198">
        <v>1.9487021489640301E-2</v>
      </c>
      <c r="M270" s="198">
        <v>1.3864284063775699E-3</v>
      </c>
      <c r="N270" s="198">
        <v>7.8615625561631902E-2</v>
      </c>
      <c r="O270" s="198">
        <v>2.8010988728850501E-2</v>
      </c>
      <c r="P270" s="198">
        <v>7.9591260366119795E-3</v>
      </c>
      <c r="Q270" s="198"/>
      <c r="R270" s="122">
        <v>6947.7653716733703</v>
      </c>
      <c r="S270" s="122">
        <v>47953.913848939701</v>
      </c>
      <c r="T270" s="122">
        <v>129050.266095275</v>
      </c>
      <c r="U270" s="122">
        <v>27874.613572665701</v>
      </c>
      <c r="V270" s="122">
        <v>124042.412913387</v>
      </c>
      <c r="W270" s="122">
        <v>258227.38157394499</v>
      </c>
    </row>
    <row r="271" spans="1:23" ht="12.75" x14ac:dyDescent="0.2">
      <c r="A271" s="122" t="s">
        <v>618</v>
      </c>
      <c r="B271" s="122">
        <v>14279</v>
      </c>
      <c r="C271" s="122">
        <v>14023.220114022501</v>
      </c>
      <c r="D271" s="140">
        <v>59.853089354119099</v>
      </c>
      <c r="E271" s="140">
        <v>-11.456061816443</v>
      </c>
      <c r="F271" s="140">
        <v>-25.664881625021199</v>
      </c>
      <c r="G271" s="140">
        <v>233.205873959608</v>
      </c>
      <c r="H271" s="122"/>
      <c r="I271" s="122">
        <v>25992</v>
      </c>
      <c r="J271" s="204">
        <v>1.20555503244462</v>
      </c>
      <c r="K271" s="198">
        <v>0.106032625423207</v>
      </c>
      <c r="L271" s="198">
        <v>2.0390889504462901E-2</v>
      </c>
      <c r="M271" s="198">
        <v>2.1160357032933199E-3</v>
      </c>
      <c r="N271" s="198">
        <v>8.9873807325330901E-2</v>
      </c>
      <c r="O271" s="198">
        <v>3.6011080332410003E-2</v>
      </c>
      <c r="P271" s="198">
        <v>1.03493382579255E-2</v>
      </c>
      <c r="Q271" s="198"/>
      <c r="R271" s="122">
        <v>6947.7653716733703</v>
      </c>
      <c r="S271" s="122">
        <v>47953.913848939701</v>
      </c>
      <c r="T271" s="122">
        <v>129050.266095275</v>
      </c>
      <c r="U271" s="122">
        <v>27874.613572665701</v>
      </c>
      <c r="V271" s="122">
        <v>124042.412913387</v>
      </c>
      <c r="W271" s="122">
        <v>258227.38157394499</v>
      </c>
    </row>
    <row r="272" spans="1:23" ht="14.25" customHeight="1" x14ac:dyDescent="0.2">
      <c r="A272" s="19" t="s">
        <v>619</v>
      </c>
      <c r="B272" s="122"/>
      <c r="C272" s="122"/>
      <c r="D272" s="140"/>
      <c r="E272" s="140"/>
      <c r="F272" s="140"/>
      <c r="G272" s="140"/>
      <c r="H272" s="122"/>
      <c r="I272" s="122"/>
      <c r="J272" s="204"/>
      <c r="K272" s="198"/>
      <c r="L272" s="198"/>
      <c r="M272" s="198"/>
      <c r="N272" s="198"/>
      <c r="O272" s="198"/>
      <c r="P272" s="198"/>
      <c r="Q272" s="198"/>
      <c r="R272" s="122"/>
      <c r="S272" s="122"/>
      <c r="T272" s="122"/>
      <c r="U272" s="122"/>
      <c r="V272" s="122"/>
      <c r="W272" s="122"/>
    </row>
    <row r="273" spans="1:23" ht="12.75" x14ac:dyDescent="0.2">
      <c r="A273" s="122" t="s">
        <v>620</v>
      </c>
      <c r="B273" s="122">
        <v>12839</v>
      </c>
      <c r="C273" s="122">
        <v>12569.1685748525</v>
      </c>
      <c r="D273" s="140">
        <v>62.876876756427102</v>
      </c>
      <c r="E273" s="140">
        <v>-11.456061816443</v>
      </c>
      <c r="F273" s="140">
        <v>-25.4213682531235</v>
      </c>
      <c r="G273" s="140">
        <v>243.85424510262899</v>
      </c>
      <c r="H273" s="122"/>
      <c r="I273" s="122">
        <v>25269</v>
      </c>
      <c r="J273" s="204">
        <v>1.20555503244462</v>
      </c>
      <c r="K273" s="198">
        <v>0.106691994143021</v>
      </c>
      <c r="L273" s="198">
        <v>2.1607503264870001E-2</v>
      </c>
      <c r="M273" s="198">
        <v>1.30594799952511E-3</v>
      </c>
      <c r="N273" s="198">
        <v>8.1127072697772001E-2</v>
      </c>
      <c r="O273" s="198">
        <v>3.2173809806482302E-2</v>
      </c>
      <c r="P273" s="198">
        <v>8.6271716332264794E-3</v>
      </c>
      <c r="Q273" s="198"/>
      <c r="R273" s="122">
        <v>6947.7653716733703</v>
      </c>
      <c r="S273" s="122">
        <v>47953.913848939701</v>
      </c>
      <c r="T273" s="122">
        <v>129050.266095275</v>
      </c>
      <c r="U273" s="122">
        <v>27874.613572665701</v>
      </c>
      <c r="V273" s="122">
        <v>124042.412913387</v>
      </c>
      <c r="W273" s="122">
        <v>258227.38157394499</v>
      </c>
    </row>
    <row r="274" spans="1:23" ht="12.75" x14ac:dyDescent="0.2">
      <c r="A274" s="122" t="s">
        <v>621</v>
      </c>
      <c r="B274" s="122">
        <v>15216</v>
      </c>
      <c r="C274" s="122">
        <v>14589.4224709091</v>
      </c>
      <c r="D274" s="140">
        <v>224.66638599535301</v>
      </c>
      <c r="E274" s="140">
        <v>-11.456061816443</v>
      </c>
      <c r="F274" s="140">
        <v>-22.181045178374799</v>
      </c>
      <c r="G274" s="140">
        <v>435.30954774066402</v>
      </c>
      <c r="H274" s="122"/>
      <c r="I274" s="122">
        <v>18681</v>
      </c>
      <c r="J274" s="204">
        <v>1.20555503244462</v>
      </c>
      <c r="K274" s="198">
        <v>0.117017290294952</v>
      </c>
      <c r="L274" s="198">
        <v>2.27503880948557E-2</v>
      </c>
      <c r="M274" s="198">
        <v>1.87356137251753E-3</v>
      </c>
      <c r="N274" s="198">
        <v>9.2553931802365999E-2</v>
      </c>
      <c r="O274" s="198">
        <v>3.7845939724854102E-2</v>
      </c>
      <c r="P274" s="198">
        <v>1.038488303624E-2</v>
      </c>
      <c r="Q274" s="198"/>
      <c r="R274" s="122">
        <v>6947.7653716733703</v>
      </c>
      <c r="S274" s="122">
        <v>47953.913848939701</v>
      </c>
      <c r="T274" s="122">
        <v>129050.266095275</v>
      </c>
      <c r="U274" s="122">
        <v>27874.613572665701</v>
      </c>
      <c r="V274" s="122">
        <v>124042.412913387</v>
      </c>
      <c r="W274" s="122">
        <v>258227.38157394499</v>
      </c>
    </row>
    <row r="275" spans="1:23" ht="12.75" x14ac:dyDescent="0.2">
      <c r="A275" s="122" t="s">
        <v>622</v>
      </c>
      <c r="B275" s="122">
        <v>15896</v>
      </c>
      <c r="C275" s="122">
        <v>15080.1137340925</v>
      </c>
      <c r="D275" s="140">
        <v>174.61681594236299</v>
      </c>
      <c r="E275" s="140">
        <v>5.95136390525668</v>
      </c>
      <c r="F275" s="140">
        <v>-27.627632455307999</v>
      </c>
      <c r="G275" s="140">
        <v>662.50080875100798</v>
      </c>
      <c r="H275" s="122"/>
      <c r="I275" s="122">
        <v>19846</v>
      </c>
      <c r="J275" s="204">
        <v>1.20555503244462</v>
      </c>
      <c r="K275" s="198">
        <v>0.10319459840774001</v>
      </c>
      <c r="L275" s="198">
        <v>2.3178474251738398E-2</v>
      </c>
      <c r="M275" s="198">
        <v>1.8643555376398301E-3</v>
      </c>
      <c r="N275" s="198">
        <v>9.1051093419328794E-2</v>
      </c>
      <c r="O275" s="198">
        <v>4.0310390003023298E-2</v>
      </c>
      <c r="P275" s="198">
        <v>1.12365212133427E-2</v>
      </c>
      <c r="Q275" s="198"/>
      <c r="R275" s="122">
        <v>6947.7653716733703</v>
      </c>
      <c r="S275" s="122">
        <v>47953.913848939701</v>
      </c>
      <c r="T275" s="122">
        <v>129050.266095275</v>
      </c>
      <c r="U275" s="122">
        <v>27874.613572665701</v>
      </c>
      <c r="V275" s="122">
        <v>124042.412913387</v>
      </c>
      <c r="W275" s="122">
        <v>258227.38157394499</v>
      </c>
    </row>
    <row r="276" spans="1:23" ht="12.75" x14ac:dyDescent="0.2">
      <c r="A276" s="122" t="s">
        <v>623</v>
      </c>
      <c r="B276" s="122">
        <v>10705</v>
      </c>
      <c r="C276" s="122">
        <v>10579.753484516799</v>
      </c>
      <c r="D276" s="140">
        <v>-21.9083639050138</v>
      </c>
      <c r="E276" s="140">
        <v>-11.456061816443</v>
      </c>
      <c r="F276" s="140">
        <v>-27.064014844993199</v>
      </c>
      <c r="G276" s="140">
        <v>185.383434954092</v>
      </c>
      <c r="H276" s="122"/>
      <c r="I276" s="122">
        <v>98325</v>
      </c>
      <c r="J276" s="204">
        <v>1.20555503244462</v>
      </c>
      <c r="K276" s="198">
        <v>8.7719298245614002E-2</v>
      </c>
      <c r="L276" s="198">
        <v>1.73709636409865E-2</v>
      </c>
      <c r="M276" s="198">
        <v>1.2916348843122301E-3</v>
      </c>
      <c r="N276" s="198">
        <v>7.1375540300025395E-2</v>
      </c>
      <c r="O276" s="198">
        <v>2.72972285786931E-2</v>
      </c>
      <c r="P276" s="198">
        <v>6.9361810322908701E-3</v>
      </c>
      <c r="Q276" s="198"/>
      <c r="R276" s="122">
        <v>6947.7653716733703</v>
      </c>
      <c r="S276" s="122">
        <v>47953.913848939701</v>
      </c>
      <c r="T276" s="122">
        <v>129050.266095275</v>
      </c>
      <c r="U276" s="122">
        <v>27874.613572665701</v>
      </c>
      <c r="V276" s="122">
        <v>124042.412913387</v>
      </c>
      <c r="W276" s="122">
        <v>258227.38157394499</v>
      </c>
    </row>
    <row r="277" spans="1:23" ht="12.75" x14ac:dyDescent="0.2">
      <c r="A277" s="122" t="s">
        <v>624</v>
      </c>
      <c r="B277" s="122">
        <v>11075</v>
      </c>
      <c r="C277" s="122">
        <v>10560.8031677897</v>
      </c>
      <c r="D277" s="140">
        <v>-8.7857053191014192</v>
      </c>
      <c r="E277" s="140">
        <v>-11.456061816443</v>
      </c>
      <c r="F277" s="140">
        <v>-30.587226438484699</v>
      </c>
      <c r="G277" s="140">
        <v>564.55787668544804</v>
      </c>
      <c r="H277" s="122"/>
      <c r="I277" s="122">
        <v>17992</v>
      </c>
      <c r="J277" s="204">
        <v>1.20555503244462</v>
      </c>
      <c r="K277" s="198">
        <v>0.102656736327257</v>
      </c>
      <c r="L277" s="198">
        <v>1.5729212983548201E-2</v>
      </c>
      <c r="M277" s="198">
        <v>8.8928412627834602E-4</v>
      </c>
      <c r="N277" s="198">
        <v>7.6256113828368194E-2</v>
      </c>
      <c r="O277" s="198">
        <v>2.6845264562027599E-2</v>
      </c>
      <c r="P277" s="198">
        <v>6.66963094708759E-3</v>
      </c>
      <c r="Q277" s="198"/>
      <c r="R277" s="122">
        <v>6947.7653716733703</v>
      </c>
      <c r="S277" s="122">
        <v>47953.913848939701</v>
      </c>
      <c r="T277" s="122">
        <v>129050.266095275</v>
      </c>
      <c r="U277" s="122">
        <v>27874.613572665701</v>
      </c>
      <c r="V277" s="122">
        <v>124042.412913387</v>
      </c>
      <c r="W277" s="122">
        <v>258227.38157394499</v>
      </c>
    </row>
    <row r="278" spans="1:23" ht="12.75" x14ac:dyDescent="0.2">
      <c r="A278" s="122" t="s">
        <v>625</v>
      </c>
      <c r="B278" s="122">
        <v>16575</v>
      </c>
      <c r="C278" s="122">
        <v>15226.912518580901</v>
      </c>
      <c r="D278" s="140">
        <v>282.33120560137598</v>
      </c>
      <c r="E278" s="140">
        <v>211.775749496336</v>
      </c>
      <c r="F278" s="140">
        <v>-31.2334314165977</v>
      </c>
      <c r="G278" s="140">
        <v>885.13345472665901</v>
      </c>
      <c r="H278" s="122"/>
      <c r="I278" s="122">
        <v>9495</v>
      </c>
      <c r="J278" s="204">
        <v>1.20555503244462</v>
      </c>
      <c r="K278" s="198">
        <v>9.8894154818325405E-2</v>
      </c>
      <c r="L278" s="198">
        <v>2.23275408109531E-2</v>
      </c>
      <c r="M278" s="198">
        <v>1.5797788309636701E-3</v>
      </c>
      <c r="N278" s="198">
        <v>9.5418641390205394E-2</v>
      </c>
      <c r="O278" s="198">
        <v>4.0231700895208E-2</v>
      </c>
      <c r="P278" s="198">
        <v>1.16903633491311E-2</v>
      </c>
      <c r="Q278" s="198"/>
      <c r="R278" s="122">
        <v>6947.7653716733703</v>
      </c>
      <c r="S278" s="122">
        <v>47953.913848939701</v>
      </c>
      <c r="T278" s="122">
        <v>129050.266095275</v>
      </c>
      <c r="U278" s="122">
        <v>27874.613572665701</v>
      </c>
      <c r="V278" s="122">
        <v>124042.412913387</v>
      </c>
      <c r="W278" s="122">
        <v>258227.38157394499</v>
      </c>
    </row>
    <row r="279" spans="1:23" ht="12.75" x14ac:dyDescent="0.2">
      <c r="A279" s="122" t="s">
        <v>626</v>
      </c>
      <c r="B279" s="122">
        <v>12762</v>
      </c>
      <c r="C279" s="122">
        <v>12452.454800138399</v>
      </c>
      <c r="D279" s="140">
        <v>115.187868157925</v>
      </c>
      <c r="E279" s="140">
        <v>-11.456061816443</v>
      </c>
      <c r="F279" s="140">
        <v>-30.7032001692073</v>
      </c>
      <c r="G279" s="140">
        <v>236.739825100861</v>
      </c>
      <c r="H279" s="122"/>
      <c r="I279" s="122">
        <v>55964</v>
      </c>
      <c r="J279" s="204">
        <v>1.20555503244462</v>
      </c>
      <c r="K279" s="198">
        <v>0.106979486812951</v>
      </c>
      <c r="L279" s="198">
        <v>1.94589378886427E-2</v>
      </c>
      <c r="M279" s="198">
        <v>1.48309627617754E-3</v>
      </c>
      <c r="N279" s="198">
        <v>6.9419626903009096E-2</v>
      </c>
      <c r="O279" s="198">
        <v>3.2824673004073997E-2</v>
      </c>
      <c r="P279" s="198">
        <v>9.5061110714030408E-3</v>
      </c>
      <c r="Q279" s="198"/>
      <c r="R279" s="122">
        <v>6947.7653716733703</v>
      </c>
      <c r="S279" s="122">
        <v>47953.913848939701</v>
      </c>
      <c r="T279" s="122">
        <v>129050.266095275</v>
      </c>
      <c r="U279" s="122">
        <v>27874.613572665701</v>
      </c>
      <c r="V279" s="122">
        <v>124042.412913387</v>
      </c>
      <c r="W279" s="122">
        <v>258227.38157394499</v>
      </c>
    </row>
    <row r="280" spans="1:23" ht="14.25" customHeight="1" x14ac:dyDescent="0.2">
      <c r="A280" s="19" t="s">
        <v>627</v>
      </c>
      <c r="B280" s="122"/>
      <c r="C280" s="122"/>
      <c r="D280" s="140"/>
      <c r="E280" s="140"/>
      <c r="F280" s="140"/>
      <c r="G280" s="140"/>
      <c r="H280" s="122"/>
      <c r="I280" s="122"/>
      <c r="J280" s="204"/>
      <c r="K280" s="198"/>
      <c r="L280" s="198"/>
      <c r="M280" s="198"/>
      <c r="N280" s="198"/>
      <c r="O280" s="198"/>
      <c r="P280" s="198"/>
      <c r="Q280" s="198"/>
      <c r="R280" s="122"/>
      <c r="S280" s="122"/>
      <c r="T280" s="122"/>
      <c r="U280" s="122"/>
      <c r="V280" s="122"/>
      <c r="W280" s="122"/>
    </row>
    <row r="281" spans="1:23" ht="12.75" x14ac:dyDescent="0.2">
      <c r="A281" s="122" t="s">
        <v>628</v>
      </c>
      <c r="B281" s="122">
        <v>17505</v>
      </c>
      <c r="C281" s="122">
        <v>15451.409537728799</v>
      </c>
      <c r="D281" s="140">
        <v>750.91932673424401</v>
      </c>
      <c r="E281" s="140">
        <v>964.75325339952803</v>
      </c>
      <c r="F281" s="140">
        <v>-26.839881282468301</v>
      </c>
      <c r="G281" s="140">
        <v>364.99284727423702</v>
      </c>
      <c r="H281" s="122"/>
      <c r="I281" s="122">
        <v>7081</v>
      </c>
      <c r="J281" s="204">
        <v>1.20555503244462</v>
      </c>
      <c r="K281" s="198">
        <v>0.10619968930942</v>
      </c>
      <c r="L281" s="198">
        <v>2.24544555853693E-2</v>
      </c>
      <c r="M281" s="198">
        <v>1.9771218754413198E-3</v>
      </c>
      <c r="N281" s="198">
        <v>9.9279762745375005E-2</v>
      </c>
      <c r="O281" s="198">
        <v>3.7282869651179197E-2</v>
      </c>
      <c r="P281" s="198">
        <v>1.2992515181471501E-2</v>
      </c>
      <c r="Q281" s="198"/>
      <c r="R281" s="122">
        <v>6947.7653716733703</v>
      </c>
      <c r="S281" s="122">
        <v>47953.913848939701</v>
      </c>
      <c r="T281" s="122">
        <v>129050.266095275</v>
      </c>
      <c r="U281" s="122">
        <v>27874.613572665701</v>
      </c>
      <c r="V281" s="122">
        <v>124042.412913387</v>
      </c>
      <c r="W281" s="122">
        <v>258227.38157394499</v>
      </c>
    </row>
    <row r="282" spans="1:23" ht="12.75" x14ac:dyDescent="0.2">
      <c r="A282" s="122" t="s">
        <v>629</v>
      </c>
      <c r="B282" s="122">
        <v>16295</v>
      </c>
      <c r="C282" s="122">
        <v>14893.025803004301</v>
      </c>
      <c r="D282" s="140">
        <v>409.82106366991502</v>
      </c>
      <c r="E282" s="140">
        <v>689.56154721007795</v>
      </c>
      <c r="F282" s="140">
        <v>-26.247714167351798</v>
      </c>
      <c r="G282" s="140">
        <v>328.88537822658299</v>
      </c>
      <c r="H282" s="122"/>
      <c r="I282" s="122">
        <v>6492</v>
      </c>
      <c r="J282" s="204">
        <v>1.20555503244462</v>
      </c>
      <c r="K282" s="198">
        <v>0.100739371534196</v>
      </c>
      <c r="L282" s="198">
        <v>2.09488601355514E-2</v>
      </c>
      <c r="M282" s="198">
        <v>2.1565003080714698E-3</v>
      </c>
      <c r="N282" s="198">
        <v>0.105668515095502</v>
      </c>
      <c r="O282" s="198">
        <v>3.3887861983980298E-2</v>
      </c>
      <c r="P282" s="198">
        <v>1.24768946395564E-2</v>
      </c>
      <c r="Q282" s="198"/>
      <c r="R282" s="122">
        <v>6947.7653716733703</v>
      </c>
      <c r="S282" s="122">
        <v>47953.913848939701</v>
      </c>
      <c r="T282" s="122">
        <v>129050.266095275</v>
      </c>
      <c r="U282" s="122">
        <v>27874.613572665701</v>
      </c>
      <c r="V282" s="122">
        <v>124042.412913387</v>
      </c>
      <c r="W282" s="122">
        <v>258227.38157394499</v>
      </c>
    </row>
    <row r="283" spans="1:23" ht="12.75" x14ac:dyDescent="0.2">
      <c r="A283" s="122" t="s">
        <v>630</v>
      </c>
      <c r="B283" s="122">
        <v>18263</v>
      </c>
      <c r="C283" s="122">
        <v>16948.019936626999</v>
      </c>
      <c r="D283" s="140">
        <v>427.230532744355</v>
      </c>
      <c r="E283" s="140">
        <v>701.28509212714903</v>
      </c>
      <c r="F283" s="140">
        <v>-27.6499837123113</v>
      </c>
      <c r="G283" s="140">
        <v>213.849518187613</v>
      </c>
      <c r="H283" s="122"/>
      <c r="I283" s="122">
        <v>10200</v>
      </c>
      <c r="J283" s="204">
        <v>1.20555503244462</v>
      </c>
      <c r="K283" s="198">
        <v>0.108823529411765</v>
      </c>
      <c r="L283" s="198">
        <v>2.1764705882352901E-2</v>
      </c>
      <c r="M283" s="198">
        <v>2.6470588235294099E-3</v>
      </c>
      <c r="N283" s="198">
        <v>9.8529411764705893E-2</v>
      </c>
      <c r="O283" s="198">
        <v>4.1274509803921597E-2</v>
      </c>
      <c r="P283" s="198">
        <v>1.5686274509803901E-2</v>
      </c>
      <c r="Q283" s="198"/>
      <c r="R283" s="122">
        <v>6947.7653716733703</v>
      </c>
      <c r="S283" s="122">
        <v>47953.913848939701</v>
      </c>
      <c r="T283" s="122">
        <v>129050.266095275</v>
      </c>
      <c r="U283" s="122">
        <v>27874.613572665701</v>
      </c>
      <c r="V283" s="122">
        <v>124042.412913387</v>
      </c>
      <c r="W283" s="122">
        <v>258227.38157394499</v>
      </c>
    </row>
    <row r="284" spans="1:23" ht="12.75" x14ac:dyDescent="0.2">
      <c r="A284" s="122" t="s">
        <v>631</v>
      </c>
      <c r="B284" s="122">
        <v>11154</v>
      </c>
      <c r="C284" s="122">
        <v>10338.2304564118</v>
      </c>
      <c r="D284" s="140">
        <v>334.99213120534199</v>
      </c>
      <c r="E284" s="140">
        <v>282.95342284524003</v>
      </c>
      <c r="F284" s="140">
        <v>-29.764347421738002</v>
      </c>
      <c r="G284" s="140">
        <v>227.688320987281</v>
      </c>
      <c r="H284" s="122"/>
      <c r="I284" s="122">
        <v>14843</v>
      </c>
      <c r="J284" s="204">
        <v>1.20555503244462</v>
      </c>
      <c r="K284" s="198">
        <v>8.8459206359900303E-2</v>
      </c>
      <c r="L284" s="198">
        <v>1.2665903119315499E-2</v>
      </c>
      <c r="M284" s="198">
        <v>1.0779492016438699E-3</v>
      </c>
      <c r="N284" s="198">
        <v>7.2761571110961404E-2</v>
      </c>
      <c r="O284" s="198">
        <v>2.70834736913023E-2</v>
      </c>
      <c r="P284" s="198">
        <v>7.0740416357879098E-3</v>
      </c>
      <c r="Q284" s="198"/>
      <c r="R284" s="122">
        <v>6947.7653716733703</v>
      </c>
      <c r="S284" s="122">
        <v>47953.913848939701</v>
      </c>
      <c r="T284" s="122">
        <v>129050.266095275</v>
      </c>
      <c r="U284" s="122">
        <v>27874.613572665701</v>
      </c>
      <c r="V284" s="122">
        <v>124042.412913387</v>
      </c>
      <c r="W284" s="122">
        <v>258227.38157394499</v>
      </c>
    </row>
    <row r="285" spans="1:23" ht="12.75" x14ac:dyDescent="0.2">
      <c r="A285" s="122" t="s">
        <v>632</v>
      </c>
      <c r="B285" s="122">
        <v>18958</v>
      </c>
      <c r="C285" s="122">
        <v>17187.875082002301</v>
      </c>
      <c r="D285" s="140">
        <v>281.493382491619</v>
      </c>
      <c r="E285" s="140">
        <v>837.22011759663997</v>
      </c>
      <c r="F285" s="140">
        <v>-27.286940423193801</v>
      </c>
      <c r="G285" s="140">
        <v>678.82791804047497</v>
      </c>
      <c r="H285" s="122"/>
      <c r="I285" s="122">
        <v>5415</v>
      </c>
      <c r="J285" s="204">
        <v>1.20555503244462</v>
      </c>
      <c r="K285" s="198">
        <v>9.5660203139427497E-2</v>
      </c>
      <c r="L285" s="198">
        <v>2.5669436749769198E-2</v>
      </c>
      <c r="M285" s="198">
        <v>2.77008310249307E-3</v>
      </c>
      <c r="N285" s="198">
        <v>0.102308402585411</v>
      </c>
      <c r="O285" s="198">
        <v>4.3028624192059099E-2</v>
      </c>
      <c r="P285" s="198">
        <v>1.47737765466297E-2</v>
      </c>
      <c r="Q285" s="198"/>
      <c r="R285" s="122">
        <v>6947.7653716733703</v>
      </c>
      <c r="S285" s="122">
        <v>47953.913848939701</v>
      </c>
      <c r="T285" s="122">
        <v>129050.266095275</v>
      </c>
      <c r="U285" s="122">
        <v>27874.613572665701</v>
      </c>
      <c r="V285" s="122">
        <v>124042.412913387</v>
      </c>
      <c r="W285" s="122">
        <v>258227.38157394499</v>
      </c>
    </row>
    <row r="286" spans="1:23" ht="12.75" x14ac:dyDescent="0.2">
      <c r="A286" s="122" t="s">
        <v>633</v>
      </c>
      <c r="B286" s="122">
        <v>17831</v>
      </c>
      <c r="C286" s="122">
        <v>16337.9807332936</v>
      </c>
      <c r="D286" s="140">
        <v>449.84843470634098</v>
      </c>
      <c r="E286" s="140">
        <v>710.86935577130896</v>
      </c>
      <c r="F286" s="140">
        <v>-25.540472269052199</v>
      </c>
      <c r="G286" s="140">
        <v>357.71969239020399</v>
      </c>
      <c r="H286" s="122"/>
      <c r="I286" s="122">
        <v>11809</v>
      </c>
      <c r="J286" s="204">
        <v>1.20555503244462</v>
      </c>
      <c r="K286" s="198">
        <v>0.10331103395715099</v>
      </c>
      <c r="L286" s="198">
        <v>1.9561351511559001E-2</v>
      </c>
      <c r="M286" s="198">
        <v>2.371072910492E-3</v>
      </c>
      <c r="N286" s="198">
        <v>0.105343382166144</v>
      </c>
      <c r="O286" s="198">
        <v>4.6320602929968702E-2</v>
      </c>
      <c r="P286" s="198">
        <v>1.1262596324837001E-2</v>
      </c>
      <c r="Q286" s="198"/>
      <c r="R286" s="122">
        <v>6947.7653716733703</v>
      </c>
      <c r="S286" s="122">
        <v>47953.913848939701</v>
      </c>
      <c r="T286" s="122">
        <v>129050.266095275</v>
      </c>
      <c r="U286" s="122">
        <v>27874.613572665701</v>
      </c>
      <c r="V286" s="122">
        <v>124042.412913387</v>
      </c>
      <c r="W286" s="122">
        <v>258227.38157394499</v>
      </c>
    </row>
    <row r="287" spans="1:23" ht="12.75" x14ac:dyDescent="0.2">
      <c r="A287" s="122" t="s">
        <v>634</v>
      </c>
      <c r="B287" s="122">
        <v>10261</v>
      </c>
      <c r="C287" s="122">
        <v>9510.6972162090096</v>
      </c>
      <c r="D287" s="140">
        <v>314.66425241819701</v>
      </c>
      <c r="E287" s="140">
        <v>310.34162991469299</v>
      </c>
      <c r="F287" s="140">
        <v>-30.312180272303799</v>
      </c>
      <c r="G287" s="140">
        <v>155.90868592272199</v>
      </c>
      <c r="H287" s="122"/>
      <c r="I287" s="122">
        <v>11088</v>
      </c>
      <c r="J287" s="204">
        <v>1.20555503244462</v>
      </c>
      <c r="K287" s="198">
        <v>6.7550505050505097E-2</v>
      </c>
      <c r="L287" s="198">
        <v>1.1904761904761901E-2</v>
      </c>
      <c r="M287" s="198">
        <v>9.9206349206349201E-4</v>
      </c>
      <c r="N287" s="198">
        <v>6.4574314574314604E-2</v>
      </c>
      <c r="O287" s="198">
        <v>2.38997113997114E-2</v>
      </c>
      <c r="P287" s="198">
        <v>7.5757575757575803E-3</v>
      </c>
      <c r="Q287" s="198"/>
      <c r="R287" s="122">
        <v>6947.7653716733703</v>
      </c>
      <c r="S287" s="122">
        <v>47953.913848939701</v>
      </c>
      <c r="T287" s="122">
        <v>129050.266095275</v>
      </c>
      <c r="U287" s="122">
        <v>27874.613572665701</v>
      </c>
      <c r="V287" s="122">
        <v>124042.412913387</v>
      </c>
      <c r="W287" s="122">
        <v>258227.38157394499</v>
      </c>
    </row>
    <row r="288" spans="1:23" ht="12.75" x14ac:dyDescent="0.2">
      <c r="A288" s="122" t="s">
        <v>635</v>
      </c>
      <c r="B288" s="122">
        <v>11141</v>
      </c>
      <c r="C288" s="122">
        <v>11141.133126958701</v>
      </c>
      <c r="D288" s="140">
        <v>-6.0793456548054197</v>
      </c>
      <c r="E288" s="140">
        <v>-11.456061816443</v>
      </c>
      <c r="F288" s="140">
        <v>-30.1954455070635</v>
      </c>
      <c r="G288" s="140">
        <v>48.003504594236297</v>
      </c>
      <c r="H288" s="122"/>
      <c r="I288" s="122">
        <v>61745</v>
      </c>
      <c r="J288" s="204">
        <v>1.20555503244462</v>
      </c>
      <c r="K288" s="198">
        <v>7.8597457283990604E-2</v>
      </c>
      <c r="L288" s="198">
        <v>1.6438578022511901E-2</v>
      </c>
      <c r="M288" s="198">
        <v>1.29565146975464E-3</v>
      </c>
      <c r="N288" s="198">
        <v>7.6783545226334099E-2</v>
      </c>
      <c r="O288" s="198">
        <v>2.7273463438335099E-2</v>
      </c>
      <c r="P288" s="198">
        <v>8.58369098712446E-3</v>
      </c>
      <c r="Q288" s="198"/>
      <c r="R288" s="122">
        <v>6947.7653716733703</v>
      </c>
      <c r="S288" s="122">
        <v>47953.913848939701</v>
      </c>
      <c r="T288" s="122">
        <v>129050.266095275</v>
      </c>
      <c r="U288" s="122">
        <v>27874.613572665701</v>
      </c>
      <c r="V288" s="122">
        <v>124042.412913387</v>
      </c>
      <c r="W288" s="122">
        <v>258227.38157394499</v>
      </c>
    </row>
    <row r="289" spans="1:23" ht="14.25" customHeight="1" x14ac:dyDescent="0.2">
      <c r="A289" s="19" t="s">
        <v>636</v>
      </c>
      <c r="B289" s="122"/>
      <c r="C289" s="122"/>
      <c r="D289" s="140"/>
      <c r="E289" s="140"/>
      <c r="F289" s="140"/>
      <c r="G289" s="140"/>
      <c r="H289" s="122"/>
      <c r="I289" s="122"/>
      <c r="J289" s="204"/>
      <c r="K289" s="198"/>
      <c r="L289" s="198"/>
      <c r="M289" s="198"/>
      <c r="N289" s="198"/>
      <c r="O289" s="198"/>
      <c r="P289" s="198"/>
      <c r="Q289" s="198"/>
      <c r="R289" s="122"/>
      <c r="S289" s="122"/>
      <c r="T289" s="122"/>
      <c r="U289" s="122"/>
      <c r="V289" s="122"/>
      <c r="W289" s="122"/>
    </row>
    <row r="290" spans="1:23" ht="12.75" x14ac:dyDescent="0.2">
      <c r="A290" s="122" t="s">
        <v>637</v>
      </c>
      <c r="B290" s="122">
        <v>20478</v>
      </c>
      <c r="C290" s="122">
        <v>19218.740302447</v>
      </c>
      <c r="D290" s="140">
        <v>456.00916854974002</v>
      </c>
      <c r="E290" s="140">
        <v>1088.3522563858901</v>
      </c>
      <c r="F290" s="140">
        <v>-26.2080183744838</v>
      </c>
      <c r="G290" s="140">
        <v>-258.92356628778401</v>
      </c>
      <c r="H290" s="122"/>
      <c r="I290" s="122">
        <v>2454</v>
      </c>
      <c r="J290" s="204">
        <v>1.20555503244462</v>
      </c>
      <c r="K290" s="198">
        <v>0.112061939690302</v>
      </c>
      <c r="L290" s="198">
        <v>3.6267318663406697E-2</v>
      </c>
      <c r="M290" s="198">
        <v>4.48247758761206E-3</v>
      </c>
      <c r="N290" s="198">
        <v>7.8647106764466193E-2</v>
      </c>
      <c r="O290" s="198">
        <v>4.6862265688671599E-2</v>
      </c>
      <c r="P290" s="198">
        <v>1.8744906275468601E-2</v>
      </c>
      <c r="Q290" s="198"/>
      <c r="R290" s="122">
        <v>6947.7653716733703</v>
      </c>
      <c r="S290" s="122">
        <v>47953.913848939701</v>
      </c>
      <c r="T290" s="122">
        <v>129050.266095275</v>
      </c>
      <c r="U290" s="122">
        <v>27874.613572665701</v>
      </c>
      <c r="V290" s="122">
        <v>124042.412913387</v>
      </c>
      <c r="W290" s="122">
        <v>258227.38157394499</v>
      </c>
    </row>
    <row r="291" spans="1:23" ht="12.75" x14ac:dyDescent="0.2">
      <c r="A291" s="122" t="s">
        <v>638</v>
      </c>
      <c r="B291" s="122">
        <v>21300</v>
      </c>
      <c r="C291" s="122">
        <v>19288.682688867499</v>
      </c>
      <c r="D291" s="140">
        <v>810.29075475663706</v>
      </c>
      <c r="E291" s="140">
        <v>965.20277118275897</v>
      </c>
      <c r="F291" s="140">
        <v>-30.1675611017702</v>
      </c>
      <c r="G291" s="140">
        <v>266.09700693728797</v>
      </c>
      <c r="H291" s="122"/>
      <c r="I291" s="122">
        <v>2719</v>
      </c>
      <c r="J291" s="204">
        <v>1.20555503244462</v>
      </c>
      <c r="K291" s="198">
        <v>0.103346818683339</v>
      </c>
      <c r="L291" s="198">
        <v>2.68481059212946E-2</v>
      </c>
      <c r="M291" s="198">
        <v>4.7811695476277999E-3</v>
      </c>
      <c r="N291" s="198">
        <v>9.7462302317028293E-2</v>
      </c>
      <c r="O291" s="198">
        <v>5.1489518205222497E-2</v>
      </c>
      <c r="P291" s="198">
        <v>1.6550202280250101E-2</v>
      </c>
      <c r="Q291" s="198"/>
      <c r="R291" s="122">
        <v>6947.7653716733703</v>
      </c>
      <c r="S291" s="122">
        <v>47953.913848939701</v>
      </c>
      <c r="T291" s="122">
        <v>129050.266095275</v>
      </c>
      <c r="U291" s="122">
        <v>27874.613572665701</v>
      </c>
      <c r="V291" s="122">
        <v>124042.412913387</v>
      </c>
      <c r="W291" s="122">
        <v>258227.38157394499</v>
      </c>
    </row>
    <row r="292" spans="1:23" ht="12.75" x14ac:dyDescent="0.2">
      <c r="A292" s="122" t="s">
        <v>639</v>
      </c>
      <c r="B292" s="122">
        <v>14064</v>
      </c>
      <c r="C292" s="122">
        <v>13544.589878267499</v>
      </c>
      <c r="D292" s="140">
        <v>284.23780522794101</v>
      </c>
      <c r="E292" s="140">
        <v>-11.456061816443</v>
      </c>
      <c r="F292" s="140">
        <v>-29.715573101676199</v>
      </c>
      <c r="G292" s="140">
        <v>276.32263348676099</v>
      </c>
      <c r="H292" s="122"/>
      <c r="I292" s="122">
        <v>12187</v>
      </c>
      <c r="J292" s="204">
        <v>1.20555503244462</v>
      </c>
      <c r="K292" s="198">
        <v>0.10215803725281</v>
      </c>
      <c r="L292" s="198">
        <v>1.9529006318207899E-2</v>
      </c>
      <c r="M292" s="198">
        <v>2.6257487486666098E-3</v>
      </c>
      <c r="N292" s="198">
        <v>7.7377533437269205E-2</v>
      </c>
      <c r="O292" s="198">
        <v>3.6514318536145098E-2</v>
      </c>
      <c r="P292" s="198">
        <v>9.9286124558956301E-3</v>
      </c>
      <c r="Q292" s="198"/>
      <c r="R292" s="122">
        <v>6947.7653716733703</v>
      </c>
      <c r="S292" s="122">
        <v>47953.913848939701</v>
      </c>
      <c r="T292" s="122">
        <v>129050.266095275</v>
      </c>
      <c r="U292" s="122">
        <v>27874.613572665701</v>
      </c>
      <c r="V292" s="122">
        <v>124042.412913387</v>
      </c>
      <c r="W292" s="122">
        <v>258227.38157394499</v>
      </c>
    </row>
    <row r="293" spans="1:23" ht="12.75" x14ac:dyDescent="0.2">
      <c r="A293" s="122" t="s">
        <v>640</v>
      </c>
      <c r="B293" s="122">
        <v>16302</v>
      </c>
      <c r="C293" s="122">
        <v>15050.390312994101</v>
      </c>
      <c r="D293" s="140">
        <v>146.658874164308</v>
      </c>
      <c r="E293" s="140">
        <v>287.453463003867</v>
      </c>
      <c r="F293" s="140">
        <v>-31.926462496267501</v>
      </c>
      <c r="G293" s="140">
        <v>849.60656114896801</v>
      </c>
      <c r="H293" s="122"/>
      <c r="I293" s="122">
        <v>3100</v>
      </c>
      <c r="J293" s="204">
        <v>1.20555503244462</v>
      </c>
      <c r="K293" s="198">
        <v>0.119677419354839</v>
      </c>
      <c r="L293" s="198">
        <v>1.74193548387097E-2</v>
      </c>
      <c r="M293" s="198">
        <v>1.29032258064516E-3</v>
      </c>
      <c r="N293" s="198">
        <v>7.4516129032258099E-2</v>
      </c>
      <c r="O293" s="198">
        <v>4.2258064516128999E-2</v>
      </c>
      <c r="P293" s="198">
        <v>1.2903225806451601E-2</v>
      </c>
      <c r="Q293" s="198"/>
      <c r="R293" s="122">
        <v>6947.7653716733703</v>
      </c>
      <c r="S293" s="122">
        <v>47953.913848939701</v>
      </c>
      <c r="T293" s="122">
        <v>129050.266095275</v>
      </c>
      <c r="U293" s="122">
        <v>27874.613572665701</v>
      </c>
      <c r="V293" s="122">
        <v>124042.412913387</v>
      </c>
      <c r="W293" s="122">
        <v>258227.38157394499</v>
      </c>
    </row>
    <row r="294" spans="1:23" ht="12.75" x14ac:dyDescent="0.2">
      <c r="A294" s="122" t="s">
        <v>641</v>
      </c>
      <c r="B294" s="122">
        <v>13853</v>
      </c>
      <c r="C294" s="122">
        <v>13037.6124198663</v>
      </c>
      <c r="D294" s="140">
        <v>400.88831081205802</v>
      </c>
      <c r="E294" s="140">
        <v>25.1254975919808</v>
      </c>
      <c r="F294" s="140">
        <v>-29.0804954999196</v>
      </c>
      <c r="G294" s="140">
        <v>418.36154895367099</v>
      </c>
      <c r="H294" s="122"/>
      <c r="I294" s="122">
        <v>7132</v>
      </c>
      <c r="J294" s="204">
        <v>1.20555503244462</v>
      </c>
      <c r="K294" s="198">
        <v>0.125630959057768</v>
      </c>
      <c r="L294" s="198">
        <v>2.4817722938867099E-2</v>
      </c>
      <c r="M294" s="198">
        <v>1.6825574873808201E-3</v>
      </c>
      <c r="N294" s="198">
        <v>7.6416152551878794E-2</v>
      </c>
      <c r="O294" s="198">
        <v>3.2950084127874403E-2</v>
      </c>
      <c r="P294" s="198">
        <v>8.9736399326977006E-3</v>
      </c>
      <c r="Q294" s="198"/>
      <c r="R294" s="122">
        <v>6947.7653716733703</v>
      </c>
      <c r="S294" s="122">
        <v>47953.913848939701</v>
      </c>
      <c r="T294" s="122">
        <v>129050.266095275</v>
      </c>
      <c r="U294" s="122">
        <v>27874.613572665701</v>
      </c>
      <c r="V294" s="122">
        <v>124042.412913387</v>
      </c>
      <c r="W294" s="122">
        <v>258227.38157394499</v>
      </c>
    </row>
    <row r="295" spans="1:23" ht="12.75" x14ac:dyDescent="0.2">
      <c r="A295" s="122" t="s">
        <v>642</v>
      </c>
      <c r="B295" s="122">
        <v>15641</v>
      </c>
      <c r="C295" s="122">
        <v>14041.912485081401</v>
      </c>
      <c r="D295" s="140">
        <v>345.66028618331001</v>
      </c>
      <c r="E295" s="140">
        <v>360.23106023222402</v>
      </c>
      <c r="F295" s="140">
        <v>-29.006394680910802</v>
      </c>
      <c r="G295" s="140">
        <v>922.37996855318102</v>
      </c>
      <c r="H295" s="122"/>
      <c r="I295" s="122">
        <v>4125</v>
      </c>
      <c r="J295" s="204">
        <v>1.20555503244462</v>
      </c>
      <c r="K295" s="198">
        <v>0.118060606060606</v>
      </c>
      <c r="L295" s="198">
        <v>1.9636363636363601E-2</v>
      </c>
      <c r="M295" s="198">
        <v>1.6969696969697E-3</v>
      </c>
      <c r="N295" s="198">
        <v>7.8060606060606094E-2</v>
      </c>
      <c r="O295" s="198">
        <v>4.12121212121212E-2</v>
      </c>
      <c r="P295" s="198">
        <v>9.2121212121212097E-3</v>
      </c>
      <c r="Q295" s="198"/>
      <c r="R295" s="122">
        <v>6947.7653716733703</v>
      </c>
      <c r="S295" s="122">
        <v>47953.913848939701</v>
      </c>
      <c r="T295" s="122">
        <v>129050.266095275</v>
      </c>
      <c r="U295" s="122">
        <v>27874.613572665701</v>
      </c>
      <c r="V295" s="122">
        <v>124042.412913387</v>
      </c>
      <c r="W295" s="122">
        <v>258227.38157394499</v>
      </c>
    </row>
    <row r="296" spans="1:23" ht="12.75" x14ac:dyDescent="0.2">
      <c r="A296" s="122" t="s">
        <v>643</v>
      </c>
      <c r="B296" s="122">
        <v>13911</v>
      </c>
      <c r="C296" s="122">
        <v>12659.1669014656</v>
      </c>
      <c r="D296" s="140">
        <v>318.36002901485602</v>
      </c>
      <c r="E296" s="140">
        <v>375.53042227046899</v>
      </c>
      <c r="F296" s="140">
        <v>-32.805126790498697</v>
      </c>
      <c r="G296" s="140">
        <v>590.99367871558502</v>
      </c>
      <c r="H296" s="122"/>
      <c r="I296" s="122">
        <v>6784</v>
      </c>
      <c r="J296" s="204">
        <v>1.20555503244462</v>
      </c>
      <c r="K296" s="198">
        <v>0.11291273584905701</v>
      </c>
      <c r="L296" s="198">
        <v>2.01945754716981E-2</v>
      </c>
      <c r="M296" s="198">
        <v>1.0318396226415101E-3</v>
      </c>
      <c r="N296" s="198">
        <v>7.3408018867924502E-2</v>
      </c>
      <c r="O296" s="198">
        <v>3.3313679245283001E-2</v>
      </c>
      <c r="P296" s="198">
        <v>9.4339622641509396E-3</v>
      </c>
      <c r="Q296" s="198"/>
      <c r="R296" s="122">
        <v>6947.7653716733703</v>
      </c>
      <c r="S296" s="122">
        <v>47953.913848939701</v>
      </c>
      <c r="T296" s="122">
        <v>129050.266095275</v>
      </c>
      <c r="U296" s="122">
        <v>27874.613572665701</v>
      </c>
      <c r="V296" s="122">
        <v>124042.412913387</v>
      </c>
      <c r="W296" s="122">
        <v>258227.38157394499</v>
      </c>
    </row>
    <row r="297" spans="1:23" ht="12.75" x14ac:dyDescent="0.2">
      <c r="A297" s="122" t="s">
        <v>644</v>
      </c>
      <c r="B297" s="122">
        <v>11888</v>
      </c>
      <c r="C297" s="122">
        <v>11579.579040512001</v>
      </c>
      <c r="D297" s="140">
        <v>43.648930009960097</v>
      </c>
      <c r="E297" s="140">
        <v>-11.456061816443</v>
      </c>
      <c r="F297" s="140">
        <v>-31.257012306794302</v>
      </c>
      <c r="G297" s="140">
        <v>307.68427868190798</v>
      </c>
      <c r="H297" s="122"/>
      <c r="I297" s="122">
        <v>72266</v>
      </c>
      <c r="J297" s="204">
        <v>1.20555503244462</v>
      </c>
      <c r="K297" s="198">
        <v>0.104530484598566</v>
      </c>
      <c r="L297" s="198">
        <v>2.0535244790081099E-2</v>
      </c>
      <c r="M297" s="198">
        <v>1.3422633050120399E-3</v>
      </c>
      <c r="N297" s="198">
        <v>6.4636205131043706E-2</v>
      </c>
      <c r="O297" s="198">
        <v>3.0982758143525298E-2</v>
      </c>
      <c r="P297" s="198">
        <v>8.0397420640411794E-3</v>
      </c>
      <c r="Q297" s="198"/>
      <c r="R297" s="122">
        <v>6947.7653716733703</v>
      </c>
      <c r="S297" s="122">
        <v>47953.913848939701</v>
      </c>
      <c r="T297" s="122">
        <v>129050.266095275</v>
      </c>
      <c r="U297" s="122">
        <v>27874.613572665701</v>
      </c>
      <c r="V297" s="122">
        <v>124042.412913387</v>
      </c>
      <c r="W297" s="122">
        <v>258227.38157394499</v>
      </c>
    </row>
    <row r="298" spans="1:23" ht="12.75" x14ac:dyDescent="0.2">
      <c r="A298" s="122" t="s">
        <v>645</v>
      </c>
      <c r="B298" s="122">
        <v>18207</v>
      </c>
      <c r="C298" s="122">
        <v>14865.1972111081</v>
      </c>
      <c r="D298" s="140">
        <v>940.67924219173995</v>
      </c>
      <c r="E298" s="140">
        <v>987.57850658238794</v>
      </c>
      <c r="F298" s="140">
        <v>-21.5056784691354</v>
      </c>
      <c r="G298" s="140">
        <v>1434.67349363925</v>
      </c>
      <c r="H298" s="122"/>
      <c r="I298" s="122">
        <v>2535</v>
      </c>
      <c r="J298" s="204">
        <v>1.20555503244462</v>
      </c>
      <c r="K298" s="198">
        <v>9.6646942800788893E-2</v>
      </c>
      <c r="L298" s="198">
        <v>3.0374753451676499E-2</v>
      </c>
      <c r="M298" s="198">
        <v>1.9723865877711998E-3</v>
      </c>
      <c r="N298" s="198">
        <v>9.3491124260354996E-2</v>
      </c>
      <c r="O298" s="198">
        <v>3.8658777120315603E-2</v>
      </c>
      <c r="P298" s="198">
        <v>9.8619329388560193E-3</v>
      </c>
      <c r="Q298" s="198"/>
      <c r="R298" s="122">
        <v>6947.7653716733703</v>
      </c>
      <c r="S298" s="122">
        <v>47953.913848939701</v>
      </c>
      <c r="T298" s="122">
        <v>129050.266095275</v>
      </c>
      <c r="U298" s="122">
        <v>27874.613572665701</v>
      </c>
      <c r="V298" s="122">
        <v>124042.412913387</v>
      </c>
      <c r="W298" s="122">
        <v>258227.38157394499</v>
      </c>
    </row>
    <row r="299" spans="1:23" ht="12.75" x14ac:dyDescent="0.2">
      <c r="A299" s="122" t="s">
        <v>646</v>
      </c>
      <c r="B299" s="122">
        <v>16563</v>
      </c>
      <c r="C299" s="122">
        <v>15002.863053388301</v>
      </c>
      <c r="D299" s="140">
        <v>541.38085122197401</v>
      </c>
      <c r="E299" s="140">
        <v>736.10976411184004</v>
      </c>
      <c r="F299" s="140">
        <v>-29.887074004397402</v>
      </c>
      <c r="G299" s="140">
        <v>312.48534657034901</v>
      </c>
      <c r="H299" s="122"/>
      <c r="I299" s="122">
        <v>5899</v>
      </c>
      <c r="J299" s="204">
        <v>1.20555503244462</v>
      </c>
      <c r="K299" s="198">
        <v>0.110188167486015</v>
      </c>
      <c r="L299" s="198">
        <v>2.7970842515680602E-2</v>
      </c>
      <c r="M299" s="198">
        <v>2.37328360739108E-3</v>
      </c>
      <c r="N299" s="198">
        <v>9.0693337853873499E-2</v>
      </c>
      <c r="O299" s="198">
        <v>4.3905746736735002E-2</v>
      </c>
      <c r="P299" s="198">
        <v>7.9674521105272105E-3</v>
      </c>
      <c r="Q299" s="198"/>
      <c r="R299" s="122">
        <v>6947.7653716733703</v>
      </c>
      <c r="S299" s="122">
        <v>47953.913848939701</v>
      </c>
      <c r="T299" s="122">
        <v>129050.266095275</v>
      </c>
      <c r="U299" s="122">
        <v>27874.613572665701</v>
      </c>
      <c r="V299" s="122">
        <v>124042.412913387</v>
      </c>
      <c r="W299" s="122">
        <v>258227.38157394499</v>
      </c>
    </row>
    <row r="300" spans="1:23" ht="12.75" x14ac:dyDescent="0.2">
      <c r="A300" s="122" t="s">
        <v>647</v>
      </c>
      <c r="B300" s="122">
        <v>7840</v>
      </c>
      <c r="C300" s="122">
        <v>7941.8790908108604</v>
      </c>
      <c r="D300" s="140">
        <v>-27.255637060603998</v>
      </c>
      <c r="E300" s="140">
        <v>-11.456061816443</v>
      </c>
      <c r="F300" s="140">
        <v>-28.840884348987402</v>
      </c>
      <c r="G300" s="140">
        <v>-34.004879231141302</v>
      </c>
      <c r="H300" s="122"/>
      <c r="I300" s="122">
        <v>122892</v>
      </c>
      <c r="J300" s="204">
        <v>1.20555503244462</v>
      </c>
      <c r="K300" s="198">
        <v>7.4268463366207696E-2</v>
      </c>
      <c r="L300" s="198">
        <v>1.3955342902711301E-2</v>
      </c>
      <c r="M300" s="198">
        <v>1.02529049897471E-3</v>
      </c>
      <c r="N300" s="198">
        <v>5.0580997949418997E-2</v>
      </c>
      <c r="O300" s="198">
        <v>1.9211991016502301E-2</v>
      </c>
      <c r="P300" s="198">
        <v>5.7204700061842901E-3</v>
      </c>
      <c r="Q300" s="198"/>
      <c r="R300" s="122">
        <v>6947.7653716733703</v>
      </c>
      <c r="S300" s="122">
        <v>47953.913848939701</v>
      </c>
      <c r="T300" s="122">
        <v>129050.266095275</v>
      </c>
      <c r="U300" s="122">
        <v>27874.613572665701</v>
      </c>
      <c r="V300" s="122">
        <v>124042.412913387</v>
      </c>
      <c r="W300" s="122">
        <v>258227.38157394499</v>
      </c>
    </row>
    <row r="301" spans="1:23" ht="12.75" x14ac:dyDescent="0.2">
      <c r="A301" s="122" t="s">
        <v>648</v>
      </c>
      <c r="B301" s="122">
        <v>16575</v>
      </c>
      <c r="C301" s="122">
        <v>14279.5401001189</v>
      </c>
      <c r="D301" s="140">
        <v>938.115695100886</v>
      </c>
      <c r="E301" s="140">
        <v>771.66988677080406</v>
      </c>
      <c r="F301" s="140">
        <v>-31.687001285217601</v>
      </c>
      <c r="G301" s="140">
        <v>616.99560433321301</v>
      </c>
      <c r="H301" s="122"/>
      <c r="I301" s="122">
        <v>6805</v>
      </c>
      <c r="J301" s="204">
        <v>1.20555503244462</v>
      </c>
      <c r="K301" s="198">
        <v>9.0227773695811905E-2</v>
      </c>
      <c r="L301" s="198">
        <v>1.74871418074945E-2</v>
      </c>
      <c r="M301" s="198">
        <v>1.6164584864070499E-3</v>
      </c>
      <c r="N301" s="198">
        <v>9.15503306392359E-2</v>
      </c>
      <c r="O301" s="198">
        <v>3.9088905216752401E-2</v>
      </c>
      <c r="P301" s="198">
        <v>1.0727406318883199E-2</v>
      </c>
      <c r="Q301" s="198"/>
      <c r="R301" s="122">
        <v>6947.7653716733703</v>
      </c>
      <c r="S301" s="122">
        <v>47953.913848939701</v>
      </c>
      <c r="T301" s="122">
        <v>129050.266095275</v>
      </c>
      <c r="U301" s="122">
        <v>27874.613572665701</v>
      </c>
      <c r="V301" s="122">
        <v>124042.412913387</v>
      </c>
      <c r="W301" s="122">
        <v>258227.38157394499</v>
      </c>
    </row>
    <row r="302" spans="1:23" ht="12.75" x14ac:dyDescent="0.2">
      <c r="A302" s="122" t="s">
        <v>649</v>
      </c>
      <c r="B302" s="122">
        <v>16957</v>
      </c>
      <c r="C302" s="122">
        <v>15887.8632922119</v>
      </c>
      <c r="D302" s="140">
        <v>684.09947403986496</v>
      </c>
      <c r="E302" s="140">
        <v>459.56827810496799</v>
      </c>
      <c r="F302" s="140">
        <v>-28.707854370512699</v>
      </c>
      <c r="G302" s="140">
        <v>-46.273430676531</v>
      </c>
      <c r="H302" s="122"/>
      <c r="I302" s="122">
        <v>5413</v>
      </c>
      <c r="J302" s="204">
        <v>1.20555503244462</v>
      </c>
      <c r="K302" s="198">
        <v>0.113430629964899</v>
      </c>
      <c r="L302" s="198">
        <v>2.38315167190098E-2</v>
      </c>
      <c r="M302" s="198">
        <v>4.0642896730094203E-3</v>
      </c>
      <c r="N302" s="198">
        <v>8.7197487530020296E-2</v>
      </c>
      <c r="O302" s="198">
        <v>3.9164973212636199E-2</v>
      </c>
      <c r="P302" s="198">
        <v>1.33013116571217E-2</v>
      </c>
      <c r="Q302" s="198"/>
      <c r="R302" s="122">
        <v>6947.7653716733703</v>
      </c>
      <c r="S302" s="122">
        <v>47953.913848939701</v>
      </c>
      <c r="T302" s="122">
        <v>129050.266095275</v>
      </c>
      <c r="U302" s="122">
        <v>27874.613572665701</v>
      </c>
      <c r="V302" s="122">
        <v>124042.412913387</v>
      </c>
      <c r="W302" s="122">
        <v>258227.38157394499</v>
      </c>
    </row>
    <row r="303" spans="1:23" ht="12.75" x14ac:dyDescent="0.2">
      <c r="A303" s="122" t="s">
        <v>650</v>
      </c>
      <c r="B303" s="122">
        <v>10651</v>
      </c>
      <c r="C303" s="122">
        <v>10817.6890351571</v>
      </c>
      <c r="D303" s="140">
        <v>-5.7317207646072204</v>
      </c>
      <c r="E303" s="140">
        <v>-11.456061816443</v>
      </c>
      <c r="F303" s="140">
        <v>-33.887834070680903</v>
      </c>
      <c r="G303" s="140">
        <v>-115.394501279544</v>
      </c>
      <c r="H303" s="122"/>
      <c r="I303" s="122">
        <v>8695</v>
      </c>
      <c r="J303" s="204">
        <v>1.20555503244462</v>
      </c>
      <c r="K303" s="198">
        <v>9.2466935020126498E-2</v>
      </c>
      <c r="L303" s="198">
        <v>2.2196664749856199E-2</v>
      </c>
      <c r="M303" s="198">
        <v>1.61012075905693E-3</v>
      </c>
      <c r="N303" s="198">
        <v>6.0724554341575601E-2</v>
      </c>
      <c r="O303" s="198">
        <v>2.5301897642323198E-2</v>
      </c>
      <c r="P303" s="198">
        <v>8.62564692351926E-3</v>
      </c>
      <c r="Q303" s="198"/>
      <c r="R303" s="122">
        <v>6947.7653716733703</v>
      </c>
      <c r="S303" s="122">
        <v>47953.913848939701</v>
      </c>
      <c r="T303" s="122">
        <v>129050.266095275</v>
      </c>
      <c r="U303" s="122">
        <v>27874.613572665701</v>
      </c>
      <c r="V303" s="122">
        <v>124042.412913387</v>
      </c>
      <c r="W303" s="122">
        <v>258227.38157394499</v>
      </c>
    </row>
    <row r="304" spans="1:23" ht="12.75" x14ac:dyDescent="0.2">
      <c r="A304" s="122" t="s">
        <v>651</v>
      </c>
      <c r="B304" s="122">
        <v>20485</v>
      </c>
      <c r="C304" s="122">
        <v>17828.430338607199</v>
      </c>
      <c r="D304" s="140">
        <v>602.35094065315502</v>
      </c>
      <c r="E304" s="140">
        <v>881.03343211135802</v>
      </c>
      <c r="F304" s="140">
        <v>-20.742010577281999</v>
      </c>
      <c r="G304" s="140">
        <v>1194.0036698464501</v>
      </c>
      <c r="H304" s="122"/>
      <c r="I304" s="122">
        <v>2875</v>
      </c>
      <c r="J304" s="204">
        <v>1.20555503244462</v>
      </c>
      <c r="K304" s="198">
        <v>0.112</v>
      </c>
      <c r="L304" s="198">
        <v>2.9217391304347799E-2</v>
      </c>
      <c r="M304" s="198">
        <v>1.3913043478260901E-3</v>
      </c>
      <c r="N304" s="198">
        <v>9.9826086956521703E-2</v>
      </c>
      <c r="O304" s="198">
        <v>4.5913043478260897E-2</v>
      </c>
      <c r="P304" s="198">
        <v>1.5304347826087E-2</v>
      </c>
      <c r="Q304" s="198"/>
      <c r="R304" s="122">
        <v>6947.7653716733703</v>
      </c>
      <c r="S304" s="122">
        <v>47953.913848939701</v>
      </c>
      <c r="T304" s="122">
        <v>129050.266095275</v>
      </c>
      <c r="U304" s="122">
        <v>27874.613572665701</v>
      </c>
      <c r="V304" s="122">
        <v>124042.412913387</v>
      </c>
      <c r="W304" s="122">
        <v>258227.38157394499</v>
      </c>
    </row>
    <row r="305" spans="1:23" ht="14.25" customHeight="1" x14ac:dyDescent="0.2">
      <c r="A305" s="19" t="s">
        <v>652</v>
      </c>
      <c r="B305" s="122"/>
      <c r="C305" s="122"/>
      <c r="D305" s="140"/>
      <c r="E305" s="140"/>
      <c r="F305" s="140"/>
      <c r="G305" s="140"/>
      <c r="H305" s="122"/>
      <c r="I305" s="122"/>
      <c r="J305" s="204"/>
      <c r="K305" s="198"/>
      <c r="L305" s="198"/>
      <c r="M305" s="198"/>
      <c r="N305" s="198"/>
      <c r="O305" s="198"/>
      <c r="P305" s="198"/>
      <c r="Q305" s="198"/>
      <c r="R305" s="122"/>
      <c r="S305" s="122"/>
      <c r="T305" s="122"/>
      <c r="U305" s="122"/>
      <c r="V305" s="122"/>
      <c r="W305" s="122"/>
    </row>
    <row r="306" spans="1:23" ht="12.75" x14ac:dyDescent="0.2">
      <c r="A306" s="122" t="s">
        <v>653</v>
      </c>
      <c r="B306" s="122">
        <v>17489</v>
      </c>
      <c r="C306" s="122">
        <v>15236.672652396999</v>
      </c>
      <c r="D306" s="140">
        <v>665.94732063373601</v>
      </c>
      <c r="E306" s="140">
        <v>917.052343915449</v>
      </c>
      <c r="F306" s="140">
        <v>-29.686601410578199</v>
      </c>
      <c r="G306" s="140">
        <v>699.23538139745597</v>
      </c>
      <c r="H306" s="122"/>
      <c r="I306" s="122">
        <v>2876</v>
      </c>
      <c r="J306" s="204">
        <v>1.20555503244462</v>
      </c>
      <c r="K306" s="198">
        <v>9.2837273991655103E-2</v>
      </c>
      <c r="L306" s="198">
        <v>2.5730180806675901E-2</v>
      </c>
      <c r="M306" s="198">
        <v>1.73852573018081E-3</v>
      </c>
      <c r="N306" s="198">
        <v>9.7705146036161303E-2</v>
      </c>
      <c r="O306" s="198">
        <v>4.4158553546592497E-2</v>
      </c>
      <c r="P306" s="198">
        <v>9.0403337969402007E-3</v>
      </c>
      <c r="Q306" s="198"/>
      <c r="R306" s="122">
        <v>6947.7653716733703</v>
      </c>
      <c r="S306" s="122">
        <v>47953.913848939701</v>
      </c>
      <c r="T306" s="122">
        <v>129050.266095275</v>
      </c>
      <c r="U306" s="122">
        <v>27874.613572665701</v>
      </c>
      <c r="V306" s="122">
        <v>124042.412913387</v>
      </c>
      <c r="W306" s="122">
        <v>258227.38157394499</v>
      </c>
    </row>
    <row r="307" spans="1:23" ht="12.75" x14ac:dyDescent="0.2">
      <c r="A307" s="122" t="s">
        <v>654</v>
      </c>
      <c r="B307" s="122">
        <v>16200</v>
      </c>
      <c r="C307" s="122">
        <v>14869.1281333201</v>
      </c>
      <c r="D307" s="140">
        <v>413.92862611543001</v>
      </c>
      <c r="E307" s="140">
        <v>273.33994005605501</v>
      </c>
      <c r="F307" s="140">
        <v>-29.7501518150561</v>
      </c>
      <c r="G307" s="140">
        <v>673.19432668280695</v>
      </c>
      <c r="H307" s="122"/>
      <c r="I307" s="122">
        <v>6442</v>
      </c>
      <c r="J307" s="204">
        <v>1.20555503244462</v>
      </c>
      <c r="K307" s="198">
        <v>0.10058987891959</v>
      </c>
      <c r="L307" s="198">
        <v>2.29742316050916E-2</v>
      </c>
      <c r="M307" s="198">
        <v>1.3970816516609701E-3</v>
      </c>
      <c r="N307" s="198">
        <v>8.8947531822415396E-2</v>
      </c>
      <c r="O307" s="198">
        <v>4.40856876746352E-2</v>
      </c>
      <c r="P307" s="198">
        <v>9.3138776777398295E-3</v>
      </c>
      <c r="Q307" s="198"/>
      <c r="R307" s="122">
        <v>6947.7653716733703</v>
      </c>
      <c r="S307" s="122">
        <v>47953.913848939701</v>
      </c>
      <c r="T307" s="122">
        <v>129050.266095275</v>
      </c>
      <c r="U307" s="122">
        <v>27874.613572665701</v>
      </c>
      <c r="V307" s="122">
        <v>124042.412913387</v>
      </c>
      <c r="W307" s="122">
        <v>258227.38157394499</v>
      </c>
    </row>
    <row r="308" spans="1:23" ht="12.75" x14ac:dyDescent="0.2">
      <c r="A308" s="122" t="s">
        <v>655</v>
      </c>
      <c r="B308" s="122">
        <v>12277</v>
      </c>
      <c r="C308" s="122">
        <v>12205.6770896611</v>
      </c>
      <c r="D308" s="140">
        <v>90.574801649565103</v>
      </c>
      <c r="E308" s="140">
        <v>-11.456061816443</v>
      </c>
      <c r="F308" s="140">
        <v>-31.772506741142301</v>
      </c>
      <c r="G308" s="140">
        <v>24.199922741222998</v>
      </c>
      <c r="H308" s="122"/>
      <c r="I308" s="122">
        <v>28042</v>
      </c>
      <c r="J308" s="204">
        <v>1.20555503244462</v>
      </c>
      <c r="K308" s="198">
        <v>0.101847229156266</v>
      </c>
      <c r="L308" s="198">
        <v>1.9292489836673601E-2</v>
      </c>
      <c r="M308" s="198">
        <v>1.1768062192425599E-3</v>
      </c>
      <c r="N308" s="198">
        <v>7.6706369017901704E-2</v>
      </c>
      <c r="O308" s="198">
        <v>3.0917908851009201E-2</v>
      </c>
      <c r="P308" s="198">
        <v>9.1648241922830005E-3</v>
      </c>
      <c r="Q308" s="198"/>
      <c r="R308" s="122">
        <v>6947.7653716733703</v>
      </c>
      <c r="S308" s="122">
        <v>47953.913848939701</v>
      </c>
      <c r="T308" s="122">
        <v>129050.266095275</v>
      </c>
      <c r="U308" s="122">
        <v>27874.613572665701</v>
      </c>
      <c r="V308" s="122">
        <v>124042.412913387</v>
      </c>
      <c r="W308" s="122">
        <v>258227.38157394499</v>
      </c>
    </row>
    <row r="309" spans="1:23" ht="12.75" x14ac:dyDescent="0.2">
      <c r="A309" s="122" t="s">
        <v>656</v>
      </c>
      <c r="B309" s="122">
        <v>13754</v>
      </c>
      <c r="C309" s="122">
        <v>13184.5944303948</v>
      </c>
      <c r="D309" s="140">
        <v>206.15546823138899</v>
      </c>
      <c r="E309" s="140">
        <v>54.033784766238099</v>
      </c>
      <c r="F309" s="140">
        <v>-34.295330087074703</v>
      </c>
      <c r="G309" s="140">
        <v>344.01103418913402</v>
      </c>
      <c r="H309" s="122"/>
      <c r="I309" s="122">
        <v>17956</v>
      </c>
      <c r="J309" s="204">
        <v>1.20555503244462</v>
      </c>
      <c r="K309" s="198">
        <v>9.0554689240365305E-2</v>
      </c>
      <c r="L309" s="198">
        <v>2.2220984629093301E-2</v>
      </c>
      <c r="M309" s="198">
        <v>1.72644241479171E-3</v>
      </c>
      <c r="N309" s="198">
        <v>8.7658721318779206E-2</v>
      </c>
      <c r="O309" s="198">
        <v>3.6199599019826202E-2</v>
      </c>
      <c r="P309" s="198">
        <v>8.0752951659612392E-3</v>
      </c>
      <c r="Q309" s="198"/>
      <c r="R309" s="122">
        <v>6947.7653716733703</v>
      </c>
      <c r="S309" s="122">
        <v>47953.913848939701</v>
      </c>
      <c r="T309" s="122">
        <v>129050.266095275</v>
      </c>
      <c r="U309" s="122">
        <v>27874.613572665701</v>
      </c>
      <c r="V309" s="122">
        <v>124042.412913387</v>
      </c>
      <c r="W309" s="122">
        <v>258227.38157394499</v>
      </c>
    </row>
    <row r="310" spans="1:23" ht="12.75" x14ac:dyDescent="0.2">
      <c r="A310" s="122" t="s">
        <v>657</v>
      </c>
      <c r="B310" s="122">
        <v>13318</v>
      </c>
      <c r="C310" s="122">
        <v>12647.795068330701</v>
      </c>
      <c r="D310" s="140">
        <v>208.89502772695499</v>
      </c>
      <c r="E310" s="140">
        <v>-11.456061816443</v>
      </c>
      <c r="F310" s="140">
        <v>-33.040238880732097</v>
      </c>
      <c r="G310" s="140">
        <v>506.01687916447298</v>
      </c>
      <c r="H310" s="122"/>
      <c r="I310" s="122">
        <v>9864</v>
      </c>
      <c r="J310" s="204">
        <v>1.20555503244462</v>
      </c>
      <c r="K310" s="198">
        <v>0.105129764801298</v>
      </c>
      <c r="L310" s="198">
        <v>1.7133008921330101E-2</v>
      </c>
      <c r="M310" s="198">
        <v>1.1151662611516601E-3</v>
      </c>
      <c r="N310" s="198">
        <v>0.10746147607461499</v>
      </c>
      <c r="O310" s="198">
        <v>3.0717761557177599E-2</v>
      </c>
      <c r="P310" s="198">
        <v>7.7047850770478503E-3</v>
      </c>
      <c r="Q310" s="198"/>
      <c r="R310" s="122">
        <v>6947.7653716733703</v>
      </c>
      <c r="S310" s="122">
        <v>47953.913848939701</v>
      </c>
      <c r="T310" s="122">
        <v>129050.266095275</v>
      </c>
      <c r="U310" s="122">
        <v>27874.613572665701</v>
      </c>
      <c r="V310" s="122">
        <v>124042.412913387</v>
      </c>
      <c r="W310" s="122">
        <v>258227.38157394499</v>
      </c>
    </row>
    <row r="311" spans="1:23" ht="12.75" x14ac:dyDescent="0.2">
      <c r="A311" s="122" t="s">
        <v>658</v>
      </c>
      <c r="B311" s="122">
        <v>15808</v>
      </c>
      <c r="C311" s="122">
        <v>13992.8408698939</v>
      </c>
      <c r="D311" s="140">
        <v>353.300270277187</v>
      </c>
      <c r="E311" s="140">
        <v>703.24186628656798</v>
      </c>
      <c r="F311" s="140">
        <v>-27.156279849690101</v>
      </c>
      <c r="G311" s="140">
        <v>785.456029679891</v>
      </c>
      <c r="H311" s="122"/>
      <c r="I311" s="122">
        <v>5105</v>
      </c>
      <c r="J311" s="204">
        <v>1.20555503244462</v>
      </c>
      <c r="K311" s="198">
        <v>0.10244857982370199</v>
      </c>
      <c r="L311" s="198">
        <v>2.0959843290891299E-2</v>
      </c>
      <c r="M311" s="198">
        <v>1.17531831537708E-3</v>
      </c>
      <c r="N311" s="198">
        <v>9.1478942213516198E-2</v>
      </c>
      <c r="O311" s="198">
        <v>3.8785504407443702E-2</v>
      </c>
      <c r="P311" s="198">
        <v>9.2066601371204697E-3</v>
      </c>
      <c r="Q311" s="198"/>
      <c r="R311" s="122">
        <v>6947.7653716733703</v>
      </c>
      <c r="S311" s="122">
        <v>47953.913848939701</v>
      </c>
      <c r="T311" s="122">
        <v>129050.266095275</v>
      </c>
      <c r="U311" s="122">
        <v>27874.613572665701</v>
      </c>
      <c r="V311" s="122">
        <v>124042.412913387</v>
      </c>
      <c r="W311" s="122">
        <v>258227.38157394499</v>
      </c>
    </row>
    <row r="312" spans="1:23" ht="12.75" x14ac:dyDescent="0.2">
      <c r="A312" s="122" t="s">
        <v>659</v>
      </c>
      <c r="B312" s="122">
        <v>14041</v>
      </c>
      <c r="C312" s="122">
        <v>13525.855044072699</v>
      </c>
      <c r="D312" s="140">
        <v>144.575633396721</v>
      </c>
      <c r="E312" s="140">
        <v>-11.456061816443</v>
      </c>
      <c r="F312" s="140">
        <v>-32.026703908125398</v>
      </c>
      <c r="G312" s="140">
        <v>414.08973891617597</v>
      </c>
      <c r="H312" s="122"/>
      <c r="I312" s="122">
        <v>16223</v>
      </c>
      <c r="J312" s="204">
        <v>1.20555503244462</v>
      </c>
      <c r="K312" s="198">
        <v>0.12630216359489599</v>
      </c>
      <c r="L312" s="198">
        <v>2.57658879368797E-2</v>
      </c>
      <c r="M312" s="198">
        <v>1.35609936509893E-3</v>
      </c>
      <c r="N312" s="198">
        <v>8.1735807187326606E-2</v>
      </c>
      <c r="O312" s="198">
        <v>3.7724218701843101E-2</v>
      </c>
      <c r="P312" s="198">
        <v>7.64346914873944E-3</v>
      </c>
      <c r="Q312" s="198"/>
      <c r="R312" s="122">
        <v>6947.7653716733703</v>
      </c>
      <c r="S312" s="122">
        <v>47953.913848939701</v>
      </c>
      <c r="T312" s="122">
        <v>129050.266095275</v>
      </c>
      <c r="U312" s="122">
        <v>27874.613572665701</v>
      </c>
      <c r="V312" s="122">
        <v>124042.412913387</v>
      </c>
      <c r="W312" s="122">
        <v>258227.38157394499</v>
      </c>
    </row>
    <row r="313" spans="1:23" ht="12.75" x14ac:dyDescent="0.2">
      <c r="A313" s="122" t="s">
        <v>660</v>
      </c>
      <c r="B313" s="122">
        <v>10910</v>
      </c>
      <c r="C313" s="122">
        <v>10406.1723344975</v>
      </c>
      <c r="D313" s="140">
        <v>230.537889695632</v>
      </c>
      <c r="E313" s="140">
        <v>-11.456061816443</v>
      </c>
      <c r="F313" s="140">
        <v>-33.070815469571897</v>
      </c>
      <c r="G313" s="140">
        <v>317.96626377378499</v>
      </c>
      <c r="H313" s="122"/>
      <c r="I313" s="122">
        <v>23167</v>
      </c>
      <c r="J313" s="204">
        <v>1.20555503244462</v>
      </c>
      <c r="K313" s="198">
        <v>8.5121077394569894E-2</v>
      </c>
      <c r="L313" s="198">
        <v>1.9294686407389801E-2</v>
      </c>
      <c r="M313" s="198">
        <v>1.5107696292139699E-3</v>
      </c>
      <c r="N313" s="198">
        <v>6.6171709759571803E-2</v>
      </c>
      <c r="O313" s="198">
        <v>2.9956403504985501E-2</v>
      </c>
      <c r="P313" s="198">
        <v>5.2661112789744004E-3</v>
      </c>
      <c r="Q313" s="198"/>
      <c r="R313" s="122">
        <v>6947.7653716733703</v>
      </c>
      <c r="S313" s="122">
        <v>47953.913848939701</v>
      </c>
      <c r="T313" s="122">
        <v>129050.266095275</v>
      </c>
      <c r="U313" s="122">
        <v>27874.613572665701</v>
      </c>
      <c r="V313" s="122">
        <v>124042.412913387</v>
      </c>
      <c r="W313" s="122">
        <v>258227.38157394499</v>
      </c>
    </row>
    <row r="314" spans="1:23" ht="12.75" x14ac:dyDescent="0.2">
      <c r="A314" s="122" t="s">
        <v>661</v>
      </c>
      <c r="B314" s="122">
        <v>9809</v>
      </c>
      <c r="C314" s="122">
        <v>9823.3697924032604</v>
      </c>
      <c r="D314" s="140">
        <v>2.2265154057238798</v>
      </c>
      <c r="E314" s="140">
        <v>-11.456061816443</v>
      </c>
      <c r="F314" s="140">
        <v>-30.9001525757926</v>
      </c>
      <c r="G314" s="140">
        <v>25.329428025928301</v>
      </c>
      <c r="H314" s="122"/>
      <c r="I314" s="122">
        <v>76770</v>
      </c>
      <c r="J314" s="204">
        <v>1.20555503244462</v>
      </c>
      <c r="K314" s="198">
        <v>8.6869871043376304E-2</v>
      </c>
      <c r="L314" s="198">
        <v>1.76370978246711E-2</v>
      </c>
      <c r="M314" s="198">
        <v>1.5110069037384401E-3</v>
      </c>
      <c r="N314" s="198">
        <v>6.3253875211671196E-2</v>
      </c>
      <c r="O314" s="198">
        <v>2.5231210108115101E-2</v>
      </c>
      <c r="P314" s="198">
        <v>6.2394164387130401E-3</v>
      </c>
      <c r="Q314" s="198"/>
      <c r="R314" s="122">
        <v>6947.7653716733703</v>
      </c>
      <c r="S314" s="122">
        <v>47953.913848939701</v>
      </c>
      <c r="T314" s="122">
        <v>129050.266095275</v>
      </c>
      <c r="U314" s="122">
        <v>27874.613572665701</v>
      </c>
      <c r="V314" s="122">
        <v>124042.412913387</v>
      </c>
      <c r="W314" s="122">
        <v>258227.38157394499</v>
      </c>
    </row>
    <row r="315" spans="1:23" ht="12.75" x14ac:dyDescent="0.2">
      <c r="A315" s="122" t="s">
        <v>662</v>
      </c>
      <c r="B315" s="122">
        <v>19719</v>
      </c>
      <c r="C315" s="122">
        <v>17152.9744767948</v>
      </c>
      <c r="D315" s="140">
        <v>681.12784916473402</v>
      </c>
      <c r="E315" s="140">
        <v>973.797588793513</v>
      </c>
      <c r="F315" s="140">
        <v>-33.948406703535397</v>
      </c>
      <c r="G315" s="140">
        <v>944.69559264929501</v>
      </c>
      <c r="H315" s="122"/>
      <c r="I315" s="122">
        <v>6116</v>
      </c>
      <c r="J315" s="204">
        <v>1.20555503244462</v>
      </c>
      <c r="K315" s="198">
        <v>0.12410071942445999</v>
      </c>
      <c r="L315" s="198">
        <v>2.6324395029431E-2</v>
      </c>
      <c r="M315" s="198">
        <v>1.79856115107914E-3</v>
      </c>
      <c r="N315" s="198">
        <v>0.119032047089601</v>
      </c>
      <c r="O315" s="198">
        <v>4.9215173315892702E-2</v>
      </c>
      <c r="P315" s="198">
        <v>9.4833224329627201E-3</v>
      </c>
      <c r="Q315" s="198"/>
      <c r="R315" s="122">
        <v>6947.7653716733703</v>
      </c>
      <c r="S315" s="122">
        <v>47953.913848939701</v>
      </c>
      <c r="T315" s="122">
        <v>129050.266095275</v>
      </c>
      <c r="U315" s="122">
        <v>27874.613572665701</v>
      </c>
      <c r="V315" s="122">
        <v>124042.412913387</v>
      </c>
      <c r="W315" s="122">
        <v>258227.38157394499</v>
      </c>
    </row>
    <row r="316" spans="1:23" ht="12.75" x14ac:dyDescent="0.2">
      <c r="A316" s="122" t="s">
        <v>663</v>
      </c>
      <c r="B316" s="122">
        <v>11032</v>
      </c>
      <c r="C316" s="122">
        <v>10779.712493352101</v>
      </c>
      <c r="D316" s="140">
        <v>28.690965906568302</v>
      </c>
      <c r="E316" s="140">
        <v>-11.456061816443</v>
      </c>
      <c r="F316" s="140">
        <v>-32.639455752902499</v>
      </c>
      <c r="G316" s="140">
        <v>267.83236753432999</v>
      </c>
      <c r="H316" s="122"/>
      <c r="I316" s="122">
        <v>41904</v>
      </c>
      <c r="J316" s="204">
        <v>1.20555503244462</v>
      </c>
      <c r="K316" s="198">
        <v>0.10593260786559799</v>
      </c>
      <c r="L316" s="198">
        <v>1.7969644902634599E-2</v>
      </c>
      <c r="M316" s="198">
        <v>1.1693394425353199E-3</v>
      </c>
      <c r="N316" s="198">
        <v>6.7606911034746101E-2</v>
      </c>
      <c r="O316" s="198">
        <v>2.98300878197785E-2</v>
      </c>
      <c r="P316" s="198">
        <v>6.2285223367697599E-3</v>
      </c>
      <c r="Q316" s="198"/>
      <c r="R316" s="122">
        <v>6947.7653716733703</v>
      </c>
      <c r="S316" s="122">
        <v>47953.913848939701</v>
      </c>
      <c r="T316" s="122">
        <v>129050.266095275</v>
      </c>
      <c r="U316" s="122">
        <v>27874.613572665701</v>
      </c>
      <c r="V316" s="122">
        <v>124042.412913387</v>
      </c>
      <c r="W316" s="122">
        <v>258227.38157394499</v>
      </c>
    </row>
    <row r="317" spans="1:23" ht="12.75" x14ac:dyDescent="0.2">
      <c r="A317" s="122" t="s">
        <v>664</v>
      </c>
      <c r="B317" s="122">
        <v>13732</v>
      </c>
      <c r="C317" s="122">
        <v>13466.8452152667</v>
      </c>
      <c r="D317" s="140">
        <v>102.09178545685801</v>
      </c>
      <c r="E317" s="140">
        <v>-11.456061816443</v>
      </c>
      <c r="F317" s="140">
        <v>-31.142124136877602</v>
      </c>
      <c r="G317" s="140">
        <v>206.059322914246</v>
      </c>
      <c r="H317" s="122"/>
      <c r="I317" s="122">
        <v>8193</v>
      </c>
      <c r="J317" s="204">
        <v>1.20555503244462</v>
      </c>
      <c r="K317" s="198">
        <v>0.104967655315513</v>
      </c>
      <c r="L317" s="198">
        <v>3.0147687049920699E-2</v>
      </c>
      <c r="M317" s="198">
        <v>2.6852190894666199E-3</v>
      </c>
      <c r="N317" s="198">
        <v>7.7016965702428899E-2</v>
      </c>
      <c r="O317" s="198">
        <v>3.5396069815696297E-2</v>
      </c>
      <c r="P317" s="198">
        <v>8.1777126815574305E-3</v>
      </c>
      <c r="Q317" s="198"/>
      <c r="R317" s="122">
        <v>6947.7653716733703</v>
      </c>
      <c r="S317" s="122">
        <v>47953.913848939701</v>
      </c>
      <c r="T317" s="122">
        <v>129050.266095275</v>
      </c>
      <c r="U317" s="122">
        <v>27874.613572665701</v>
      </c>
      <c r="V317" s="122">
        <v>124042.412913387</v>
      </c>
      <c r="W317" s="122">
        <v>258227.38157394499</v>
      </c>
    </row>
    <row r="318" spans="1:23" ht="12.75" x14ac:dyDescent="0.2">
      <c r="A318" s="122" t="s">
        <v>665</v>
      </c>
      <c r="B318" s="122">
        <v>20528</v>
      </c>
      <c r="C318" s="122">
        <v>18063.404691857399</v>
      </c>
      <c r="D318" s="140">
        <v>548.39017127453599</v>
      </c>
      <c r="E318" s="140">
        <v>873.57587883005294</v>
      </c>
      <c r="F318" s="140">
        <v>-31.6431622754797</v>
      </c>
      <c r="G318" s="140">
        <v>1074.1353597079799</v>
      </c>
      <c r="H318" s="122"/>
      <c r="I318" s="122">
        <v>3378</v>
      </c>
      <c r="J318" s="204">
        <v>1.20555503244462</v>
      </c>
      <c r="K318" s="198">
        <v>0.13380698638247501</v>
      </c>
      <c r="L318" s="198">
        <v>2.3978685612788601E-2</v>
      </c>
      <c r="M318" s="198">
        <v>1.18413262285376E-3</v>
      </c>
      <c r="N318" s="198">
        <v>0.101835405565423</v>
      </c>
      <c r="O318" s="198">
        <v>5.7726465364120801E-2</v>
      </c>
      <c r="P318" s="198">
        <v>1.0657193605683801E-2</v>
      </c>
      <c r="Q318" s="198"/>
      <c r="R318" s="122">
        <v>6947.7653716733703</v>
      </c>
      <c r="S318" s="122">
        <v>47953.913848939701</v>
      </c>
      <c r="T318" s="122">
        <v>129050.266095275</v>
      </c>
      <c r="U318" s="122">
        <v>27874.613572665701</v>
      </c>
      <c r="V318" s="122">
        <v>124042.412913387</v>
      </c>
      <c r="W318" s="122">
        <v>258227.38157394499</v>
      </c>
    </row>
    <row r="319" spans="1:23" ht="12.75" x14ac:dyDescent="0.2">
      <c r="A319" s="122" t="s">
        <v>666</v>
      </c>
      <c r="B319" s="122">
        <v>17767</v>
      </c>
      <c r="C319" s="122">
        <v>15999.065275754299</v>
      </c>
      <c r="D319" s="140">
        <v>462.42426611071602</v>
      </c>
      <c r="E319" s="140">
        <v>627.13086338385494</v>
      </c>
      <c r="F319" s="140">
        <v>-28.659461110883299</v>
      </c>
      <c r="G319" s="140">
        <v>707.45861156918897</v>
      </c>
      <c r="H319" s="122"/>
      <c r="I319" s="122">
        <v>4534</v>
      </c>
      <c r="J319" s="204">
        <v>1.20555503244462</v>
      </c>
      <c r="K319" s="198">
        <v>0.131892368769299</v>
      </c>
      <c r="L319" s="198">
        <v>2.42611380679312E-2</v>
      </c>
      <c r="M319" s="198">
        <v>1.9850022055580099E-3</v>
      </c>
      <c r="N319" s="198">
        <v>0.100794000882223</v>
      </c>
      <c r="O319" s="198">
        <v>4.3008381120423503E-2</v>
      </c>
      <c r="P319" s="198">
        <v>1.0807234230260299E-2</v>
      </c>
      <c r="Q319" s="198"/>
      <c r="R319" s="122">
        <v>6947.7653716733703</v>
      </c>
      <c r="S319" s="122">
        <v>47953.913848939701</v>
      </c>
      <c r="T319" s="122">
        <v>129050.266095275</v>
      </c>
      <c r="U319" s="122">
        <v>27874.613572665701</v>
      </c>
      <c r="V319" s="122">
        <v>124042.412913387</v>
      </c>
      <c r="W319" s="122">
        <v>258227.38157394499</v>
      </c>
    </row>
    <row r="320" spans="1:23" ht="6.75" customHeight="1" thickBot="1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hidden="1" x14ac:dyDescent="0.2">
      <c r="A324" s="20"/>
    </row>
    <row r="325" spans="1:1" hidden="1" x14ac:dyDescent="0.2">
      <c r="A325" s="20"/>
    </row>
    <row r="326" spans="1:1" hidden="1" x14ac:dyDescent="0.2">
      <c r="A326" s="20"/>
    </row>
    <row r="327" spans="1:1" hidden="1" x14ac:dyDescent="0.2">
      <c r="A327" s="20"/>
    </row>
    <row r="328" spans="1:1" hidden="1" x14ac:dyDescent="0.2">
      <c r="A328" s="20"/>
    </row>
    <row r="329" spans="1:1" hidden="1" x14ac:dyDescent="0.2">
      <c r="A329" s="20"/>
    </row>
    <row r="330" spans="1:1" hidden="1" x14ac:dyDescent="0.2">
      <c r="A330" s="20"/>
    </row>
    <row r="331" spans="1:1" hidden="1" x14ac:dyDescent="0.2">
      <c r="A331" s="20"/>
    </row>
    <row r="332" spans="1:1" hidden="1" x14ac:dyDescent="0.2">
      <c r="A332" s="20"/>
    </row>
    <row r="333" spans="1:1" hidden="1" x14ac:dyDescent="0.2">
      <c r="A333" s="20"/>
    </row>
    <row r="334" spans="1:1" hidden="1" x14ac:dyDescent="0.2">
      <c r="A334" s="20"/>
    </row>
    <row r="335" spans="1:1" hidden="1" x14ac:dyDescent="0.2">
      <c r="A335" s="20"/>
    </row>
    <row r="336" spans="1:1" hidden="1" x14ac:dyDescent="0.2">
      <c r="A336" s="20"/>
    </row>
    <row r="337" spans="1:1" hidden="1" x14ac:dyDescent="0.2">
      <c r="A337" s="20"/>
    </row>
    <row r="338" spans="1:1" hidden="1" x14ac:dyDescent="0.2">
      <c r="A338" s="20"/>
    </row>
    <row r="339" spans="1:1" hidden="1" x14ac:dyDescent="0.2">
      <c r="A339" s="20"/>
    </row>
    <row r="340" spans="1:1" hidden="1" x14ac:dyDescent="0.2">
      <c r="A340" s="20"/>
    </row>
    <row r="341" spans="1:1" hidden="1" x14ac:dyDescent="0.2">
      <c r="A341" s="20"/>
    </row>
    <row r="342" spans="1:1" hidden="1" x14ac:dyDescent="0.2">
      <c r="A342" s="20"/>
    </row>
    <row r="343" spans="1:1" hidden="1" x14ac:dyDescent="0.2">
      <c r="A343" s="20"/>
    </row>
    <row r="344" spans="1:1" hidden="1" x14ac:dyDescent="0.2"/>
    <row r="345" spans="1:1" hidden="1" x14ac:dyDescent="0.2"/>
    <row r="346" spans="1:1" hidden="1" x14ac:dyDescent="0.2"/>
    <row r="347" spans="1:1" hidden="1" x14ac:dyDescent="0.2"/>
    <row r="348" spans="1:1" hidden="1" x14ac:dyDescent="0.2"/>
    <row r="349" spans="1:1" hidden="1" x14ac:dyDescent="0.2"/>
    <row r="350" spans="1:1" hidden="1" x14ac:dyDescent="0.2"/>
    <row r="351" spans="1:1" hidden="1" x14ac:dyDescent="0.2"/>
    <row r="352" spans="1:1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</sheetData>
  <mergeCells count="4">
    <mergeCell ref="R5:W5"/>
    <mergeCell ref="K5:P5"/>
    <mergeCell ref="D4:G4"/>
    <mergeCell ref="J4:W4"/>
  </mergeCells>
  <conditionalFormatting sqref="B10:W319">
    <cfRule type="cellIs" dxfId="9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3" manualBreakCount="3">
    <brk id="54" max="16383" man="1"/>
    <brk id="244" max="16383" man="1"/>
    <brk id="2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4.25" zeroHeight="1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2" customWidth="1"/>
    <col min="6" max="6" width="10.85546875" customWidth="1"/>
    <col min="7" max="7" width="9" customWidth="1"/>
    <col min="8" max="8" width="7.7109375" style="66" customWidth="1"/>
    <col min="9" max="9" width="12.5703125" customWidth="1"/>
    <col min="10" max="10" width="10.5703125" customWidth="1"/>
    <col min="11" max="11" width="4" customWidth="1"/>
    <col min="12" max="12" width="10.85546875" customWidth="1"/>
    <col min="13" max="13" width="10.42578125" customWidth="1"/>
    <col min="14" max="14" width="3.5703125" customWidth="1"/>
    <col min="15" max="16" width="11.5703125" customWidth="1"/>
    <col min="17" max="17" width="4.42578125" customWidth="1"/>
    <col min="18" max="18" width="10.28515625" customWidth="1"/>
    <col min="19" max="19" width="13.140625" customWidth="1"/>
    <col min="20" max="20" width="12.42578125" customWidth="1"/>
    <col min="21" max="21" width="11.7109375" customWidth="1"/>
    <col min="22" max="22" width="12.42578125" customWidth="1"/>
    <col min="23" max="23" width="12.140625" customWidth="1"/>
    <col min="24" max="24" width="3" customWidth="1"/>
    <col min="25" max="26" width="9.7109375" customWidth="1"/>
    <col min="27" max="27" width="9.7109375" style="73" customWidth="1"/>
    <col min="28" max="30" width="9.7109375" customWidth="1"/>
    <col min="31" max="31" width="4.140625" customWidth="1"/>
    <col min="32" max="41" width="9.140625" hidden="1" customWidth="1"/>
    <col min="42" max="47" width="0" hidden="1" customWidth="1"/>
    <col min="48" max="16384" width="9.140625" hidden="1"/>
  </cols>
  <sheetData>
    <row r="1" spans="1:40" ht="11.25" customHeight="1" x14ac:dyDescent="0.2"/>
    <row r="2" spans="1:40" ht="16.5" thickBot="1" x14ac:dyDescent="0.3">
      <c r="A2" s="71" t="str">
        <f>"Tabell 10  Befolkningsförändringar, utjämningsåret "&amp;Innehåll!C45</f>
        <v>Tabell 10  Befolkningsförändringar, utjämningsåret 2018</v>
      </c>
      <c r="B2" s="70"/>
      <c r="C2" s="70"/>
      <c r="D2" s="70"/>
      <c r="E2" s="70"/>
      <c r="F2" s="70"/>
      <c r="G2" s="70"/>
      <c r="I2" s="71" t="s">
        <v>73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0"/>
      <c r="Z2" s="70"/>
      <c r="AA2" s="72"/>
      <c r="AB2" s="70"/>
      <c r="AC2" s="70"/>
      <c r="AD2" s="70"/>
    </row>
    <row r="3" spans="1:40" ht="6.75" customHeight="1" x14ac:dyDescent="0.2">
      <c r="AB3" s="73"/>
      <c r="AC3" s="73"/>
      <c r="AD3" s="73"/>
    </row>
    <row r="4" spans="1:40" s="66" customFormat="1" ht="25.5" customHeight="1" x14ac:dyDescent="0.2">
      <c r="A4" t="s">
        <v>19</v>
      </c>
      <c r="B4"/>
      <c r="D4" s="77"/>
      <c r="E4" s="77"/>
      <c r="F4" s="77"/>
      <c r="G4" s="77"/>
      <c r="H4" s="74"/>
      <c r="I4" s="667" t="s">
        <v>299</v>
      </c>
      <c r="J4" s="667"/>
      <c r="K4" s="74"/>
      <c r="L4" s="667" t="s">
        <v>295</v>
      </c>
      <c r="M4" s="667"/>
      <c r="N4" s="210"/>
      <c r="O4" s="667" t="s">
        <v>300</v>
      </c>
      <c r="P4" s="667"/>
      <c r="Q4" s="80"/>
      <c r="R4" s="660" t="s">
        <v>296</v>
      </c>
      <c r="S4" s="660"/>
      <c r="T4" s="660"/>
      <c r="U4" s="660"/>
      <c r="V4" s="660"/>
      <c r="W4" s="660"/>
      <c r="X4" s="660"/>
      <c r="Y4" s="660"/>
      <c r="Z4" s="660"/>
      <c r="AA4" s="660"/>
      <c r="AB4" s="660"/>
      <c r="AC4" s="660"/>
      <c r="AD4" s="660"/>
    </row>
    <row r="5" spans="1:40" s="66" customFormat="1" ht="13.15" customHeight="1" x14ac:dyDescent="0.2">
      <c r="A5"/>
      <c r="B5"/>
      <c r="D5" s="77"/>
      <c r="E5" s="77"/>
      <c r="F5" s="77"/>
      <c r="G5" s="77"/>
      <c r="H5" s="74"/>
      <c r="I5" s="80"/>
      <c r="J5" s="80"/>
      <c r="K5" s="74"/>
      <c r="L5" s="80"/>
      <c r="M5" s="80"/>
      <c r="N5" s="210"/>
      <c r="O5" s="80"/>
      <c r="P5" s="80"/>
      <c r="Q5" s="80"/>
      <c r="R5" s="207"/>
      <c r="S5" s="207"/>
      <c r="T5" s="664" t="s">
        <v>302</v>
      </c>
      <c r="U5" s="664"/>
      <c r="V5" s="664"/>
      <c r="W5" s="664"/>
      <c r="X5" s="207"/>
      <c r="Y5" s="664" t="s">
        <v>41</v>
      </c>
      <c r="Z5" s="664"/>
      <c r="AA5" s="664"/>
      <c r="AB5" s="664"/>
      <c r="AC5" s="664"/>
      <c r="AD5" s="664"/>
    </row>
    <row r="6" spans="1:40" s="66" customFormat="1" ht="83.45" customHeight="1" x14ac:dyDescent="0.2">
      <c r="A6" s="3" t="s">
        <v>47</v>
      </c>
      <c r="B6" s="192" t="s">
        <v>284</v>
      </c>
      <c r="C6" s="192" t="s">
        <v>301</v>
      </c>
      <c r="D6" s="192" t="s">
        <v>295</v>
      </c>
      <c r="E6" s="192" t="s">
        <v>293</v>
      </c>
      <c r="F6" s="192" t="s">
        <v>294</v>
      </c>
      <c r="G6" s="192" t="s">
        <v>297</v>
      </c>
      <c r="H6" s="199"/>
      <c r="I6" s="192" t="str">
        <f>"Folkmängd 31/12 -"&amp;Innehåll!C45-12</f>
        <v>Folkmängd 31/12 -2006</v>
      </c>
      <c r="J6" s="192" t="str">
        <f>"Folkmängd 31/12 -"&amp;Innehåll!C45-2</f>
        <v>Folkmängd 31/12 -2016</v>
      </c>
      <c r="K6" s="192"/>
      <c r="L6" s="192" t="str">
        <f>"Antal 1-5 år 31/12 -"&amp;Innehåll!C45-7</f>
        <v>Antal 1-5 år 31/12 -2011</v>
      </c>
      <c r="M6" s="192" t="str">
        <f>"Antal 1-5 år 31/12 -"&amp;Innehåll!C45-2</f>
        <v>Antal 1-5 år 31/12 -2016</v>
      </c>
      <c r="N6" s="192"/>
      <c r="O6" s="192" t="str">
        <f>"Antal 7-18 år 31/12 -"&amp;Innehåll!C45-7</f>
        <v>Antal 7-18 år 31/12 -2011</v>
      </c>
      <c r="P6" s="192" t="str">
        <f>"Antal 7-18 år 31/12 -"&amp;Innehåll!C45-2</f>
        <v>Antal 7-18 år 31/12 -2016</v>
      </c>
      <c r="Q6" s="192"/>
      <c r="R6" s="192" t="str">
        <f>"Genom-snittlig årlig procentuell förändring år "&amp;Innehåll!C45-2006&amp;" - "&amp;Innehåll!C45-2002</f>
        <v>Genom-snittlig årlig procentuell förändring år 12 - 16</v>
      </c>
      <c r="S6" s="192" t="str">
        <f>"Procentuell förändring "&amp;AC6&amp;" jämfört med senaste mättillfället "</f>
        <v xml:space="preserve">Procentuell förändring 1/11 2016 jämfört med senaste mättillfället </v>
      </c>
      <c r="T6" s="192" t="str">
        <f>Y6&amp;" till "&amp;Z6</f>
        <v>1/11 2012 till 1/11 2013</v>
      </c>
      <c r="U6" s="192" t="str">
        <f>Z6&amp;" till "&amp;AA6</f>
        <v>1/11 2013 till 1/11 2014</v>
      </c>
      <c r="V6" s="192" t="str">
        <f>AA6&amp;" till "&amp;AB6</f>
        <v>1/11 2014 till 1/11 2015</v>
      </c>
      <c r="W6" s="192" t="str">
        <f>AB6&amp;" till "&amp;AC6</f>
        <v>1/11 2015 till 1/11 2016</v>
      </c>
      <c r="X6" s="192"/>
      <c r="Y6" s="218" t="str">
        <f>"1/11 "&amp;Innehåll!C45-6</f>
        <v>1/11 2012</v>
      </c>
      <c r="Z6" s="218" t="str">
        <f>"1/11 "&amp;Innehåll!C45-5</f>
        <v>1/11 2013</v>
      </c>
      <c r="AA6" s="218" t="str">
        <f>"1/11 "&amp;Innehåll!C45-4</f>
        <v>1/11 2014</v>
      </c>
      <c r="AB6" s="218" t="str">
        <f>"1/11 "&amp;Innehåll!C45-3</f>
        <v>1/11 2015</v>
      </c>
      <c r="AC6" s="218" t="str">
        <f>"1/11 "&amp;Innehåll!C45-2</f>
        <v>1/11 2016</v>
      </c>
      <c r="AD6" s="218" t="str">
        <f>"1/11 "&amp;Innehåll!C45-1</f>
        <v>1/11 2017</v>
      </c>
    </row>
    <row r="7" spans="1:40" s="74" customFormat="1" ht="15.75" customHeight="1" x14ac:dyDescent="0.2">
      <c r="B7" s="199" t="s">
        <v>92</v>
      </c>
      <c r="C7" s="199" t="s">
        <v>93</v>
      </c>
      <c r="D7" s="199" t="s">
        <v>94</v>
      </c>
      <c r="E7" s="199" t="s">
        <v>95</v>
      </c>
      <c r="F7" s="199" t="s">
        <v>96</v>
      </c>
      <c r="G7" s="199" t="s">
        <v>118</v>
      </c>
      <c r="H7" s="199"/>
      <c r="I7" s="199" t="s">
        <v>98</v>
      </c>
      <c r="J7" s="199" t="s">
        <v>99</v>
      </c>
      <c r="K7" s="199"/>
      <c r="L7" s="199" t="s">
        <v>100</v>
      </c>
      <c r="M7" s="199" t="s">
        <v>101</v>
      </c>
      <c r="N7" s="199"/>
      <c r="O7" s="199" t="s">
        <v>102</v>
      </c>
      <c r="P7" s="199" t="s">
        <v>103</v>
      </c>
      <c r="Q7" s="199"/>
      <c r="R7" s="199" t="s">
        <v>104</v>
      </c>
      <c r="S7" s="199" t="s">
        <v>105</v>
      </c>
      <c r="T7" s="199" t="s">
        <v>106</v>
      </c>
      <c r="U7" s="199" t="s">
        <v>128</v>
      </c>
      <c r="V7" s="199" t="s">
        <v>181</v>
      </c>
      <c r="W7" s="199" t="s">
        <v>179</v>
      </c>
      <c r="X7" s="199"/>
      <c r="Y7" s="199" t="s">
        <v>180</v>
      </c>
      <c r="Z7" s="200" t="s">
        <v>182</v>
      </c>
      <c r="AA7" s="201" t="s">
        <v>183</v>
      </c>
      <c r="AB7" s="200" t="s">
        <v>184</v>
      </c>
      <c r="AC7" s="200" t="s">
        <v>298</v>
      </c>
      <c r="AD7" s="200" t="s">
        <v>185</v>
      </c>
    </row>
    <row r="8" spans="1:40" s="74" customFormat="1" ht="15.75" customHeight="1" x14ac:dyDescent="0.2">
      <c r="A8" s="191"/>
      <c r="B8" s="192" t="s">
        <v>178</v>
      </c>
      <c r="C8" s="192"/>
      <c r="D8" s="192"/>
      <c r="E8" s="219"/>
      <c r="F8" s="192"/>
      <c r="G8" s="219"/>
      <c r="H8" s="199"/>
      <c r="I8" s="192"/>
      <c r="J8" s="192"/>
      <c r="K8" s="192"/>
      <c r="L8" s="192"/>
      <c r="M8" s="192"/>
      <c r="N8" s="192"/>
      <c r="O8" s="192"/>
      <c r="P8" s="192"/>
      <c r="Q8" s="192"/>
      <c r="R8" s="263"/>
      <c r="S8" s="192"/>
      <c r="T8" s="192"/>
      <c r="U8" s="263"/>
      <c r="V8" s="263"/>
      <c r="W8" s="192"/>
      <c r="X8" s="192"/>
      <c r="Y8" s="192"/>
      <c r="Z8" s="192"/>
      <c r="AA8" s="217"/>
      <c r="AB8" s="217"/>
      <c r="AC8" s="217"/>
      <c r="AD8" s="217"/>
    </row>
    <row r="9" spans="1:40" ht="18.75" customHeight="1" x14ac:dyDescent="0.2">
      <c r="A9" s="18" t="s">
        <v>359</v>
      </c>
      <c r="B9" s="122"/>
      <c r="C9" s="122"/>
      <c r="D9" s="122"/>
      <c r="E9" s="122"/>
      <c r="F9" s="122"/>
      <c r="G9" s="122"/>
      <c r="H9" s="18"/>
      <c r="I9" s="122"/>
      <c r="J9" s="204"/>
      <c r="K9" s="204"/>
      <c r="L9" s="198"/>
      <c r="M9" s="198"/>
      <c r="N9" s="198"/>
      <c r="O9" s="198"/>
      <c r="P9" s="198"/>
      <c r="Q9" s="198"/>
      <c r="R9" s="198"/>
      <c r="S9" s="198"/>
      <c r="T9" s="198"/>
      <c r="U9" s="122"/>
      <c r="V9" s="122"/>
      <c r="W9" s="122"/>
      <c r="X9" s="122"/>
      <c r="Y9" s="122"/>
      <c r="Z9" s="122"/>
      <c r="AA9" s="122"/>
    </row>
    <row r="10" spans="1:40" ht="12.75" x14ac:dyDescent="0.2">
      <c r="A10" s="122" t="s">
        <v>360</v>
      </c>
      <c r="B10" s="122">
        <v>120</v>
      </c>
      <c r="C10" s="122">
        <v>0</v>
      </c>
      <c r="D10" s="122">
        <v>0</v>
      </c>
      <c r="E10" s="122">
        <v>0</v>
      </c>
      <c r="F10" s="122">
        <v>0</v>
      </c>
      <c r="G10" s="122">
        <v>120.479768403639</v>
      </c>
      <c r="H10" s="122"/>
      <c r="I10" s="122">
        <v>77553</v>
      </c>
      <c r="J10" s="122">
        <v>90675</v>
      </c>
      <c r="K10" s="122"/>
      <c r="L10" s="122">
        <v>6112</v>
      </c>
      <c r="M10" s="122">
        <v>6414</v>
      </c>
      <c r="N10" s="122"/>
      <c r="O10" s="122">
        <v>13099</v>
      </c>
      <c r="P10" s="122">
        <v>14004</v>
      </c>
      <c r="Q10" s="122"/>
      <c r="R10" s="264">
        <v>1.21767236373864</v>
      </c>
      <c r="S10" s="264">
        <v>1.4391515648005699</v>
      </c>
      <c r="T10" s="264">
        <v>1.5047291487529861</v>
      </c>
      <c r="U10" s="264">
        <v>1.6541318955550111</v>
      </c>
      <c r="V10" s="264">
        <v>0.64412963672000956</v>
      </c>
      <c r="W10" s="264">
        <v>1.0707812115380051</v>
      </c>
      <c r="X10" s="212"/>
      <c r="Y10" s="122">
        <v>86062</v>
      </c>
      <c r="Z10" s="122">
        <v>87357</v>
      </c>
      <c r="AA10" s="122">
        <v>88802</v>
      </c>
      <c r="AB10" s="122">
        <v>89374</v>
      </c>
      <c r="AC10" s="122">
        <v>90331</v>
      </c>
      <c r="AD10" s="122">
        <v>91631</v>
      </c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</row>
    <row r="11" spans="1:40" ht="12.75" x14ac:dyDescent="0.2">
      <c r="A11" s="122" t="s">
        <v>361</v>
      </c>
      <c r="B11" s="122">
        <v>0</v>
      </c>
      <c r="C11" s="122">
        <v>0</v>
      </c>
      <c r="D11" s="122">
        <v>0</v>
      </c>
      <c r="E11" s="122">
        <v>0</v>
      </c>
      <c r="F11" s="122">
        <v>0</v>
      </c>
      <c r="G11" s="122">
        <v>0</v>
      </c>
      <c r="H11" s="122"/>
      <c r="I11" s="122">
        <v>30492</v>
      </c>
      <c r="J11" s="122">
        <v>32653</v>
      </c>
      <c r="K11" s="122"/>
      <c r="L11" s="122">
        <v>2248</v>
      </c>
      <c r="M11" s="122">
        <v>1856</v>
      </c>
      <c r="N11" s="122"/>
      <c r="O11" s="122">
        <v>5694</v>
      </c>
      <c r="P11" s="122">
        <v>6143</v>
      </c>
      <c r="Q11" s="122"/>
      <c r="R11" s="264">
        <v>0.50912342410134293</v>
      </c>
      <c r="S11" s="264">
        <v>0.66415694916291701</v>
      </c>
      <c r="T11" s="264">
        <v>0.52786106946500411</v>
      </c>
      <c r="U11" s="264">
        <v>0.34177411837799809</v>
      </c>
      <c r="V11" s="264">
        <v>0.53878309335799202</v>
      </c>
      <c r="W11" s="264">
        <v>0.62829160121999905</v>
      </c>
      <c r="X11" s="212"/>
      <c r="Y11" s="122">
        <v>32016</v>
      </c>
      <c r="Z11" s="122">
        <v>32185</v>
      </c>
      <c r="AA11" s="122">
        <v>32295</v>
      </c>
      <c r="AB11" s="122">
        <v>32469</v>
      </c>
      <c r="AC11" s="122">
        <v>32673</v>
      </c>
      <c r="AD11" s="122">
        <v>32890</v>
      </c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</row>
    <row r="12" spans="1:40" ht="12.75" x14ac:dyDescent="0.2">
      <c r="A12" s="122" t="s">
        <v>362</v>
      </c>
      <c r="B12" s="122">
        <v>54</v>
      </c>
      <c r="C12" s="122">
        <v>0</v>
      </c>
      <c r="D12" s="122">
        <v>0</v>
      </c>
      <c r="E12" s="122">
        <v>0</v>
      </c>
      <c r="F12" s="122">
        <v>53.718313153145303</v>
      </c>
      <c r="G12" s="122">
        <v>0</v>
      </c>
      <c r="H12" s="122"/>
      <c r="I12" s="122">
        <v>24301</v>
      </c>
      <c r="J12" s="122">
        <v>27406</v>
      </c>
      <c r="K12" s="122"/>
      <c r="L12" s="122">
        <v>1957</v>
      </c>
      <c r="M12" s="122">
        <v>1906</v>
      </c>
      <c r="N12" s="122"/>
      <c r="O12" s="122">
        <v>4541</v>
      </c>
      <c r="P12" s="122">
        <v>5052</v>
      </c>
      <c r="Q12" s="122"/>
      <c r="R12" s="264">
        <v>1.12983530017428</v>
      </c>
      <c r="S12" s="264">
        <v>1.4953819088110201</v>
      </c>
      <c r="T12" s="264">
        <v>0.85873107149700445</v>
      </c>
      <c r="U12" s="264">
        <v>1.223915770268988</v>
      </c>
      <c r="V12" s="264">
        <v>1.0664263452369909</v>
      </c>
      <c r="W12" s="264">
        <v>1.3709827233880105</v>
      </c>
      <c r="X12" s="212"/>
      <c r="Y12" s="122">
        <v>26085</v>
      </c>
      <c r="Z12" s="122">
        <v>26309</v>
      </c>
      <c r="AA12" s="122">
        <v>26631</v>
      </c>
      <c r="AB12" s="122">
        <v>26915</v>
      </c>
      <c r="AC12" s="122">
        <v>27284</v>
      </c>
      <c r="AD12" s="122">
        <v>27692</v>
      </c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</row>
    <row r="13" spans="1:40" ht="12.75" x14ac:dyDescent="0.2">
      <c r="A13" s="122" t="s">
        <v>363</v>
      </c>
      <c r="B13" s="122">
        <v>638</v>
      </c>
      <c r="C13" s="122">
        <v>0</v>
      </c>
      <c r="D13" s="122">
        <v>0</v>
      </c>
      <c r="E13" s="122">
        <v>0</v>
      </c>
      <c r="F13" s="122">
        <v>3.2226752238556302</v>
      </c>
      <c r="G13" s="122">
        <v>634.33729709544502</v>
      </c>
      <c r="H13" s="122"/>
      <c r="I13" s="122">
        <v>72956</v>
      </c>
      <c r="J13" s="122">
        <v>85693</v>
      </c>
      <c r="K13" s="122"/>
      <c r="L13" s="122">
        <v>5429</v>
      </c>
      <c r="M13" s="122">
        <v>5766</v>
      </c>
      <c r="N13" s="122"/>
      <c r="O13" s="122">
        <v>11729</v>
      </c>
      <c r="P13" s="122">
        <v>12755</v>
      </c>
      <c r="Q13" s="122"/>
      <c r="R13" s="264">
        <v>1.86381850689297</v>
      </c>
      <c r="S13" s="264">
        <v>2.49531396438613</v>
      </c>
      <c r="T13" s="264">
        <v>1.9197295729169923</v>
      </c>
      <c r="U13" s="264">
        <v>1.6632839958419936</v>
      </c>
      <c r="V13" s="264">
        <v>1.6360714807420038</v>
      </c>
      <c r="W13" s="264">
        <v>2.2373401044410173</v>
      </c>
      <c r="X13" s="212"/>
      <c r="Y13" s="122">
        <v>79282</v>
      </c>
      <c r="Z13" s="122">
        <v>80804</v>
      </c>
      <c r="AA13" s="122">
        <v>82148</v>
      </c>
      <c r="AB13" s="122">
        <v>83492</v>
      </c>
      <c r="AC13" s="122">
        <v>85360</v>
      </c>
      <c r="AD13" s="122">
        <v>87490</v>
      </c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</row>
    <row r="14" spans="1:40" ht="12.75" x14ac:dyDescent="0.2">
      <c r="A14" s="122" t="s">
        <v>364</v>
      </c>
      <c r="B14" s="122">
        <v>528</v>
      </c>
      <c r="C14" s="122">
        <v>0</v>
      </c>
      <c r="D14" s="122">
        <v>0</v>
      </c>
      <c r="E14" s="122">
        <v>0</v>
      </c>
      <c r="F14" s="122">
        <v>32.5836157139669</v>
      </c>
      <c r="G14" s="122">
        <v>495.23835295430501</v>
      </c>
      <c r="H14" s="122"/>
      <c r="I14" s="122">
        <v>90182</v>
      </c>
      <c r="J14" s="122">
        <v>107538</v>
      </c>
      <c r="K14" s="122"/>
      <c r="L14" s="122">
        <v>7465</v>
      </c>
      <c r="M14" s="122">
        <v>7752</v>
      </c>
      <c r="N14" s="122"/>
      <c r="O14" s="122">
        <v>15635</v>
      </c>
      <c r="P14" s="122">
        <v>17264</v>
      </c>
      <c r="Q14" s="122"/>
      <c r="R14" s="264">
        <v>1.5843230100926999</v>
      </c>
      <c r="S14" s="264">
        <v>2.1793687667347701</v>
      </c>
      <c r="T14" s="264">
        <v>1.6104515423970014</v>
      </c>
      <c r="U14" s="264">
        <v>1.8215417106650023</v>
      </c>
      <c r="V14" s="264">
        <v>0.82581933761601078</v>
      </c>
      <c r="W14" s="264">
        <v>2.0838293698040076</v>
      </c>
      <c r="X14" s="212"/>
      <c r="Y14" s="122">
        <v>100655</v>
      </c>
      <c r="Z14" s="122">
        <v>102276</v>
      </c>
      <c r="AA14" s="122">
        <v>104139</v>
      </c>
      <c r="AB14" s="122">
        <v>104999</v>
      </c>
      <c r="AC14" s="122">
        <v>107187</v>
      </c>
      <c r="AD14" s="122">
        <v>109523</v>
      </c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</row>
    <row r="15" spans="1:40" ht="12.75" x14ac:dyDescent="0.2">
      <c r="A15" s="122" t="s">
        <v>365</v>
      </c>
      <c r="B15" s="122">
        <v>763</v>
      </c>
      <c r="C15" s="122">
        <v>0</v>
      </c>
      <c r="D15" s="122">
        <v>0</v>
      </c>
      <c r="E15" s="122">
        <v>0</v>
      </c>
      <c r="F15" s="122">
        <v>50.710790925629603</v>
      </c>
      <c r="G15" s="122">
        <v>712.07505509863995</v>
      </c>
      <c r="H15" s="122"/>
      <c r="I15" s="122">
        <v>62342</v>
      </c>
      <c r="J15" s="122">
        <v>74412</v>
      </c>
      <c r="K15" s="122"/>
      <c r="L15" s="122">
        <v>4564</v>
      </c>
      <c r="M15" s="122">
        <v>4864</v>
      </c>
      <c r="N15" s="122"/>
      <c r="O15" s="122">
        <v>9958</v>
      </c>
      <c r="P15" s="122">
        <v>11124</v>
      </c>
      <c r="Q15" s="122"/>
      <c r="R15" s="264">
        <v>2.1330427364934201</v>
      </c>
      <c r="S15" s="264">
        <v>2.6050941665317602</v>
      </c>
      <c r="T15" s="264">
        <v>1.3387548992259894</v>
      </c>
      <c r="U15" s="264">
        <v>2.0033316433690089</v>
      </c>
      <c r="V15" s="264">
        <v>2.5930869948020074</v>
      </c>
      <c r="W15" s="264">
        <v>2.6022922318809947</v>
      </c>
      <c r="X15" s="212"/>
      <c r="Y15" s="122">
        <v>68123</v>
      </c>
      <c r="Z15" s="122">
        <v>69035</v>
      </c>
      <c r="AA15" s="122">
        <v>70418</v>
      </c>
      <c r="AB15" s="122">
        <v>72244</v>
      </c>
      <c r="AC15" s="122">
        <v>74124</v>
      </c>
      <c r="AD15" s="122">
        <v>76055</v>
      </c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</row>
    <row r="16" spans="1:40" ht="12.75" x14ac:dyDescent="0.2">
      <c r="A16" s="122" t="s">
        <v>366</v>
      </c>
      <c r="B16" s="122">
        <v>58</v>
      </c>
      <c r="C16" s="122">
        <v>0</v>
      </c>
      <c r="D16" s="122">
        <v>0</v>
      </c>
      <c r="E16" s="122">
        <v>0</v>
      </c>
      <c r="F16" s="122">
        <v>58.187425852999098</v>
      </c>
      <c r="G16" s="122">
        <v>0</v>
      </c>
      <c r="H16" s="122"/>
      <c r="I16" s="122">
        <v>42475</v>
      </c>
      <c r="J16" s="122">
        <v>46853</v>
      </c>
      <c r="K16" s="122"/>
      <c r="L16" s="122">
        <v>3026</v>
      </c>
      <c r="M16" s="122">
        <v>2823</v>
      </c>
      <c r="N16" s="122"/>
      <c r="O16" s="122">
        <v>6909</v>
      </c>
      <c r="P16" s="122">
        <v>7727</v>
      </c>
      <c r="Q16" s="122"/>
      <c r="R16" s="264">
        <v>1.39342332418724</v>
      </c>
      <c r="S16" s="264">
        <v>0.54851240022196601</v>
      </c>
      <c r="T16" s="264">
        <v>1.743700796283008</v>
      </c>
      <c r="U16" s="264">
        <v>0.86245122383799355</v>
      </c>
      <c r="V16" s="264">
        <v>1.6530015606799964</v>
      </c>
      <c r="W16" s="264">
        <v>1.3168991242300052</v>
      </c>
      <c r="X16" s="212"/>
      <c r="Y16" s="122">
        <v>44331</v>
      </c>
      <c r="Z16" s="122">
        <v>45104</v>
      </c>
      <c r="AA16" s="122">
        <v>45493</v>
      </c>
      <c r="AB16" s="122">
        <v>46245</v>
      </c>
      <c r="AC16" s="122">
        <v>46854</v>
      </c>
      <c r="AD16" s="122">
        <v>47111</v>
      </c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</row>
    <row r="17" spans="1:40" ht="12.75" x14ac:dyDescent="0.2">
      <c r="A17" s="122" t="s">
        <v>367</v>
      </c>
      <c r="B17" s="122">
        <v>477</v>
      </c>
      <c r="C17" s="122">
        <v>0</v>
      </c>
      <c r="D17" s="122">
        <v>0</v>
      </c>
      <c r="E17" s="122">
        <v>0</v>
      </c>
      <c r="F17" s="122">
        <v>114.73879373955199</v>
      </c>
      <c r="G17" s="122">
        <v>362.250505741805</v>
      </c>
      <c r="H17" s="122"/>
      <c r="I17" s="122">
        <v>82421</v>
      </c>
      <c r="J17" s="122">
        <v>99359</v>
      </c>
      <c r="K17" s="122"/>
      <c r="L17" s="122">
        <v>7167</v>
      </c>
      <c r="M17" s="122">
        <v>6962</v>
      </c>
      <c r="N17" s="122"/>
      <c r="O17" s="122">
        <v>14360</v>
      </c>
      <c r="P17" s="122">
        <v>16538</v>
      </c>
      <c r="Q17" s="122"/>
      <c r="R17" s="264">
        <v>1.6631558595290301</v>
      </c>
      <c r="S17" s="264">
        <v>1.9836262504921198</v>
      </c>
      <c r="T17" s="264">
        <v>1.7490510697030004</v>
      </c>
      <c r="U17" s="264">
        <v>1.572733631489001</v>
      </c>
      <c r="V17" s="264">
        <v>2.0512927526550158</v>
      </c>
      <c r="W17" s="264">
        <v>1.2810813021429936</v>
      </c>
      <c r="X17" s="212"/>
      <c r="Y17" s="122">
        <v>92736</v>
      </c>
      <c r="Z17" s="122">
        <v>94358</v>
      </c>
      <c r="AA17" s="122">
        <v>95842</v>
      </c>
      <c r="AB17" s="122">
        <v>97808</v>
      </c>
      <c r="AC17" s="122">
        <v>99061</v>
      </c>
      <c r="AD17" s="122">
        <v>101026</v>
      </c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</row>
    <row r="18" spans="1:40" ht="12.75" x14ac:dyDescent="0.2">
      <c r="A18" s="122" t="s">
        <v>368</v>
      </c>
      <c r="B18" s="122">
        <v>16</v>
      </c>
      <c r="C18" s="122">
        <v>0</v>
      </c>
      <c r="D18" s="122">
        <v>6.2745108729243597</v>
      </c>
      <c r="E18" s="122">
        <v>10.172029619656699</v>
      </c>
      <c r="F18" s="122">
        <v>0</v>
      </c>
      <c r="G18" s="122">
        <v>0</v>
      </c>
      <c r="H18" s="122"/>
      <c r="I18" s="122">
        <v>54836</v>
      </c>
      <c r="J18" s="122">
        <v>59420</v>
      </c>
      <c r="K18" s="122"/>
      <c r="L18" s="122">
        <v>2737</v>
      </c>
      <c r="M18" s="122">
        <v>2975</v>
      </c>
      <c r="N18" s="122"/>
      <c r="O18" s="122">
        <v>7343</v>
      </c>
      <c r="P18" s="122">
        <v>7147</v>
      </c>
      <c r="Q18" s="122"/>
      <c r="R18" s="264">
        <v>1.1863400089109801</v>
      </c>
      <c r="S18" s="264">
        <v>2.2500126405204499</v>
      </c>
      <c r="T18" s="264">
        <v>0.34806268661999695</v>
      </c>
      <c r="U18" s="264">
        <v>1.176139164730003</v>
      </c>
      <c r="V18" s="264">
        <v>1.7645830432970087</v>
      </c>
      <c r="W18" s="264">
        <v>1.4620883067139943</v>
      </c>
      <c r="X18" s="212"/>
      <c r="Y18" s="122">
        <v>56599</v>
      </c>
      <c r="Z18" s="122">
        <v>56796</v>
      </c>
      <c r="AA18" s="122">
        <v>57464</v>
      </c>
      <c r="AB18" s="122">
        <v>58478</v>
      </c>
      <c r="AC18" s="122">
        <v>59333</v>
      </c>
      <c r="AD18" s="122">
        <v>60668</v>
      </c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</row>
    <row r="19" spans="1:40" ht="12.75" x14ac:dyDescent="0.2">
      <c r="A19" s="122" t="s">
        <v>369</v>
      </c>
      <c r="B19" s="122">
        <v>525</v>
      </c>
      <c r="C19" s="122">
        <v>0</v>
      </c>
      <c r="D19" s="122">
        <v>0</v>
      </c>
      <c r="E19" s="122">
        <v>0</v>
      </c>
      <c r="F19" s="122">
        <v>60.242285739195403</v>
      </c>
      <c r="G19" s="122">
        <v>464.38603223330801</v>
      </c>
      <c r="H19" s="122"/>
      <c r="I19" s="122">
        <v>8609</v>
      </c>
      <c r="J19" s="122">
        <v>10424</v>
      </c>
      <c r="K19" s="122"/>
      <c r="L19" s="122">
        <v>704</v>
      </c>
      <c r="M19" s="122">
        <v>675</v>
      </c>
      <c r="N19" s="122"/>
      <c r="O19" s="122">
        <v>1645</v>
      </c>
      <c r="P19" s="122">
        <v>1838</v>
      </c>
      <c r="Q19" s="122"/>
      <c r="R19" s="264">
        <v>2.4296172417978399</v>
      </c>
      <c r="S19" s="264">
        <v>2.12765957446809</v>
      </c>
      <c r="T19" s="264">
        <v>0.805426027978001</v>
      </c>
      <c r="U19" s="264">
        <v>2.2708158116059991</v>
      </c>
      <c r="V19" s="264">
        <v>3.6081414473680127</v>
      </c>
      <c r="W19" s="264">
        <v>3.0558587161419979</v>
      </c>
      <c r="X19" s="212"/>
      <c r="Y19" s="122">
        <v>9436</v>
      </c>
      <c r="Z19" s="122">
        <v>9512</v>
      </c>
      <c r="AA19" s="122">
        <v>9728</v>
      </c>
      <c r="AB19" s="122">
        <v>10079</v>
      </c>
      <c r="AC19" s="122">
        <v>10387</v>
      </c>
      <c r="AD19" s="122">
        <v>10608</v>
      </c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</row>
    <row r="20" spans="1:40" ht="12.75" x14ac:dyDescent="0.2">
      <c r="A20" s="122" t="s">
        <v>370</v>
      </c>
      <c r="B20" s="122">
        <v>4</v>
      </c>
      <c r="C20" s="122">
        <v>0</v>
      </c>
      <c r="D20" s="122">
        <v>4.2786164533800202</v>
      </c>
      <c r="E20" s="122">
        <v>0</v>
      </c>
      <c r="F20" s="122">
        <v>0</v>
      </c>
      <c r="G20" s="122">
        <v>0</v>
      </c>
      <c r="H20" s="122"/>
      <c r="I20" s="122">
        <v>24992</v>
      </c>
      <c r="J20" s="122">
        <v>27752</v>
      </c>
      <c r="K20" s="122"/>
      <c r="L20" s="122">
        <v>1496</v>
      </c>
      <c r="M20" s="122">
        <v>1619</v>
      </c>
      <c r="N20" s="122"/>
      <c r="O20" s="122">
        <v>3700</v>
      </c>
      <c r="P20" s="122">
        <v>3675</v>
      </c>
      <c r="Q20" s="122"/>
      <c r="R20" s="264">
        <v>1.13421438141428</v>
      </c>
      <c r="S20" s="264">
        <v>1.24535248890012</v>
      </c>
      <c r="T20" s="264">
        <v>0.98938861825499202</v>
      </c>
      <c r="U20" s="264">
        <v>0.86751673335099611</v>
      </c>
      <c r="V20" s="264">
        <v>1.7201112140869981</v>
      </c>
      <c r="W20" s="264">
        <v>0.96213418856399358</v>
      </c>
      <c r="X20" s="212"/>
      <c r="Y20" s="122">
        <v>26481</v>
      </c>
      <c r="Z20" s="122">
        <v>26743</v>
      </c>
      <c r="AA20" s="122">
        <v>26975</v>
      </c>
      <c r="AB20" s="122">
        <v>27439</v>
      </c>
      <c r="AC20" s="122">
        <v>27703</v>
      </c>
      <c r="AD20" s="122">
        <v>28048</v>
      </c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</row>
    <row r="21" spans="1:40" ht="12.75" x14ac:dyDescent="0.2">
      <c r="A21" s="122" t="s">
        <v>371</v>
      </c>
      <c r="B21" s="122">
        <v>15</v>
      </c>
      <c r="C21" s="122">
        <v>0</v>
      </c>
      <c r="D21" s="122">
        <v>0</v>
      </c>
      <c r="E21" s="122">
        <v>0</v>
      </c>
      <c r="F21" s="122">
        <v>14.708617768163901</v>
      </c>
      <c r="G21" s="122">
        <v>0</v>
      </c>
      <c r="H21" s="122"/>
      <c r="I21" s="122">
        <v>14715</v>
      </c>
      <c r="J21" s="122">
        <v>16615</v>
      </c>
      <c r="K21" s="122"/>
      <c r="L21" s="122">
        <v>1119</v>
      </c>
      <c r="M21" s="122">
        <v>1123</v>
      </c>
      <c r="N21" s="122"/>
      <c r="O21" s="122">
        <v>2814</v>
      </c>
      <c r="P21" s="122">
        <v>3075</v>
      </c>
      <c r="Q21" s="122"/>
      <c r="R21" s="264">
        <v>1.30421831786243</v>
      </c>
      <c r="S21" s="264">
        <v>0.21046301864101002</v>
      </c>
      <c r="T21" s="264">
        <v>1.2476250791640098</v>
      </c>
      <c r="U21" s="264">
        <v>0.65678363670500062</v>
      </c>
      <c r="V21" s="264">
        <v>1.9015659955259991</v>
      </c>
      <c r="W21" s="264">
        <v>1.4148066837420146</v>
      </c>
      <c r="X21" s="212"/>
      <c r="Y21" s="122">
        <v>15790</v>
      </c>
      <c r="Z21" s="122">
        <v>15987</v>
      </c>
      <c r="AA21" s="122">
        <v>16092</v>
      </c>
      <c r="AB21" s="122">
        <v>16398</v>
      </c>
      <c r="AC21" s="122">
        <v>16630</v>
      </c>
      <c r="AD21" s="122">
        <v>16665</v>
      </c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</row>
    <row r="22" spans="1:40" ht="12.75" x14ac:dyDescent="0.2">
      <c r="A22" s="122" t="s">
        <v>372</v>
      </c>
      <c r="B22" s="122">
        <v>451</v>
      </c>
      <c r="C22" s="122">
        <v>0</v>
      </c>
      <c r="D22" s="122">
        <v>69.643563363733804</v>
      </c>
      <c r="E22" s="122">
        <v>0</v>
      </c>
      <c r="F22" s="122">
        <v>46.752321117627503</v>
      </c>
      <c r="G22" s="122">
        <v>334.97955655443701</v>
      </c>
      <c r="H22" s="122"/>
      <c r="I22" s="122">
        <v>36976</v>
      </c>
      <c r="J22" s="122">
        <v>46274</v>
      </c>
      <c r="K22" s="122"/>
      <c r="L22" s="122">
        <v>2757</v>
      </c>
      <c r="M22" s="122">
        <v>3234</v>
      </c>
      <c r="N22" s="122"/>
      <c r="O22" s="122">
        <v>6253</v>
      </c>
      <c r="P22" s="122">
        <v>6968</v>
      </c>
      <c r="Q22" s="122"/>
      <c r="R22" s="264">
        <v>2.2584851471958203</v>
      </c>
      <c r="S22" s="264">
        <v>1.88008240268893</v>
      </c>
      <c r="T22" s="264">
        <v>2.475458813487009</v>
      </c>
      <c r="U22" s="264">
        <v>1.8719052246750039</v>
      </c>
      <c r="V22" s="264">
        <v>1.2992027619419986</v>
      </c>
      <c r="W22" s="264">
        <v>3.3991793537970096</v>
      </c>
      <c r="X22" s="212"/>
      <c r="Y22" s="122">
        <v>42174</v>
      </c>
      <c r="Z22" s="122">
        <v>43218</v>
      </c>
      <c r="AA22" s="122">
        <v>44027</v>
      </c>
      <c r="AB22" s="122">
        <v>44599</v>
      </c>
      <c r="AC22" s="122">
        <v>46115</v>
      </c>
      <c r="AD22" s="122">
        <v>46982</v>
      </c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</row>
    <row r="23" spans="1:40" ht="12.75" x14ac:dyDescent="0.2">
      <c r="A23" s="122" t="s">
        <v>373</v>
      </c>
      <c r="B23" s="122">
        <v>73</v>
      </c>
      <c r="C23" s="122">
        <v>0</v>
      </c>
      <c r="D23" s="122">
        <v>0</v>
      </c>
      <c r="E23" s="122">
        <v>0</v>
      </c>
      <c r="F23" s="122">
        <v>73.169699007246507</v>
      </c>
      <c r="G23" s="122">
        <v>0</v>
      </c>
      <c r="H23" s="122"/>
      <c r="I23" s="122">
        <v>60528</v>
      </c>
      <c r="J23" s="122">
        <v>71023</v>
      </c>
      <c r="K23" s="122"/>
      <c r="L23" s="122">
        <v>4976</v>
      </c>
      <c r="M23" s="122">
        <v>4550</v>
      </c>
      <c r="N23" s="122"/>
      <c r="O23" s="122">
        <v>10828</v>
      </c>
      <c r="P23" s="122">
        <v>12187</v>
      </c>
      <c r="Q23" s="122"/>
      <c r="R23" s="264">
        <v>1.54204635245345</v>
      </c>
      <c r="S23" s="264">
        <v>1.05941767294888</v>
      </c>
      <c r="T23" s="264">
        <v>1.9901318256120106</v>
      </c>
      <c r="U23" s="264">
        <v>1.8439549451519923</v>
      </c>
      <c r="V23" s="264">
        <v>1.1579555298870048</v>
      </c>
      <c r="W23" s="264">
        <v>1.1789557820220011</v>
      </c>
      <c r="X23" s="212"/>
      <c r="Y23" s="122">
        <v>66679</v>
      </c>
      <c r="Z23" s="122">
        <v>68006</v>
      </c>
      <c r="AA23" s="122">
        <v>69260</v>
      </c>
      <c r="AB23" s="122">
        <v>70062</v>
      </c>
      <c r="AC23" s="122">
        <v>70888</v>
      </c>
      <c r="AD23" s="122">
        <v>71639</v>
      </c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</row>
    <row r="24" spans="1:40" ht="12.75" x14ac:dyDescent="0.2">
      <c r="A24" s="122" t="s">
        <v>374</v>
      </c>
      <c r="B24" s="122">
        <v>519</v>
      </c>
      <c r="C24" s="122">
        <v>0</v>
      </c>
      <c r="D24" s="122">
        <v>15.1673112558891</v>
      </c>
      <c r="E24" s="122">
        <v>0</v>
      </c>
      <c r="F24" s="122">
        <v>108.96670034882</v>
      </c>
      <c r="G24" s="122">
        <v>394.95803094881501</v>
      </c>
      <c r="H24" s="122"/>
      <c r="I24" s="122">
        <v>61717</v>
      </c>
      <c r="J24" s="122">
        <v>78129</v>
      </c>
      <c r="K24" s="122"/>
      <c r="L24" s="122">
        <v>4421</v>
      </c>
      <c r="M24" s="122">
        <v>4854</v>
      </c>
      <c r="N24" s="122"/>
      <c r="O24" s="122">
        <v>5678</v>
      </c>
      <c r="P24" s="122">
        <v>6873</v>
      </c>
      <c r="Q24" s="122"/>
      <c r="R24" s="264">
        <v>2.2692609171739702</v>
      </c>
      <c r="S24" s="264">
        <v>2.2437949847596101</v>
      </c>
      <c r="T24" s="264">
        <v>2.0089942420040074</v>
      </c>
      <c r="U24" s="264">
        <v>2.1438479392420078</v>
      </c>
      <c r="V24" s="264">
        <v>2.2709549035949976</v>
      </c>
      <c r="W24" s="264">
        <v>2.6543786072070077</v>
      </c>
      <c r="X24" s="212"/>
      <c r="Y24" s="122">
        <v>71379</v>
      </c>
      <c r="Z24" s="122">
        <v>72813</v>
      </c>
      <c r="AA24" s="122">
        <v>74374</v>
      </c>
      <c r="AB24" s="122">
        <v>76063</v>
      </c>
      <c r="AC24" s="122">
        <v>78082</v>
      </c>
      <c r="AD24" s="122">
        <v>79834</v>
      </c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</row>
    <row r="25" spans="1:40" ht="12.75" x14ac:dyDescent="0.2">
      <c r="A25" s="122" t="s">
        <v>375</v>
      </c>
      <c r="B25" s="122">
        <v>227</v>
      </c>
      <c r="C25" s="122">
        <v>0</v>
      </c>
      <c r="D25" s="122">
        <v>0</v>
      </c>
      <c r="E25" s="122">
        <v>0</v>
      </c>
      <c r="F25" s="122">
        <v>68.485764883960996</v>
      </c>
      <c r="G25" s="122">
        <v>158.80077253668401</v>
      </c>
      <c r="H25" s="122"/>
      <c r="I25" s="122">
        <v>782885</v>
      </c>
      <c r="J25" s="122">
        <v>935619</v>
      </c>
      <c r="K25" s="122"/>
      <c r="L25" s="122">
        <v>56903</v>
      </c>
      <c r="M25" s="122">
        <v>59622</v>
      </c>
      <c r="N25" s="122"/>
      <c r="O25" s="122">
        <v>95579</v>
      </c>
      <c r="P25" s="122">
        <v>109092</v>
      </c>
      <c r="Q25" s="122"/>
      <c r="R25" s="264">
        <v>1.5125650937580302</v>
      </c>
      <c r="S25" s="264">
        <v>1.5723334378487899</v>
      </c>
      <c r="T25" s="264">
        <v>1.8671421168900082</v>
      </c>
      <c r="U25" s="264">
        <v>1.7806007993849988</v>
      </c>
      <c r="V25" s="264">
        <v>1.1789772260219991</v>
      </c>
      <c r="W25" s="264">
        <v>1.2254673631169908</v>
      </c>
      <c r="X25" s="212"/>
      <c r="Y25" s="122">
        <v>880008</v>
      </c>
      <c r="Z25" s="122">
        <v>896439</v>
      </c>
      <c r="AA25" s="122">
        <v>912401</v>
      </c>
      <c r="AB25" s="122">
        <v>923158</v>
      </c>
      <c r="AC25" s="122">
        <v>934471</v>
      </c>
      <c r="AD25" s="122">
        <v>949164</v>
      </c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</row>
    <row r="26" spans="1:40" ht="12.75" x14ac:dyDescent="0.2">
      <c r="A26" s="122" t="s">
        <v>376</v>
      </c>
      <c r="B26" s="122">
        <v>1328</v>
      </c>
      <c r="C26" s="122">
        <v>0</v>
      </c>
      <c r="D26" s="122">
        <v>113.761036859884</v>
      </c>
      <c r="E26" s="122">
        <v>0</v>
      </c>
      <c r="F26" s="122">
        <v>179.751785621972</v>
      </c>
      <c r="G26" s="122">
        <v>1034.09168586387</v>
      </c>
      <c r="H26" s="122"/>
      <c r="I26" s="122">
        <v>34529</v>
      </c>
      <c r="J26" s="122">
        <v>47750</v>
      </c>
      <c r="K26" s="122"/>
      <c r="L26" s="122">
        <v>2729</v>
      </c>
      <c r="M26" s="122">
        <v>3388</v>
      </c>
      <c r="N26" s="122"/>
      <c r="O26" s="122">
        <v>4008</v>
      </c>
      <c r="P26" s="122">
        <v>5066</v>
      </c>
      <c r="Q26" s="122"/>
      <c r="R26" s="264">
        <v>3.9716336969286803</v>
      </c>
      <c r="S26" s="264">
        <v>3.4464597948134599</v>
      </c>
      <c r="T26" s="264">
        <v>4.2268777233449981</v>
      </c>
      <c r="U26" s="264">
        <v>3.55000236194401</v>
      </c>
      <c r="V26" s="264">
        <v>4.3794621473050057</v>
      </c>
      <c r="W26" s="264">
        <v>3.732435917046999</v>
      </c>
      <c r="X26" s="212"/>
      <c r="Y26" s="122">
        <v>40621</v>
      </c>
      <c r="Z26" s="122">
        <v>42338</v>
      </c>
      <c r="AA26" s="122">
        <v>43841</v>
      </c>
      <c r="AB26" s="122">
        <v>45761</v>
      </c>
      <c r="AC26" s="122">
        <v>47469</v>
      </c>
      <c r="AD26" s="122">
        <v>49105</v>
      </c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</row>
    <row r="27" spans="1:40" ht="12.75" x14ac:dyDescent="0.2">
      <c r="A27" s="122" t="s">
        <v>377</v>
      </c>
      <c r="B27" s="122">
        <v>178</v>
      </c>
      <c r="C27" s="122">
        <v>0</v>
      </c>
      <c r="D27" s="122">
        <v>0</v>
      </c>
      <c r="E27" s="122">
        <v>0</v>
      </c>
      <c r="F27" s="122">
        <v>0</v>
      </c>
      <c r="G27" s="122">
        <v>178.31448468260899</v>
      </c>
      <c r="H27" s="122"/>
      <c r="I27" s="122">
        <v>81791</v>
      </c>
      <c r="J27" s="122">
        <v>94631</v>
      </c>
      <c r="K27" s="122"/>
      <c r="L27" s="122">
        <v>5659</v>
      </c>
      <c r="M27" s="122">
        <v>5932</v>
      </c>
      <c r="N27" s="122"/>
      <c r="O27" s="122">
        <v>12847</v>
      </c>
      <c r="P27" s="122">
        <v>13689</v>
      </c>
      <c r="Q27" s="122"/>
      <c r="R27" s="264">
        <v>1.4261193009506199</v>
      </c>
      <c r="S27" s="264">
        <v>1.5459602649006599</v>
      </c>
      <c r="T27" s="264">
        <v>1.790800421629001</v>
      </c>
      <c r="U27" s="264">
        <v>1.3946571192509936</v>
      </c>
      <c r="V27" s="264">
        <v>1.1244988646359957</v>
      </c>
      <c r="W27" s="264">
        <v>1.3956336757060086</v>
      </c>
      <c r="X27" s="212"/>
      <c r="Y27" s="122">
        <v>89178</v>
      </c>
      <c r="Z27" s="122">
        <v>90775</v>
      </c>
      <c r="AA27" s="122">
        <v>92041</v>
      </c>
      <c r="AB27" s="122">
        <v>93076</v>
      </c>
      <c r="AC27" s="122">
        <v>94375</v>
      </c>
      <c r="AD27" s="122">
        <v>95834</v>
      </c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</row>
    <row r="28" spans="1:40" ht="12.75" x14ac:dyDescent="0.2">
      <c r="A28" s="122" t="s">
        <v>378</v>
      </c>
      <c r="B28" s="122">
        <v>0</v>
      </c>
      <c r="C28" s="122">
        <v>0</v>
      </c>
      <c r="D28" s="122">
        <v>0</v>
      </c>
      <c r="E28" s="122">
        <v>0</v>
      </c>
      <c r="F28" s="122">
        <v>0</v>
      </c>
      <c r="G28" s="122">
        <v>0</v>
      </c>
      <c r="H28" s="122"/>
      <c r="I28" s="122">
        <v>41476</v>
      </c>
      <c r="J28" s="122">
        <v>47103</v>
      </c>
      <c r="K28" s="122"/>
      <c r="L28" s="122">
        <v>2970</v>
      </c>
      <c r="M28" s="122">
        <v>2982</v>
      </c>
      <c r="N28" s="122"/>
      <c r="O28" s="122">
        <v>7485</v>
      </c>
      <c r="P28" s="122">
        <v>7968</v>
      </c>
      <c r="Q28" s="122"/>
      <c r="R28" s="264">
        <v>1.8405325131369401</v>
      </c>
      <c r="S28" s="264">
        <v>0.33390756928050397</v>
      </c>
      <c r="T28" s="264">
        <v>0.87849740340000437</v>
      </c>
      <c r="U28" s="264">
        <v>2.3789545299920007</v>
      </c>
      <c r="V28" s="264">
        <v>1.9382420698210012</v>
      </c>
      <c r="W28" s="264">
        <v>2.1730154936000048</v>
      </c>
      <c r="X28" s="212"/>
      <c r="Y28" s="122">
        <v>43711</v>
      </c>
      <c r="Z28" s="122">
        <v>44095</v>
      </c>
      <c r="AA28" s="122">
        <v>45144</v>
      </c>
      <c r="AB28" s="122">
        <v>46019</v>
      </c>
      <c r="AC28" s="122">
        <v>47019</v>
      </c>
      <c r="AD28" s="122">
        <v>47176</v>
      </c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</row>
    <row r="29" spans="1:40" ht="12.75" x14ac:dyDescent="0.2">
      <c r="A29" s="122" t="s">
        <v>379</v>
      </c>
      <c r="B29" s="122">
        <v>200</v>
      </c>
      <c r="C29" s="122">
        <v>0</v>
      </c>
      <c r="D29" s="122">
        <v>0</v>
      </c>
      <c r="E29" s="122">
        <v>0</v>
      </c>
      <c r="F29" s="122">
        <v>47.825830257303302</v>
      </c>
      <c r="G29" s="122">
        <v>151.73356296659301</v>
      </c>
      <c r="H29" s="122"/>
      <c r="I29" s="122">
        <v>61006</v>
      </c>
      <c r="J29" s="122">
        <v>69386</v>
      </c>
      <c r="K29" s="122"/>
      <c r="L29" s="122">
        <v>4523</v>
      </c>
      <c r="M29" s="122">
        <v>4398</v>
      </c>
      <c r="N29" s="122"/>
      <c r="O29" s="122">
        <v>10495</v>
      </c>
      <c r="P29" s="122">
        <v>11669</v>
      </c>
      <c r="Q29" s="122"/>
      <c r="R29" s="264">
        <v>1.48476038375227</v>
      </c>
      <c r="S29" s="264">
        <v>1.5261774813018001</v>
      </c>
      <c r="T29" s="264">
        <v>1.4932688037000048</v>
      </c>
      <c r="U29" s="264">
        <v>1.7082151264559968</v>
      </c>
      <c r="V29" s="264">
        <v>0.91246290801198882</v>
      </c>
      <c r="W29" s="264">
        <v>1.8275380430790023</v>
      </c>
      <c r="X29" s="212"/>
      <c r="Y29" s="122">
        <v>65293</v>
      </c>
      <c r="Z29" s="122">
        <v>66268</v>
      </c>
      <c r="AA29" s="122">
        <v>67400</v>
      </c>
      <c r="AB29" s="122">
        <v>68015</v>
      </c>
      <c r="AC29" s="122">
        <v>69258</v>
      </c>
      <c r="AD29" s="122">
        <v>70315</v>
      </c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</row>
    <row r="30" spans="1:40" ht="12.75" x14ac:dyDescent="0.2">
      <c r="A30" s="122" t="s">
        <v>380</v>
      </c>
      <c r="B30" s="122">
        <v>350</v>
      </c>
      <c r="C30" s="122">
        <v>0</v>
      </c>
      <c r="D30" s="122">
        <v>23.160770098252701</v>
      </c>
      <c r="E30" s="122">
        <v>0</v>
      </c>
      <c r="F30" s="122">
        <v>0</v>
      </c>
      <c r="G30" s="122">
        <v>327.22717641429898</v>
      </c>
      <c r="H30" s="122"/>
      <c r="I30" s="122">
        <v>37848</v>
      </c>
      <c r="J30" s="122">
        <v>43891</v>
      </c>
      <c r="K30" s="122"/>
      <c r="L30" s="122">
        <v>2583</v>
      </c>
      <c r="M30" s="122">
        <v>2863</v>
      </c>
      <c r="N30" s="122"/>
      <c r="O30" s="122">
        <v>5814</v>
      </c>
      <c r="P30" s="122">
        <v>6255</v>
      </c>
      <c r="Q30" s="122"/>
      <c r="R30" s="264">
        <v>1.8471035240268399</v>
      </c>
      <c r="S30" s="264">
        <v>1.8799230628320203</v>
      </c>
      <c r="T30" s="264">
        <v>1.9635861933039962</v>
      </c>
      <c r="U30" s="264">
        <v>1.0100033827860102</v>
      </c>
      <c r="V30" s="264">
        <v>1.4783274327819953</v>
      </c>
      <c r="W30" s="264">
        <v>2.9465843194570027</v>
      </c>
      <c r="X30" s="212"/>
      <c r="Y30" s="122">
        <v>40589</v>
      </c>
      <c r="Z30" s="122">
        <v>41386</v>
      </c>
      <c r="AA30" s="122">
        <v>41804</v>
      </c>
      <c r="AB30" s="122">
        <v>42422</v>
      </c>
      <c r="AC30" s="122">
        <v>43672</v>
      </c>
      <c r="AD30" s="122">
        <v>44493</v>
      </c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</row>
    <row r="31" spans="1:40" ht="12.75" x14ac:dyDescent="0.2">
      <c r="A31" s="122" t="s">
        <v>381</v>
      </c>
      <c r="B31" s="122">
        <v>1156</v>
      </c>
      <c r="C31" s="122">
        <v>0</v>
      </c>
      <c r="D31" s="122">
        <v>40.2956768125511</v>
      </c>
      <c r="E31" s="122">
        <v>0</v>
      </c>
      <c r="F31" s="122">
        <v>117.81437074676499</v>
      </c>
      <c r="G31" s="122">
        <v>997.86974397308904</v>
      </c>
      <c r="H31" s="122"/>
      <c r="I31" s="122">
        <v>21638</v>
      </c>
      <c r="J31" s="122">
        <v>26755</v>
      </c>
      <c r="K31" s="122"/>
      <c r="L31" s="122">
        <v>1748</v>
      </c>
      <c r="M31" s="122">
        <v>1970</v>
      </c>
      <c r="N31" s="122"/>
      <c r="O31" s="122">
        <v>3512</v>
      </c>
      <c r="P31" s="122">
        <v>4075</v>
      </c>
      <c r="Q31" s="122"/>
      <c r="R31" s="264">
        <v>2.35150321658648</v>
      </c>
      <c r="S31" s="264">
        <v>3.1648186431122003</v>
      </c>
      <c r="T31" s="264">
        <v>1.4519655158190119</v>
      </c>
      <c r="U31" s="264">
        <v>2.6956698515959943</v>
      </c>
      <c r="V31" s="264">
        <v>1.714308337952005</v>
      </c>
      <c r="W31" s="264">
        <v>3.557666108754006</v>
      </c>
      <c r="X31" s="212"/>
      <c r="Y31" s="122">
        <v>24243</v>
      </c>
      <c r="Z31" s="122">
        <v>24595</v>
      </c>
      <c r="AA31" s="122">
        <v>25258</v>
      </c>
      <c r="AB31" s="122">
        <v>25691</v>
      </c>
      <c r="AC31" s="122">
        <v>26605</v>
      </c>
      <c r="AD31" s="122">
        <v>27447</v>
      </c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</row>
    <row r="32" spans="1:40" ht="12.75" x14ac:dyDescent="0.2">
      <c r="A32" s="122" t="s">
        <v>382</v>
      </c>
      <c r="B32" s="122">
        <v>0</v>
      </c>
      <c r="C32" s="122">
        <v>0</v>
      </c>
      <c r="D32" s="122">
        <v>0</v>
      </c>
      <c r="E32" s="122">
        <v>0</v>
      </c>
      <c r="F32" s="122">
        <v>0</v>
      </c>
      <c r="G32" s="122">
        <v>0</v>
      </c>
      <c r="H32" s="122"/>
      <c r="I32" s="122">
        <v>27868</v>
      </c>
      <c r="J32" s="122">
        <v>32785</v>
      </c>
      <c r="K32" s="122"/>
      <c r="L32" s="122">
        <v>2328</v>
      </c>
      <c r="M32" s="122">
        <v>2351</v>
      </c>
      <c r="N32" s="122"/>
      <c r="O32" s="122">
        <v>5248</v>
      </c>
      <c r="P32" s="122">
        <v>5544</v>
      </c>
      <c r="Q32" s="122"/>
      <c r="R32" s="264">
        <v>1.17974755009294</v>
      </c>
      <c r="S32" s="264">
        <v>1.4695077149155</v>
      </c>
      <c r="T32" s="264">
        <v>1.1679019475729859</v>
      </c>
      <c r="U32" s="264">
        <v>1.1988202086839976</v>
      </c>
      <c r="V32" s="264">
        <v>1.4259299884050023</v>
      </c>
      <c r="W32" s="264">
        <v>0.9269558768999957</v>
      </c>
      <c r="X32" s="212"/>
      <c r="Y32" s="122">
        <v>31167</v>
      </c>
      <c r="Z32" s="122">
        <v>31531</v>
      </c>
      <c r="AA32" s="122">
        <v>31909</v>
      </c>
      <c r="AB32" s="122">
        <v>32364</v>
      </c>
      <c r="AC32" s="122">
        <v>32664</v>
      </c>
      <c r="AD32" s="122">
        <v>33144</v>
      </c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</row>
    <row r="33" spans="1:40" ht="12.75" x14ac:dyDescent="0.2">
      <c r="A33" s="122" t="s">
        <v>383</v>
      </c>
      <c r="B33" s="122">
        <v>4</v>
      </c>
      <c r="C33" s="122">
        <v>0</v>
      </c>
      <c r="D33" s="122">
        <v>0</v>
      </c>
      <c r="E33" s="122">
        <v>0</v>
      </c>
      <c r="F33" s="122">
        <v>3.9729529921677802</v>
      </c>
      <c r="G33" s="122">
        <v>0</v>
      </c>
      <c r="H33" s="122"/>
      <c r="I33" s="122">
        <v>10286</v>
      </c>
      <c r="J33" s="122">
        <v>11621</v>
      </c>
      <c r="K33" s="122"/>
      <c r="L33" s="122">
        <v>820</v>
      </c>
      <c r="M33" s="122">
        <v>672</v>
      </c>
      <c r="N33" s="122"/>
      <c r="O33" s="122">
        <v>1943</v>
      </c>
      <c r="P33" s="122">
        <v>2113</v>
      </c>
      <c r="Q33" s="122"/>
      <c r="R33" s="264">
        <v>0.94033771962989099</v>
      </c>
      <c r="S33" s="264">
        <v>2.0058793014006602</v>
      </c>
      <c r="T33" s="264">
        <v>0.33210663315699662</v>
      </c>
      <c r="U33" s="264">
        <v>1.1451064591160076</v>
      </c>
      <c r="V33" s="264">
        <v>0.84910666902500509</v>
      </c>
      <c r="W33" s="264">
        <v>1.4383441501490069</v>
      </c>
      <c r="X33" s="212"/>
      <c r="Y33" s="122">
        <v>11141</v>
      </c>
      <c r="Z33" s="122">
        <v>11178</v>
      </c>
      <c r="AA33" s="122">
        <v>11306</v>
      </c>
      <c r="AB33" s="122">
        <v>11402</v>
      </c>
      <c r="AC33" s="122">
        <v>11566</v>
      </c>
      <c r="AD33" s="122">
        <v>11798</v>
      </c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</row>
    <row r="34" spans="1:40" ht="12.75" x14ac:dyDescent="0.2">
      <c r="A34" s="122" t="s">
        <v>384</v>
      </c>
      <c r="B34" s="122">
        <v>958</v>
      </c>
      <c r="C34" s="122">
        <v>0</v>
      </c>
      <c r="D34" s="122">
        <v>0</v>
      </c>
      <c r="E34" s="122">
        <v>0</v>
      </c>
      <c r="F34" s="122">
        <v>0</v>
      </c>
      <c r="G34" s="122">
        <v>958.47776190476202</v>
      </c>
      <c r="H34" s="122"/>
      <c r="I34" s="122">
        <v>35803</v>
      </c>
      <c r="J34" s="122">
        <v>42000</v>
      </c>
      <c r="K34" s="122"/>
      <c r="L34" s="122">
        <v>2985</v>
      </c>
      <c r="M34" s="122">
        <v>2764</v>
      </c>
      <c r="N34" s="122"/>
      <c r="O34" s="122">
        <v>6691</v>
      </c>
      <c r="P34" s="122">
        <v>7151</v>
      </c>
      <c r="Q34" s="122"/>
      <c r="R34" s="264">
        <v>1.5310272149021</v>
      </c>
      <c r="S34" s="264">
        <v>3.1001266821234799</v>
      </c>
      <c r="T34" s="264">
        <v>0.90678181356400955</v>
      </c>
      <c r="U34" s="264">
        <v>1.4876532333170047</v>
      </c>
      <c r="V34" s="264">
        <v>1.6841113150450013</v>
      </c>
      <c r="W34" s="264">
        <v>2.0489304095419953</v>
      </c>
      <c r="X34" s="212"/>
      <c r="Y34" s="122">
        <v>39370</v>
      </c>
      <c r="Z34" s="122">
        <v>39727</v>
      </c>
      <c r="AA34" s="122">
        <v>40318</v>
      </c>
      <c r="AB34" s="122">
        <v>40997</v>
      </c>
      <c r="AC34" s="122">
        <v>41837</v>
      </c>
      <c r="AD34" s="122">
        <v>43134</v>
      </c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</row>
    <row r="35" spans="1:40" ht="12.75" x14ac:dyDescent="0.2">
      <c r="A35" s="122" t="s">
        <v>385</v>
      </c>
      <c r="B35" s="122">
        <v>305</v>
      </c>
      <c r="C35" s="122">
        <v>0</v>
      </c>
      <c r="D35" s="122">
        <v>0</v>
      </c>
      <c r="E35" s="122">
        <v>0</v>
      </c>
      <c r="F35" s="122">
        <v>0</v>
      </c>
      <c r="G35" s="122">
        <v>304.80546508673501</v>
      </c>
      <c r="H35" s="122"/>
      <c r="I35" s="122">
        <v>37879</v>
      </c>
      <c r="J35" s="122">
        <v>43293</v>
      </c>
      <c r="K35" s="122"/>
      <c r="L35" s="122">
        <v>2754</v>
      </c>
      <c r="M35" s="122">
        <v>2716</v>
      </c>
      <c r="N35" s="122"/>
      <c r="O35" s="122">
        <v>6696</v>
      </c>
      <c r="P35" s="122">
        <v>7175</v>
      </c>
      <c r="Q35" s="122"/>
      <c r="R35" s="264">
        <v>1.80141326524348</v>
      </c>
      <c r="S35" s="264">
        <v>1.81173690429303</v>
      </c>
      <c r="T35" s="264">
        <v>0.56982183736400316</v>
      </c>
      <c r="U35" s="264">
        <v>1.6354504292749965</v>
      </c>
      <c r="V35" s="264">
        <v>2.1081844296219998</v>
      </c>
      <c r="W35" s="264">
        <v>2.9062559603280107</v>
      </c>
      <c r="X35" s="212"/>
      <c r="Y35" s="122">
        <v>40188</v>
      </c>
      <c r="Z35" s="122">
        <v>40417</v>
      </c>
      <c r="AA35" s="122">
        <v>41078</v>
      </c>
      <c r="AB35" s="122">
        <v>41944</v>
      </c>
      <c r="AC35" s="122">
        <v>43163</v>
      </c>
      <c r="AD35" s="122">
        <v>43945</v>
      </c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</row>
    <row r="36" spans="1:40" ht="14.25" customHeight="1" x14ac:dyDescent="0.2">
      <c r="A36" s="19" t="s">
        <v>386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212"/>
      <c r="S36" s="212"/>
      <c r="T36" s="264"/>
      <c r="U36" s="264"/>
      <c r="V36" s="264"/>
      <c r="W36" s="264"/>
      <c r="X36" s="21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</row>
    <row r="37" spans="1:40" ht="12.75" x14ac:dyDescent="0.2">
      <c r="A37" s="122" t="s">
        <v>387</v>
      </c>
      <c r="B37" s="122">
        <v>480</v>
      </c>
      <c r="C37" s="122">
        <v>0</v>
      </c>
      <c r="D37" s="122">
        <v>27.419442327050799</v>
      </c>
      <c r="E37" s="122">
        <v>0</v>
      </c>
      <c r="F37" s="122">
        <v>0</v>
      </c>
      <c r="G37" s="122">
        <v>452.25176793523798</v>
      </c>
      <c r="H37" s="122"/>
      <c r="I37" s="122">
        <v>38486</v>
      </c>
      <c r="J37" s="122">
        <v>42988</v>
      </c>
      <c r="K37" s="122"/>
      <c r="L37" s="122">
        <v>2272</v>
      </c>
      <c r="M37" s="122">
        <v>2542</v>
      </c>
      <c r="N37" s="122"/>
      <c r="O37" s="122">
        <v>5781</v>
      </c>
      <c r="P37" s="122">
        <v>6024</v>
      </c>
      <c r="Q37" s="122"/>
      <c r="R37" s="264">
        <v>1.48123778006035</v>
      </c>
      <c r="S37" s="264">
        <v>2.1518957733960198</v>
      </c>
      <c r="T37" s="264">
        <v>0.66483093944600569</v>
      </c>
      <c r="U37" s="264">
        <v>1.1483772394589948</v>
      </c>
      <c r="V37" s="264">
        <v>1.7712267023999999</v>
      </c>
      <c r="W37" s="264">
        <v>2.3484630853199917</v>
      </c>
      <c r="X37" s="212"/>
      <c r="Y37" s="122">
        <v>40311</v>
      </c>
      <c r="Z37" s="122">
        <v>40579</v>
      </c>
      <c r="AA37" s="122">
        <v>41045</v>
      </c>
      <c r="AB37" s="122">
        <v>41772</v>
      </c>
      <c r="AC37" s="122">
        <v>42753</v>
      </c>
      <c r="AD37" s="122">
        <v>43673</v>
      </c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</row>
    <row r="38" spans="1:40" ht="12.75" x14ac:dyDescent="0.2">
      <c r="A38" s="122" t="s">
        <v>388</v>
      </c>
      <c r="B38" s="122">
        <v>151</v>
      </c>
      <c r="C38" s="122">
        <v>0</v>
      </c>
      <c r="D38" s="122">
        <v>64.844105674063599</v>
      </c>
      <c r="E38" s="122">
        <v>86.184950926935599</v>
      </c>
      <c r="F38" s="122">
        <v>0</v>
      </c>
      <c r="G38" s="122">
        <v>0</v>
      </c>
      <c r="H38" s="122"/>
      <c r="I38" s="122">
        <v>13530</v>
      </c>
      <c r="J38" s="122">
        <v>13755</v>
      </c>
      <c r="K38" s="122"/>
      <c r="L38" s="122">
        <v>657</v>
      </c>
      <c r="M38" s="122">
        <v>781</v>
      </c>
      <c r="N38" s="122"/>
      <c r="O38" s="122">
        <v>1931</v>
      </c>
      <c r="P38" s="122">
        <v>1796</v>
      </c>
      <c r="Q38" s="122"/>
      <c r="R38" s="264">
        <v>0.74573344204502701</v>
      </c>
      <c r="S38" s="264">
        <v>0.53767347235341101</v>
      </c>
      <c r="T38" s="264">
        <v>0.61377245509000034</v>
      </c>
      <c r="U38" s="264">
        <v>0.16366612111301038</v>
      </c>
      <c r="V38" s="264">
        <v>0.72786690433699164</v>
      </c>
      <c r="W38" s="264">
        <v>1.4820822887480034</v>
      </c>
      <c r="X38" s="212"/>
      <c r="Y38" s="122">
        <v>13360</v>
      </c>
      <c r="Z38" s="122">
        <v>13442</v>
      </c>
      <c r="AA38" s="122">
        <v>13464</v>
      </c>
      <c r="AB38" s="122">
        <v>13562</v>
      </c>
      <c r="AC38" s="122">
        <v>13763</v>
      </c>
      <c r="AD38" s="122">
        <v>13837</v>
      </c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</row>
    <row r="39" spans="1:40" ht="12.75" x14ac:dyDescent="0.2">
      <c r="A39" s="122" t="s">
        <v>389</v>
      </c>
      <c r="B39" s="122">
        <v>0</v>
      </c>
      <c r="C39" s="122">
        <v>0</v>
      </c>
      <c r="D39" s="122">
        <v>0</v>
      </c>
      <c r="E39" s="122">
        <v>0</v>
      </c>
      <c r="F39" s="122">
        <v>0</v>
      </c>
      <c r="G39" s="122">
        <v>0</v>
      </c>
      <c r="H39" s="122"/>
      <c r="I39" s="122">
        <v>18637</v>
      </c>
      <c r="J39" s="122">
        <v>20737</v>
      </c>
      <c r="K39" s="122"/>
      <c r="L39" s="122">
        <v>1344</v>
      </c>
      <c r="M39" s="122">
        <v>1278</v>
      </c>
      <c r="N39" s="122"/>
      <c r="O39" s="122">
        <v>3300</v>
      </c>
      <c r="P39" s="122">
        <v>3503</v>
      </c>
      <c r="Q39" s="122"/>
      <c r="R39" s="264">
        <v>1.01617958221878</v>
      </c>
      <c r="S39" s="264">
        <v>1.9405229709406699</v>
      </c>
      <c r="T39" s="264">
        <v>0.70721357850101185</v>
      </c>
      <c r="U39" s="264">
        <v>0.53170144462299618</v>
      </c>
      <c r="V39" s="264">
        <v>1.0428100987929838</v>
      </c>
      <c r="W39" s="264">
        <v>1.7875660461210003</v>
      </c>
      <c r="X39" s="212"/>
      <c r="Y39" s="122">
        <v>19796</v>
      </c>
      <c r="Z39" s="122">
        <v>19936</v>
      </c>
      <c r="AA39" s="122">
        <v>20042</v>
      </c>
      <c r="AB39" s="122">
        <v>20251</v>
      </c>
      <c r="AC39" s="122">
        <v>20613</v>
      </c>
      <c r="AD39" s="122">
        <v>21013</v>
      </c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</row>
    <row r="40" spans="1:40" ht="12.75" x14ac:dyDescent="0.2">
      <c r="A40" s="122" t="s">
        <v>390</v>
      </c>
      <c r="B40" s="122">
        <v>1666</v>
      </c>
      <c r="C40" s="122">
        <v>0</v>
      </c>
      <c r="D40" s="122">
        <v>1.01804358739167</v>
      </c>
      <c r="E40" s="122">
        <v>0</v>
      </c>
      <c r="F40" s="122">
        <v>208.32296300556001</v>
      </c>
      <c r="G40" s="122">
        <v>1456.9512786468899</v>
      </c>
      <c r="H40" s="122"/>
      <c r="I40" s="122">
        <v>13597</v>
      </c>
      <c r="J40" s="122">
        <v>17323</v>
      </c>
      <c r="K40" s="122"/>
      <c r="L40" s="122">
        <v>1290</v>
      </c>
      <c r="M40" s="122">
        <v>1389</v>
      </c>
      <c r="N40" s="122"/>
      <c r="O40" s="122">
        <v>2646</v>
      </c>
      <c r="P40" s="122">
        <v>3173</v>
      </c>
      <c r="Q40" s="122"/>
      <c r="R40" s="264">
        <v>3.1341094984777698</v>
      </c>
      <c r="S40" s="264">
        <v>4.0777262180974505</v>
      </c>
      <c r="T40" s="264">
        <v>1.9687623047639988</v>
      </c>
      <c r="U40" s="264">
        <v>3.2822757111599969</v>
      </c>
      <c r="V40" s="264">
        <v>4.8043369890330041</v>
      </c>
      <c r="W40" s="264">
        <v>2.5031214697659863</v>
      </c>
      <c r="X40" s="212"/>
      <c r="Y40" s="122">
        <v>15238</v>
      </c>
      <c r="Z40" s="122">
        <v>15538</v>
      </c>
      <c r="AA40" s="122">
        <v>16048</v>
      </c>
      <c r="AB40" s="122">
        <v>16819</v>
      </c>
      <c r="AC40" s="122">
        <v>17240</v>
      </c>
      <c r="AD40" s="122">
        <v>17943</v>
      </c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</row>
    <row r="41" spans="1:40" ht="12.75" x14ac:dyDescent="0.2">
      <c r="A41" s="122" t="s">
        <v>391</v>
      </c>
      <c r="B41" s="122">
        <v>96</v>
      </c>
      <c r="C41" s="122">
        <v>0</v>
      </c>
      <c r="D41" s="122">
        <v>49.341646838238702</v>
      </c>
      <c r="E41" s="122">
        <v>47.008484381025802</v>
      </c>
      <c r="F41" s="122">
        <v>0</v>
      </c>
      <c r="G41" s="122">
        <v>0</v>
      </c>
      <c r="H41" s="122"/>
      <c r="I41" s="122">
        <v>19943</v>
      </c>
      <c r="J41" s="122">
        <v>20744</v>
      </c>
      <c r="K41" s="122"/>
      <c r="L41" s="122">
        <v>1041</v>
      </c>
      <c r="M41" s="122">
        <v>1205</v>
      </c>
      <c r="N41" s="122"/>
      <c r="O41" s="122">
        <v>2786</v>
      </c>
      <c r="P41" s="122">
        <v>2651</v>
      </c>
      <c r="Q41" s="122"/>
      <c r="R41" s="264">
        <v>0.73368522828161109</v>
      </c>
      <c r="S41" s="264">
        <v>0.87367862142202091</v>
      </c>
      <c r="T41" s="264">
        <v>0.19880715705799901</v>
      </c>
      <c r="U41" s="264">
        <v>0.17361111111100058</v>
      </c>
      <c r="V41" s="264">
        <v>1.4459024511020147</v>
      </c>
      <c r="W41" s="264">
        <v>1.1226631522430068</v>
      </c>
      <c r="X41" s="212"/>
      <c r="Y41" s="122">
        <v>20120</v>
      </c>
      <c r="Z41" s="122">
        <v>20160</v>
      </c>
      <c r="AA41" s="122">
        <v>20195</v>
      </c>
      <c r="AB41" s="122">
        <v>20487</v>
      </c>
      <c r="AC41" s="122">
        <v>20717</v>
      </c>
      <c r="AD41" s="122">
        <v>20898</v>
      </c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</row>
    <row r="42" spans="1:40" ht="12.75" x14ac:dyDescent="0.2">
      <c r="A42" s="122" t="s">
        <v>386</v>
      </c>
      <c r="B42" s="122">
        <v>615</v>
      </c>
      <c r="C42" s="122">
        <v>0</v>
      </c>
      <c r="D42" s="122">
        <v>0</v>
      </c>
      <c r="E42" s="122">
        <v>0</v>
      </c>
      <c r="F42" s="122">
        <v>13.8492773423025</v>
      </c>
      <c r="G42" s="122">
        <v>601.25983062933699</v>
      </c>
      <c r="H42" s="122"/>
      <c r="I42" s="122">
        <v>185187</v>
      </c>
      <c r="J42" s="122">
        <v>214559</v>
      </c>
      <c r="K42" s="122"/>
      <c r="L42" s="122">
        <v>12304</v>
      </c>
      <c r="M42" s="122">
        <v>12826</v>
      </c>
      <c r="N42" s="122"/>
      <c r="O42" s="122">
        <v>24866</v>
      </c>
      <c r="P42" s="122">
        <v>27240</v>
      </c>
      <c r="Q42" s="122"/>
      <c r="R42" s="264">
        <v>1.4057485567499501</v>
      </c>
      <c r="S42" s="264">
        <v>2.5265205174598302</v>
      </c>
      <c r="T42" s="264">
        <v>1.354591521443993</v>
      </c>
      <c r="U42" s="264">
        <v>1.2662488110630079</v>
      </c>
      <c r="V42" s="264">
        <v>1.1521547509520076</v>
      </c>
      <c r="W42" s="264">
        <v>1.8514021228269968</v>
      </c>
      <c r="X42" s="212"/>
      <c r="Y42" s="122">
        <v>202275</v>
      </c>
      <c r="Z42" s="122">
        <v>205015</v>
      </c>
      <c r="AA42" s="122">
        <v>207611</v>
      </c>
      <c r="AB42" s="122">
        <v>210003</v>
      </c>
      <c r="AC42" s="122">
        <v>213891</v>
      </c>
      <c r="AD42" s="122">
        <v>219295</v>
      </c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</row>
    <row r="43" spans="1:40" ht="12.75" x14ac:dyDescent="0.2">
      <c r="A43" s="122" t="s">
        <v>392</v>
      </c>
      <c r="B43" s="122">
        <v>0</v>
      </c>
      <c r="C43" s="122">
        <v>0</v>
      </c>
      <c r="D43" s="122">
        <v>0</v>
      </c>
      <c r="E43" s="122">
        <v>0</v>
      </c>
      <c r="F43" s="122">
        <v>0</v>
      </c>
      <c r="G43" s="122">
        <v>0</v>
      </c>
      <c r="H43" s="122"/>
      <c r="I43" s="122">
        <v>9110</v>
      </c>
      <c r="J43" s="122">
        <v>9445</v>
      </c>
      <c r="K43" s="122"/>
      <c r="L43" s="122">
        <v>523</v>
      </c>
      <c r="M43" s="122">
        <v>506</v>
      </c>
      <c r="N43" s="122"/>
      <c r="O43" s="122">
        <v>1189</v>
      </c>
      <c r="P43" s="122">
        <v>1260</v>
      </c>
      <c r="Q43" s="122"/>
      <c r="R43" s="264">
        <v>0.81110526403373995</v>
      </c>
      <c r="S43" s="264">
        <v>0.37345283824157099</v>
      </c>
      <c r="T43" s="264">
        <v>0.79347586510900214</v>
      </c>
      <c r="U43" s="264">
        <v>0.4482834025800031</v>
      </c>
      <c r="V43" s="264">
        <v>0.56601719821500751</v>
      </c>
      <c r="W43" s="264">
        <v>1.439549734819991</v>
      </c>
      <c r="X43" s="212"/>
      <c r="Y43" s="122">
        <v>9074</v>
      </c>
      <c r="Z43" s="122">
        <v>9146</v>
      </c>
      <c r="AA43" s="122">
        <v>9187</v>
      </c>
      <c r="AB43" s="122">
        <v>9239</v>
      </c>
      <c r="AC43" s="122">
        <v>9372</v>
      </c>
      <c r="AD43" s="122">
        <v>9407</v>
      </c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</row>
    <row r="44" spans="1:40" ht="12.75" x14ac:dyDescent="0.2">
      <c r="A44" s="122" t="s">
        <v>393</v>
      </c>
      <c r="B44" s="122">
        <v>106</v>
      </c>
      <c r="C44" s="122">
        <v>0</v>
      </c>
      <c r="D44" s="122">
        <v>20.786525836423898</v>
      </c>
      <c r="E44" s="122">
        <v>85.618641737695896</v>
      </c>
      <c r="F44" s="122">
        <v>0</v>
      </c>
      <c r="G44" s="122">
        <v>0</v>
      </c>
      <c r="H44" s="122"/>
      <c r="I44" s="122">
        <v>21435</v>
      </c>
      <c r="J44" s="122">
        <v>21822</v>
      </c>
      <c r="K44" s="122"/>
      <c r="L44" s="122">
        <v>1074</v>
      </c>
      <c r="M44" s="122">
        <v>1193</v>
      </c>
      <c r="N44" s="122"/>
      <c r="O44" s="122">
        <v>2905</v>
      </c>
      <c r="P44" s="122">
        <v>2695</v>
      </c>
      <c r="Q44" s="122"/>
      <c r="R44" s="264">
        <v>0.563533774478153</v>
      </c>
      <c r="S44" s="264">
        <v>0.82204362801377695</v>
      </c>
      <c r="T44" s="264">
        <v>0.15029824808598846</v>
      </c>
      <c r="U44" s="264">
        <v>0.37518172865000565</v>
      </c>
      <c r="V44" s="264">
        <v>0.3784516189319902</v>
      </c>
      <c r="W44" s="264">
        <v>1.3544963693910006</v>
      </c>
      <c r="X44" s="212"/>
      <c r="Y44" s="122">
        <v>21291</v>
      </c>
      <c r="Z44" s="122">
        <v>21323</v>
      </c>
      <c r="AA44" s="122">
        <v>21403</v>
      </c>
      <c r="AB44" s="122">
        <v>21484</v>
      </c>
      <c r="AC44" s="122">
        <v>21775</v>
      </c>
      <c r="AD44" s="122">
        <v>21954</v>
      </c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</row>
    <row r="45" spans="1:40" ht="14.25" customHeight="1" x14ac:dyDescent="0.2">
      <c r="A45" s="19" t="s">
        <v>394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212"/>
      <c r="S45" s="212"/>
      <c r="T45" s="264"/>
      <c r="U45" s="264"/>
      <c r="V45" s="264"/>
      <c r="W45" s="264"/>
      <c r="X45" s="21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</row>
    <row r="46" spans="1:40" ht="12.75" x14ac:dyDescent="0.2">
      <c r="A46" s="122" t="s">
        <v>395</v>
      </c>
      <c r="B46" s="122">
        <v>52</v>
      </c>
      <c r="C46" s="122">
        <v>0</v>
      </c>
      <c r="D46" s="122">
        <v>29.032705369313</v>
      </c>
      <c r="E46" s="122">
        <v>0</v>
      </c>
      <c r="F46" s="122">
        <v>23.078998693827099</v>
      </c>
      <c r="G46" s="122">
        <v>0</v>
      </c>
      <c r="H46" s="122"/>
      <c r="I46" s="122">
        <v>92250</v>
      </c>
      <c r="J46" s="122">
        <v>103684</v>
      </c>
      <c r="K46" s="122"/>
      <c r="L46" s="122">
        <v>5782</v>
      </c>
      <c r="M46" s="122">
        <v>6470</v>
      </c>
      <c r="N46" s="122"/>
      <c r="O46" s="122">
        <v>13420</v>
      </c>
      <c r="P46" s="122">
        <v>14767</v>
      </c>
      <c r="Q46" s="122"/>
      <c r="R46" s="264">
        <v>1.16819220033173</v>
      </c>
      <c r="S46" s="264">
        <v>1.2788615131419701</v>
      </c>
      <c r="T46" s="264">
        <v>1.1013528588519961</v>
      </c>
      <c r="U46" s="264">
        <v>1.1605745696749921</v>
      </c>
      <c r="V46" s="264">
        <v>1.0243036619099968</v>
      </c>
      <c r="W46" s="264">
        <v>1.3868985689329918</v>
      </c>
      <c r="X46" s="212"/>
      <c r="Y46" s="122">
        <v>98606</v>
      </c>
      <c r="Z46" s="122">
        <v>99692</v>
      </c>
      <c r="AA46" s="122">
        <v>100849</v>
      </c>
      <c r="AB46" s="122">
        <v>101882</v>
      </c>
      <c r="AC46" s="122">
        <v>103295</v>
      </c>
      <c r="AD46" s="122">
        <v>104616</v>
      </c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</row>
    <row r="47" spans="1:40" ht="12.75" x14ac:dyDescent="0.2">
      <c r="A47" s="122" t="s">
        <v>396</v>
      </c>
      <c r="B47" s="122">
        <v>39</v>
      </c>
      <c r="C47" s="122">
        <v>0</v>
      </c>
      <c r="D47" s="122">
        <v>38.846187845432702</v>
      </c>
      <c r="E47" s="122">
        <v>0</v>
      </c>
      <c r="F47" s="122">
        <v>0</v>
      </c>
      <c r="G47" s="122">
        <v>0</v>
      </c>
      <c r="H47" s="122"/>
      <c r="I47" s="122">
        <v>16222</v>
      </c>
      <c r="J47" s="122">
        <v>16830</v>
      </c>
      <c r="K47" s="122"/>
      <c r="L47" s="122">
        <v>774</v>
      </c>
      <c r="M47" s="122">
        <v>887</v>
      </c>
      <c r="N47" s="122"/>
      <c r="O47" s="122">
        <v>2343</v>
      </c>
      <c r="P47" s="122">
        <v>2380</v>
      </c>
      <c r="Q47" s="122"/>
      <c r="R47" s="264">
        <v>1.04993601483676</v>
      </c>
      <c r="S47" s="264">
        <v>1.4138509465612299</v>
      </c>
      <c r="T47" s="264">
        <v>0.46223999000601168</v>
      </c>
      <c r="U47" s="264">
        <v>0.92022632593400999</v>
      </c>
      <c r="V47" s="264">
        <v>1.1274721212489993</v>
      </c>
      <c r="W47" s="264">
        <v>1.6936761301329994</v>
      </c>
      <c r="X47" s="212"/>
      <c r="Y47" s="122">
        <v>16009</v>
      </c>
      <c r="Z47" s="122">
        <v>16083</v>
      </c>
      <c r="AA47" s="122">
        <v>16231</v>
      </c>
      <c r="AB47" s="122">
        <v>16414</v>
      </c>
      <c r="AC47" s="122">
        <v>16692</v>
      </c>
      <c r="AD47" s="122">
        <v>16928</v>
      </c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</row>
    <row r="48" spans="1:40" ht="12.75" x14ac:dyDescent="0.2">
      <c r="A48" s="122" t="s">
        <v>397</v>
      </c>
      <c r="B48" s="122">
        <v>0</v>
      </c>
      <c r="C48" s="122">
        <v>0</v>
      </c>
      <c r="D48" s="122">
        <v>0</v>
      </c>
      <c r="E48" s="122">
        <v>0</v>
      </c>
      <c r="F48" s="122">
        <v>0</v>
      </c>
      <c r="G48" s="122">
        <v>0</v>
      </c>
      <c r="H48" s="122"/>
      <c r="I48" s="122">
        <v>9981</v>
      </c>
      <c r="J48" s="122">
        <v>10861</v>
      </c>
      <c r="K48" s="122"/>
      <c r="L48" s="122">
        <v>618</v>
      </c>
      <c r="M48" s="122">
        <v>659</v>
      </c>
      <c r="N48" s="122"/>
      <c r="O48" s="122">
        <v>1495</v>
      </c>
      <c r="P48" s="122">
        <v>1505</v>
      </c>
      <c r="Q48" s="122"/>
      <c r="R48" s="264">
        <v>0.96392128460809412</v>
      </c>
      <c r="S48" s="264">
        <v>1.35633880789814</v>
      </c>
      <c r="T48" s="264">
        <v>-0.20134228187920655</v>
      </c>
      <c r="U48" s="264">
        <v>0.78777980593700647</v>
      </c>
      <c r="V48" s="264">
        <v>1.1247736154799952</v>
      </c>
      <c r="W48" s="264">
        <v>2.1585446319160013</v>
      </c>
      <c r="X48" s="212"/>
      <c r="Y48" s="122">
        <v>10430</v>
      </c>
      <c r="Z48" s="122">
        <v>10409</v>
      </c>
      <c r="AA48" s="122">
        <v>10491</v>
      </c>
      <c r="AB48" s="122">
        <v>10609</v>
      </c>
      <c r="AC48" s="122">
        <v>10838</v>
      </c>
      <c r="AD48" s="122">
        <v>10985</v>
      </c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</row>
    <row r="49" spans="1:40" ht="12.75" x14ac:dyDescent="0.2">
      <c r="A49" s="122" t="s">
        <v>398</v>
      </c>
      <c r="B49" s="122">
        <v>53</v>
      </c>
      <c r="C49" s="122">
        <v>0</v>
      </c>
      <c r="D49" s="122">
        <v>52.959646621019999</v>
      </c>
      <c r="E49" s="122">
        <v>0</v>
      </c>
      <c r="F49" s="122">
        <v>0</v>
      </c>
      <c r="G49" s="122">
        <v>0</v>
      </c>
      <c r="H49" s="122"/>
      <c r="I49" s="122">
        <v>32029</v>
      </c>
      <c r="J49" s="122">
        <v>33722</v>
      </c>
      <c r="K49" s="122"/>
      <c r="L49" s="122">
        <v>1735</v>
      </c>
      <c r="M49" s="122">
        <v>2015</v>
      </c>
      <c r="N49" s="122"/>
      <c r="O49" s="122">
        <v>4516</v>
      </c>
      <c r="P49" s="122">
        <v>4752</v>
      </c>
      <c r="Q49" s="122"/>
      <c r="R49" s="264">
        <v>0.8710418933515649</v>
      </c>
      <c r="S49" s="264">
        <v>1.3745499985123901</v>
      </c>
      <c r="T49" s="264">
        <v>1.3091021099649964</v>
      </c>
      <c r="U49" s="264">
        <v>0.96685922772898891</v>
      </c>
      <c r="V49" s="264">
        <v>0.7437966754999934</v>
      </c>
      <c r="W49" s="264">
        <v>0.46629801225499534</v>
      </c>
      <c r="X49" s="212"/>
      <c r="Y49" s="122">
        <v>32465</v>
      </c>
      <c r="Z49" s="122">
        <v>32890</v>
      </c>
      <c r="AA49" s="122">
        <v>33208</v>
      </c>
      <c r="AB49" s="122">
        <v>33455</v>
      </c>
      <c r="AC49" s="122">
        <v>33611</v>
      </c>
      <c r="AD49" s="122">
        <v>34073</v>
      </c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</row>
    <row r="50" spans="1:40" ht="12.75" x14ac:dyDescent="0.2">
      <c r="A50" s="122" t="s">
        <v>399</v>
      </c>
      <c r="B50" s="122">
        <v>0</v>
      </c>
      <c r="C50" s="122">
        <v>0</v>
      </c>
      <c r="D50" s="122">
        <v>0.27700555445015701</v>
      </c>
      <c r="E50" s="122">
        <v>0</v>
      </c>
      <c r="F50" s="122">
        <v>0</v>
      </c>
      <c r="G50" s="122">
        <v>0</v>
      </c>
      <c r="H50" s="122"/>
      <c r="I50" s="122">
        <v>50191</v>
      </c>
      <c r="J50" s="122">
        <v>54924</v>
      </c>
      <c r="K50" s="122"/>
      <c r="L50" s="122">
        <v>2946</v>
      </c>
      <c r="M50" s="122">
        <v>3170</v>
      </c>
      <c r="N50" s="122"/>
      <c r="O50" s="122">
        <v>6903</v>
      </c>
      <c r="P50" s="122">
        <v>7452</v>
      </c>
      <c r="Q50" s="122"/>
      <c r="R50" s="264">
        <v>1.1961866083747301</v>
      </c>
      <c r="S50" s="264">
        <v>1.02675396203016</v>
      </c>
      <c r="T50" s="264">
        <v>1.2278621428299914</v>
      </c>
      <c r="U50" s="264">
        <v>1.027811366384995</v>
      </c>
      <c r="V50" s="264">
        <v>1.2099790544580173</v>
      </c>
      <c r="W50" s="264">
        <v>1.3193148432159916</v>
      </c>
      <c r="X50" s="212"/>
      <c r="Y50" s="122">
        <v>52286</v>
      </c>
      <c r="Z50" s="122">
        <v>52928</v>
      </c>
      <c r="AA50" s="122">
        <v>53472</v>
      </c>
      <c r="AB50" s="122">
        <v>54119</v>
      </c>
      <c r="AC50" s="122">
        <v>54833</v>
      </c>
      <c r="AD50" s="122">
        <v>55396</v>
      </c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</row>
    <row r="51" spans="1:40" ht="12.75" x14ac:dyDescent="0.2">
      <c r="A51" s="122" t="s">
        <v>400</v>
      </c>
      <c r="B51" s="122">
        <v>108</v>
      </c>
      <c r="C51" s="122">
        <v>0</v>
      </c>
      <c r="D51" s="122">
        <v>10.216394237343099</v>
      </c>
      <c r="E51" s="122">
        <v>0</v>
      </c>
      <c r="F51" s="122">
        <v>1.5196672056353699</v>
      </c>
      <c r="G51" s="122">
        <v>96.623773173391498</v>
      </c>
      <c r="H51" s="122"/>
      <c r="I51" s="122">
        <v>11111</v>
      </c>
      <c r="J51" s="122">
        <v>11921</v>
      </c>
      <c r="K51" s="122"/>
      <c r="L51" s="122">
        <v>580</v>
      </c>
      <c r="M51" s="122">
        <v>634</v>
      </c>
      <c r="N51" s="122"/>
      <c r="O51" s="122">
        <v>1257</v>
      </c>
      <c r="P51" s="122">
        <v>1366</v>
      </c>
      <c r="Q51" s="122"/>
      <c r="R51" s="264">
        <v>1.3619265384172499</v>
      </c>
      <c r="S51" s="264">
        <v>1.4011986156833001</v>
      </c>
      <c r="T51" s="264">
        <v>1.4791054085360003</v>
      </c>
      <c r="U51" s="264">
        <v>1.1151110720869895</v>
      </c>
      <c r="V51" s="264">
        <v>1.363320597430004</v>
      </c>
      <c r="W51" s="264">
        <v>1.4906193780519885</v>
      </c>
      <c r="X51" s="212"/>
      <c r="Y51" s="122">
        <v>11223</v>
      </c>
      <c r="Z51" s="122">
        <v>11389</v>
      </c>
      <c r="AA51" s="122">
        <v>11516</v>
      </c>
      <c r="AB51" s="122">
        <v>11673</v>
      </c>
      <c r="AC51" s="122">
        <v>11847</v>
      </c>
      <c r="AD51" s="122">
        <v>12013</v>
      </c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</row>
    <row r="52" spans="1:40" ht="12.75" x14ac:dyDescent="0.2">
      <c r="A52" s="122" t="s">
        <v>401</v>
      </c>
      <c r="B52" s="122">
        <v>23</v>
      </c>
      <c r="C52" s="122">
        <v>0</v>
      </c>
      <c r="D52" s="122">
        <v>0</v>
      </c>
      <c r="E52" s="122">
        <v>0</v>
      </c>
      <c r="F52" s="122">
        <v>23.464488360313801</v>
      </c>
      <c r="G52" s="122">
        <v>0</v>
      </c>
      <c r="H52" s="122"/>
      <c r="I52" s="122">
        <v>31152</v>
      </c>
      <c r="J52" s="122">
        <v>34609</v>
      </c>
      <c r="K52" s="122"/>
      <c r="L52" s="122">
        <v>2069</v>
      </c>
      <c r="M52" s="122">
        <v>1929</v>
      </c>
      <c r="N52" s="122"/>
      <c r="O52" s="122">
        <v>4775</v>
      </c>
      <c r="P52" s="122">
        <v>5251</v>
      </c>
      <c r="Q52" s="122"/>
      <c r="R52" s="264">
        <v>1.1188896870973</v>
      </c>
      <c r="S52" s="264">
        <v>1.18747646769195</v>
      </c>
      <c r="T52" s="264">
        <v>0.87512112403101128</v>
      </c>
      <c r="U52" s="264">
        <v>1.5369375318939831</v>
      </c>
      <c r="V52" s="264">
        <v>0.74796747967499755</v>
      </c>
      <c r="W52" s="264">
        <v>1.3175655848349948</v>
      </c>
      <c r="X52" s="212"/>
      <c r="Y52" s="122">
        <v>33024</v>
      </c>
      <c r="Z52" s="122">
        <v>33313</v>
      </c>
      <c r="AA52" s="122">
        <v>33825</v>
      </c>
      <c r="AB52" s="122">
        <v>34078</v>
      </c>
      <c r="AC52" s="122">
        <v>34527</v>
      </c>
      <c r="AD52" s="122">
        <v>34937</v>
      </c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</row>
    <row r="53" spans="1:40" ht="12.75" x14ac:dyDescent="0.2">
      <c r="A53" s="122" t="s">
        <v>402</v>
      </c>
      <c r="B53" s="122">
        <v>1356</v>
      </c>
      <c r="C53" s="122">
        <v>0</v>
      </c>
      <c r="D53" s="122">
        <v>12.6137435554446</v>
      </c>
      <c r="E53" s="122">
        <v>0</v>
      </c>
      <c r="F53" s="122">
        <v>0</v>
      </c>
      <c r="G53" s="122">
        <v>1343.8456656222399</v>
      </c>
      <c r="H53" s="122"/>
      <c r="I53" s="122">
        <v>10951</v>
      </c>
      <c r="J53" s="122">
        <v>12447</v>
      </c>
      <c r="K53" s="122"/>
      <c r="L53" s="122">
        <v>647</v>
      </c>
      <c r="M53" s="122">
        <v>709</v>
      </c>
      <c r="N53" s="122"/>
      <c r="O53" s="122">
        <v>1791</v>
      </c>
      <c r="P53" s="122">
        <v>1810</v>
      </c>
      <c r="Q53" s="122"/>
      <c r="R53" s="264">
        <v>1.77785457500759</v>
      </c>
      <c r="S53" s="264">
        <v>3.9689596637296902</v>
      </c>
      <c r="T53" s="264">
        <v>0.91942059155198308</v>
      </c>
      <c r="U53" s="264">
        <v>1.9338203695749883</v>
      </c>
      <c r="V53" s="264">
        <v>1.4755480607079932</v>
      </c>
      <c r="W53" s="264">
        <v>2.7918570835060024</v>
      </c>
      <c r="X53" s="212"/>
      <c r="Y53" s="122">
        <v>11529</v>
      </c>
      <c r="Z53" s="122">
        <v>11635</v>
      </c>
      <c r="AA53" s="122">
        <v>11860</v>
      </c>
      <c r="AB53" s="122">
        <v>12035</v>
      </c>
      <c r="AC53" s="122">
        <v>12371</v>
      </c>
      <c r="AD53" s="122">
        <v>12862</v>
      </c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</row>
    <row r="54" spans="1:40" ht="12.75" x14ac:dyDescent="0.2">
      <c r="A54" s="122" t="s">
        <v>403</v>
      </c>
      <c r="B54" s="122">
        <v>24</v>
      </c>
      <c r="C54" s="122">
        <v>0</v>
      </c>
      <c r="D54" s="122">
        <v>24.185515388931499</v>
      </c>
      <c r="E54" s="122">
        <v>0</v>
      </c>
      <c r="F54" s="122">
        <v>0</v>
      </c>
      <c r="G54" s="122">
        <v>0</v>
      </c>
      <c r="H54" s="122"/>
      <c r="I54" s="122">
        <v>9212</v>
      </c>
      <c r="J54" s="122">
        <v>9099</v>
      </c>
      <c r="K54" s="122"/>
      <c r="L54" s="122">
        <v>432</v>
      </c>
      <c r="M54" s="122">
        <v>483</v>
      </c>
      <c r="N54" s="122"/>
      <c r="O54" s="122">
        <v>1291</v>
      </c>
      <c r="P54" s="122">
        <v>1294</v>
      </c>
      <c r="Q54" s="122"/>
      <c r="R54" s="264">
        <v>0.88163883741412297</v>
      </c>
      <c r="S54" s="264">
        <v>1.26763668430335</v>
      </c>
      <c r="T54" s="264">
        <v>0.41100582258199836</v>
      </c>
      <c r="U54" s="264">
        <v>1.0574189880610021</v>
      </c>
      <c r="V54" s="264">
        <v>0.33753375337499847</v>
      </c>
      <c r="W54" s="264">
        <v>1.7268445839870026</v>
      </c>
      <c r="X54" s="212"/>
      <c r="Y54" s="122">
        <v>8759</v>
      </c>
      <c r="Z54" s="122">
        <v>8795</v>
      </c>
      <c r="AA54" s="122">
        <v>8888</v>
      </c>
      <c r="AB54" s="122">
        <v>8918</v>
      </c>
      <c r="AC54" s="122">
        <v>9072</v>
      </c>
      <c r="AD54" s="122">
        <v>9187</v>
      </c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</row>
    <row r="55" spans="1:40" ht="14.25" customHeight="1" x14ac:dyDescent="0.2">
      <c r="A55" s="19" t="s">
        <v>404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212"/>
      <c r="S55" s="212"/>
      <c r="T55" s="264"/>
      <c r="U55" s="264"/>
      <c r="V55" s="264"/>
      <c r="W55" s="264"/>
      <c r="X55" s="21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</row>
    <row r="56" spans="1:40" ht="12.75" x14ac:dyDescent="0.2">
      <c r="A56" s="122" t="s">
        <v>405</v>
      </c>
      <c r="B56" s="122">
        <v>191</v>
      </c>
      <c r="C56" s="122">
        <v>0</v>
      </c>
      <c r="D56" s="122">
        <v>97.983139783512698</v>
      </c>
      <c r="E56" s="122">
        <v>93.079843662758293</v>
      </c>
      <c r="F56" s="122">
        <v>0</v>
      </c>
      <c r="G56" s="122">
        <v>0</v>
      </c>
      <c r="H56" s="122"/>
      <c r="I56" s="122">
        <v>5226</v>
      </c>
      <c r="J56" s="122">
        <v>5373</v>
      </c>
      <c r="K56" s="122"/>
      <c r="L56" s="122">
        <v>253</v>
      </c>
      <c r="M56" s="122">
        <v>316</v>
      </c>
      <c r="N56" s="122"/>
      <c r="O56" s="122">
        <v>717</v>
      </c>
      <c r="P56" s="122">
        <v>662</v>
      </c>
      <c r="Q56" s="122"/>
      <c r="R56" s="264">
        <v>0.75696258374411396</v>
      </c>
      <c r="S56" s="264">
        <v>1.8314333769388897</v>
      </c>
      <c r="T56" s="264">
        <v>1.4637904468409886</v>
      </c>
      <c r="U56" s="264">
        <v>0.89217919514000243</v>
      </c>
      <c r="V56" s="264">
        <v>1.8814675447003992E-2</v>
      </c>
      <c r="W56" s="264">
        <v>0.65838976674199046</v>
      </c>
      <c r="X56" s="212"/>
      <c r="Y56" s="122">
        <v>5192</v>
      </c>
      <c r="Z56" s="122">
        <v>5268</v>
      </c>
      <c r="AA56" s="122">
        <v>5315</v>
      </c>
      <c r="AB56" s="122">
        <v>5316</v>
      </c>
      <c r="AC56" s="122">
        <v>5351</v>
      </c>
      <c r="AD56" s="122">
        <v>5449</v>
      </c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</row>
    <row r="57" spans="1:40" ht="12.75" x14ac:dyDescent="0.2">
      <c r="A57" s="122" t="s">
        <v>406</v>
      </c>
      <c r="B57" s="122">
        <v>72</v>
      </c>
      <c r="C57" s="122">
        <v>0</v>
      </c>
      <c r="D57" s="122">
        <v>71.769113505501295</v>
      </c>
      <c r="E57" s="122">
        <v>0</v>
      </c>
      <c r="F57" s="122">
        <v>0</v>
      </c>
      <c r="G57" s="122">
        <v>0</v>
      </c>
      <c r="H57" s="122"/>
      <c r="I57" s="122">
        <v>20812</v>
      </c>
      <c r="J57" s="122">
        <v>21526</v>
      </c>
      <c r="K57" s="122"/>
      <c r="L57" s="122">
        <v>1088</v>
      </c>
      <c r="M57" s="122">
        <v>1299</v>
      </c>
      <c r="N57" s="122"/>
      <c r="O57" s="122">
        <v>2725</v>
      </c>
      <c r="P57" s="122">
        <v>2755</v>
      </c>
      <c r="Q57" s="122"/>
      <c r="R57" s="264">
        <v>0.69640931374230797</v>
      </c>
      <c r="S57" s="264">
        <v>0.51859465520463499</v>
      </c>
      <c r="T57" s="264">
        <v>0.14410606206200782</v>
      </c>
      <c r="U57" s="264">
        <v>1.2183422870299978</v>
      </c>
      <c r="V57" s="264">
        <v>0.53549426594598515</v>
      </c>
      <c r="W57" s="264">
        <v>0.89087909498000784</v>
      </c>
      <c r="X57" s="212"/>
      <c r="Y57" s="122">
        <v>20818</v>
      </c>
      <c r="Z57" s="122">
        <v>20848</v>
      </c>
      <c r="AA57" s="122">
        <v>21102</v>
      </c>
      <c r="AB57" s="122">
        <v>21215</v>
      </c>
      <c r="AC57" s="122">
        <v>21404</v>
      </c>
      <c r="AD57" s="122">
        <v>21515</v>
      </c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</row>
    <row r="58" spans="1:40" ht="12.75" x14ac:dyDescent="0.2">
      <c r="A58" s="122" t="s">
        <v>407</v>
      </c>
      <c r="B58" s="122">
        <v>27</v>
      </c>
      <c r="C58" s="122">
        <v>0</v>
      </c>
      <c r="D58" s="122">
        <v>0</v>
      </c>
      <c r="E58" s="122">
        <v>27.380392951184898</v>
      </c>
      <c r="F58" s="122">
        <v>0</v>
      </c>
      <c r="G58" s="122">
        <v>0</v>
      </c>
      <c r="H58" s="122"/>
      <c r="I58" s="122">
        <v>9918</v>
      </c>
      <c r="J58" s="122">
        <v>9874</v>
      </c>
      <c r="K58" s="122"/>
      <c r="L58" s="122">
        <v>519</v>
      </c>
      <c r="M58" s="122">
        <v>514</v>
      </c>
      <c r="N58" s="122"/>
      <c r="O58" s="122">
        <v>1401</v>
      </c>
      <c r="P58" s="122">
        <v>1351</v>
      </c>
      <c r="Q58" s="122"/>
      <c r="R58" s="264">
        <v>0.32389707537297002</v>
      </c>
      <c r="S58" s="264">
        <v>-8.0955272212102802E-2</v>
      </c>
      <c r="T58" s="264">
        <v>0.42029728344400041</v>
      </c>
      <c r="U58" s="264">
        <v>-2.0416496529193751E-2</v>
      </c>
      <c r="V58" s="264">
        <v>0.43904431284499879</v>
      </c>
      <c r="W58" s="264">
        <v>0.45745654162901417</v>
      </c>
      <c r="X58" s="212"/>
      <c r="Y58" s="122">
        <v>9755</v>
      </c>
      <c r="Z58" s="122">
        <v>9796</v>
      </c>
      <c r="AA58" s="122">
        <v>9794</v>
      </c>
      <c r="AB58" s="122">
        <v>9837</v>
      </c>
      <c r="AC58" s="122">
        <v>9882</v>
      </c>
      <c r="AD58" s="122">
        <v>9874</v>
      </c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</row>
    <row r="59" spans="1:40" ht="12.75" x14ac:dyDescent="0.2">
      <c r="A59" s="122" t="s">
        <v>408</v>
      </c>
      <c r="B59" s="122">
        <v>2</v>
      </c>
      <c r="C59" s="122">
        <v>0</v>
      </c>
      <c r="D59" s="122">
        <v>1.7326580079734599</v>
      </c>
      <c r="E59" s="122">
        <v>0</v>
      </c>
      <c r="F59" s="122">
        <v>0</v>
      </c>
      <c r="G59" s="122">
        <v>0</v>
      </c>
      <c r="H59" s="122"/>
      <c r="I59" s="122">
        <v>138580</v>
      </c>
      <c r="J59" s="122">
        <v>155817</v>
      </c>
      <c r="K59" s="122"/>
      <c r="L59" s="122">
        <v>8723</v>
      </c>
      <c r="M59" s="122">
        <v>9405</v>
      </c>
      <c r="N59" s="122"/>
      <c r="O59" s="122">
        <v>19061</v>
      </c>
      <c r="P59" s="122">
        <v>20334</v>
      </c>
      <c r="Q59" s="122"/>
      <c r="R59" s="264">
        <v>1.1859874859897301</v>
      </c>
      <c r="S59" s="264">
        <v>1.7397565883797601</v>
      </c>
      <c r="T59" s="264">
        <v>1.1551889144999876</v>
      </c>
      <c r="U59" s="264">
        <v>1.0753691167850121</v>
      </c>
      <c r="V59" s="264">
        <v>0.9505477844719934</v>
      </c>
      <c r="W59" s="264">
        <v>1.5638875829280039</v>
      </c>
      <c r="X59" s="212"/>
      <c r="Y59" s="122">
        <v>148374</v>
      </c>
      <c r="Z59" s="122">
        <v>150088</v>
      </c>
      <c r="AA59" s="122">
        <v>151702</v>
      </c>
      <c r="AB59" s="122">
        <v>153144</v>
      </c>
      <c r="AC59" s="122">
        <v>155539</v>
      </c>
      <c r="AD59" s="122">
        <v>158245</v>
      </c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</row>
    <row r="60" spans="1:40" ht="12.75" x14ac:dyDescent="0.2">
      <c r="A60" s="122" t="s">
        <v>409</v>
      </c>
      <c r="B60" s="122">
        <v>0</v>
      </c>
      <c r="C60" s="122">
        <v>0</v>
      </c>
      <c r="D60" s="122">
        <v>0</v>
      </c>
      <c r="E60" s="122">
        <v>0</v>
      </c>
      <c r="F60" s="122">
        <v>0</v>
      </c>
      <c r="G60" s="122">
        <v>0</v>
      </c>
      <c r="H60" s="122"/>
      <c r="I60" s="122">
        <v>25348</v>
      </c>
      <c r="J60" s="122">
        <v>26708</v>
      </c>
      <c r="K60" s="122"/>
      <c r="L60" s="122">
        <v>1549</v>
      </c>
      <c r="M60" s="122">
        <v>1574</v>
      </c>
      <c r="N60" s="122"/>
      <c r="O60" s="122">
        <v>3570</v>
      </c>
      <c r="P60" s="122">
        <v>3667</v>
      </c>
      <c r="Q60" s="122"/>
      <c r="R60" s="264">
        <v>0.43145935591593104</v>
      </c>
      <c r="S60" s="264">
        <v>1.3734098840481801</v>
      </c>
      <c r="T60" s="264">
        <v>0.423761166678986</v>
      </c>
      <c r="U60" s="264">
        <v>0.38015586390400813</v>
      </c>
      <c r="V60" s="264">
        <v>0.52262829009698919</v>
      </c>
      <c r="W60" s="264">
        <v>0.39935199487599959</v>
      </c>
      <c r="X60" s="212"/>
      <c r="Y60" s="122">
        <v>26194</v>
      </c>
      <c r="Z60" s="122">
        <v>26305</v>
      </c>
      <c r="AA60" s="122">
        <v>26405</v>
      </c>
      <c r="AB60" s="122">
        <v>26543</v>
      </c>
      <c r="AC60" s="122">
        <v>26649</v>
      </c>
      <c r="AD60" s="122">
        <v>27015</v>
      </c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</row>
    <row r="61" spans="1:40" ht="12.75" x14ac:dyDescent="0.2">
      <c r="A61" s="122" t="s">
        <v>410</v>
      </c>
      <c r="B61" s="122">
        <v>0</v>
      </c>
      <c r="C61" s="122">
        <v>0</v>
      </c>
      <c r="D61" s="122">
        <v>0</v>
      </c>
      <c r="E61" s="122">
        <v>0</v>
      </c>
      <c r="F61" s="122">
        <v>0</v>
      </c>
      <c r="G61" s="122">
        <v>0</v>
      </c>
      <c r="H61" s="122"/>
      <c r="I61" s="122">
        <v>41959</v>
      </c>
      <c r="J61" s="122">
        <v>43258</v>
      </c>
      <c r="K61" s="122"/>
      <c r="L61" s="122">
        <v>2280</v>
      </c>
      <c r="M61" s="122">
        <v>2371</v>
      </c>
      <c r="N61" s="122"/>
      <c r="O61" s="122">
        <v>5821</v>
      </c>
      <c r="P61" s="122">
        <v>5863</v>
      </c>
      <c r="Q61" s="122"/>
      <c r="R61" s="264">
        <v>0.83234754814536205</v>
      </c>
      <c r="S61" s="264">
        <v>0.60830345784665196</v>
      </c>
      <c r="T61" s="264">
        <v>0.73879258816501192</v>
      </c>
      <c r="U61" s="264">
        <v>0.89239094318101309</v>
      </c>
      <c r="V61" s="264">
        <v>0.8468595624560038</v>
      </c>
      <c r="W61" s="264">
        <v>0.85141124329399531</v>
      </c>
      <c r="X61" s="212"/>
      <c r="Y61" s="122">
        <v>41825</v>
      </c>
      <c r="Z61" s="122">
        <v>42134</v>
      </c>
      <c r="AA61" s="122">
        <v>42510</v>
      </c>
      <c r="AB61" s="122">
        <v>42870</v>
      </c>
      <c r="AC61" s="122">
        <v>43235</v>
      </c>
      <c r="AD61" s="122">
        <v>43498</v>
      </c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</row>
    <row r="62" spans="1:40" ht="12.75" x14ac:dyDescent="0.2">
      <c r="A62" s="122" t="s">
        <v>411</v>
      </c>
      <c r="B62" s="122">
        <v>137</v>
      </c>
      <c r="C62" s="122">
        <v>0</v>
      </c>
      <c r="D62" s="122">
        <v>7.2979427402673398</v>
      </c>
      <c r="E62" s="122">
        <v>0</v>
      </c>
      <c r="F62" s="122">
        <v>1.8826812571535501</v>
      </c>
      <c r="G62" s="122">
        <v>127.859675810653</v>
      </c>
      <c r="H62" s="122"/>
      <c r="I62" s="122">
        <v>125463</v>
      </c>
      <c r="J62" s="122">
        <v>139363</v>
      </c>
      <c r="K62" s="122"/>
      <c r="L62" s="122">
        <v>7926</v>
      </c>
      <c r="M62" s="122">
        <v>8610</v>
      </c>
      <c r="N62" s="122"/>
      <c r="O62" s="122">
        <v>17531</v>
      </c>
      <c r="P62" s="122">
        <v>19052</v>
      </c>
      <c r="Q62" s="122"/>
      <c r="R62" s="264">
        <v>1.2827470645774501</v>
      </c>
      <c r="S62" s="264">
        <v>1.46523840739967</v>
      </c>
      <c r="T62" s="264">
        <v>1.3485752404919822</v>
      </c>
      <c r="U62" s="264">
        <v>1.047151747247014</v>
      </c>
      <c r="V62" s="264">
        <v>1.3079587848639989</v>
      </c>
      <c r="W62" s="264">
        <v>1.4277050773400077</v>
      </c>
      <c r="X62" s="212"/>
      <c r="Y62" s="122">
        <v>131917</v>
      </c>
      <c r="Z62" s="122">
        <v>133696</v>
      </c>
      <c r="AA62" s="122">
        <v>135096</v>
      </c>
      <c r="AB62" s="122">
        <v>136863</v>
      </c>
      <c r="AC62" s="122">
        <v>138817</v>
      </c>
      <c r="AD62" s="122">
        <v>140851</v>
      </c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</row>
    <row r="63" spans="1:40" ht="12.75" x14ac:dyDescent="0.2">
      <c r="A63" s="122" t="s">
        <v>412</v>
      </c>
      <c r="B63" s="122">
        <v>63</v>
      </c>
      <c r="C63" s="122">
        <v>0</v>
      </c>
      <c r="D63" s="122">
        <v>32.504662975985497</v>
      </c>
      <c r="E63" s="122">
        <v>30.592001110956801</v>
      </c>
      <c r="F63" s="122">
        <v>0</v>
      </c>
      <c r="G63" s="122">
        <v>0</v>
      </c>
      <c r="H63" s="122"/>
      <c r="I63" s="122">
        <v>14051</v>
      </c>
      <c r="J63" s="122">
        <v>14402</v>
      </c>
      <c r="K63" s="122"/>
      <c r="L63" s="122">
        <v>767</v>
      </c>
      <c r="M63" s="122">
        <v>864</v>
      </c>
      <c r="N63" s="122"/>
      <c r="O63" s="122">
        <v>2059</v>
      </c>
      <c r="P63" s="122">
        <v>1982</v>
      </c>
      <c r="Q63" s="122"/>
      <c r="R63" s="264">
        <v>0.48153510824255896</v>
      </c>
      <c r="S63" s="264">
        <v>1.02104605126068</v>
      </c>
      <c r="T63" s="264">
        <v>0.3823550237199953</v>
      </c>
      <c r="U63" s="264">
        <v>0.7547435987870017</v>
      </c>
      <c r="V63" s="264">
        <v>-0.15401848221789294</v>
      </c>
      <c r="W63" s="264">
        <v>0.94657130837198622</v>
      </c>
      <c r="X63" s="212"/>
      <c r="Y63" s="122">
        <v>14123</v>
      </c>
      <c r="Z63" s="122">
        <v>14177</v>
      </c>
      <c r="AA63" s="122">
        <v>14284</v>
      </c>
      <c r="AB63" s="122">
        <v>14262</v>
      </c>
      <c r="AC63" s="122">
        <v>14397</v>
      </c>
      <c r="AD63" s="122">
        <v>14544</v>
      </c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</row>
    <row r="64" spans="1:40" ht="12.75" x14ac:dyDescent="0.2">
      <c r="A64" s="122" t="s">
        <v>413</v>
      </c>
      <c r="B64" s="122">
        <v>290</v>
      </c>
      <c r="C64" s="122">
        <v>55.934226229943</v>
      </c>
      <c r="D64" s="122">
        <v>45.573580510117601</v>
      </c>
      <c r="E64" s="122">
        <v>188.61785519869301</v>
      </c>
      <c r="F64" s="122">
        <v>0</v>
      </c>
      <c r="G64" s="122">
        <v>0</v>
      </c>
      <c r="H64" s="122"/>
      <c r="I64" s="122">
        <v>7541</v>
      </c>
      <c r="J64" s="122">
        <v>7348</v>
      </c>
      <c r="K64" s="122"/>
      <c r="L64" s="122">
        <v>279</v>
      </c>
      <c r="M64" s="122">
        <v>328</v>
      </c>
      <c r="N64" s="122"/>
      <c r="O64" s="122">
        <v>966</v>
      </c>
      <c r="P64" s="122">
        <v>834</v>
      </c>
      <c r="Q64" s="122"/>
      <c r="R64" s="264">
        <v>4.4278694069288499E-2</v>
      </c>
      <c r="S64" s="264">
        <v>0.88459444746869909</v>
      </c>
      <c r="T64" s="264">
        <v>0.53169734151299508</v>
      </c>
      <c r="U64" s="264">
        <v>0.35259018172000367</v>
      </c>
      <c r="V64" s="264">
        <v>-5.4054054054091694E-2</v>
      </c>
      <c r="W64" s="264">
        <v>-0.64899945916710067</v>
      </c>
      <c r="X64" s="212"/>
      <c r="Y64" s="122">
        <v>7335</v>
      </c>
      <c r="Z64" s="122">
        <v>7374</v>
      </c>
      <c r="AA64" s="122">
        <v>7400</v>
      </c>
      <c r="AB64" s="122">
        <v>7396</v>
      </c>
      <c r="AC64" s="122">
        <v>7348</v>
      </c>
      <c r="AD64" s="122">
        <v>7413</v>
      </c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</row>
    <row r="65" spans="1:40" ht="12.75" x14ac:dyDescent="0.2">
      <c r="A65" s="122" t="s">
        <v>414</v>
      </c>
      <c r="B65" s="122">
        <v>121</v>
      </c>
      <c r="C65" s="122">
        <v>84.896740482707102</v>
      </c>
      <c r="D65" s="122">
        <v>12.925485257826001</v>
      </c>
      <c r="E65" s="122">
        <v>23.532078371110298</v>
      </c>
      <c r="F65" s="122">
        <v>0</v>
      </c>
      <c r="G65" s="122">
        <v>0</v>
      </c>
      <c r="H65" s="122"/>
      <c r="I65" s="122">
        <v>8038</v>
      </c>
      <c r="J65" s="122">
        <v>7809</v>
      </c>
      <c r="K65" s="122"/>
      <c r="L65" s="122">
        <v>312</v>
      </c>
      <c r="M65" s="122">
        <v>344</v>
      </c>
      <c r="N65" s="122"/>
      <c r="O65" s="122">
        <v>953</v>
      </c>
      <c r="P65" s="122">
        <v>919</v>
      </c>
      <c r="Q65" s="122"/>
      <c r="R65" s="264">
        <v>0.49603401434641398</v>
      </c>
      <c r="S65" s="264">
        <v>1.8566271273852499</v>
      </c>
      <c r="T65" s="264">
        <v>-0.10520778537610909</v>
      </c>
      <c r="U65" s="264">
        <v>0.50026329647198509</v>
      </c>
      <c r="V65" s="264">
        <v>1.4409221902020022</v>
      </c>
      <c r="W65" s="264">
        <v>0.1549586776859968</v>
      </c>
      <c r="X65" s="212"/>
      <c r="Y65" s="122">
        <v>7604</v>
      </c>
      <c r="Z65" s="122">
        <v>7596</v>
      </c>
      <c r="AA65" s="122">
        <v>7634</v>
      </c>
      <c r="AB65" s="122">
        <v>7744</v>
      </c>
      <c r="AC65" s="122">
        <v>7756</v>
      </c>
      <c r="AD65" s="122">
        <v>7900</v>
      </c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</row>
    <row r="66" spans="1:40" ht="12.75" x14ac:dyDescent="0.2">
      <c r="A66" s="122" t="s">
        <v>415</v>
      </c>
      <c r="B66" s="122">
        <v>185</v>
      </c>
      <c r="C66" s="122">
        <v>184.61538461538501</v>
      </c>
      <c r="D66" s="122">
        <v>0.23365128091756601</v>
      </c>
      <c r="E66" s="122">
        <v>0</v>
      </c>
      <c r="F66" s="122">
        <v>0</v>
      </c>
      <c r="G66" s="122">
        <v>0</v>
      </c>
      <c r="H66" s="122"/>
      <c r="I66" s="122">
        <v>3822</v>
      </c>
      <c r="J66" s="122">
        <v>3675</v>
      </c>
      <c r="K66" s="122"/>
      <c r="L66" s="122">
        <v>171</v>
      </c>
      <c r="M66" s="122">
        <v>184</v>
      </c>
      <c r="N66" s="122"/>
      <c r="O66" s="122">
        <v>478</v>
      </c>
      <c r="P66" s="122">
        <v>497</v>
      </c>
      <c r="Q66" s="122"/>
      <c r="R66" s="264">
        <v>0.164384116436955</v>
      </c>
      <c r="S66" s="264">
        <v>2.01909959072306</v>
      </c>
      <c r="T66" s="264">
        <v>-0.76901950013730414</v>
      </c>
      <c r="U66" s="264">
        <v>1.4392471630219887</v>
      </c>
      <c r="V66" s="264">
        <v>-0.38199181446110231</v>
      </c>
      <c r="W66" s="264">
        <v>0.3834565872359974</v>
      </c>
      <c r="X66" s="212"/>
      <c r="Y66" s="122">
        <v>3641</v>
      </c>
      <c r="Z66" s="122">
        <v>3613</v>
      </c>
      <c r="AA66" s="122">
        <v>3665</v>
      </c>
      <c r="AB66" s="122">
        <v>3651</v>
      </c>
      <c r="AC66" s="122">
        <v>3665</v>
      </c>
      <c r="AD66" s="122">
        <v>3739</v>
      </c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</row>
    <row r="67" spans="1:40" ht="12.75" x14ac:dyDescent="0.2">
      <c r="A67" s="122" t="s">
        <v>416</v>
      </c>
      <c r="B67" s="122">
        <v>123</v>
      </c>
      <c r="C67" s="122">
        <v>0</v>
      </c>
      <c r="D67" s="122">
        <v>0</v>
      </c>
      <c r="E67" s="122">
        <v>123.370577601791</v>
      </c>
      <c r="F67" s="122">
        <v>0</v>
      </c>
      <c r="G67" s="122">
        <v>0</v>
      </c>
      <c r="H67" s="122"/>
      <c r="I67" s="122">
        <v>11775</v>
      </c>
      <c r="J67" s="122">
        <v>11617</v>
      </c>
      <c r="K67" s="122"/>
      <c r="L67" s="122">
        <v>585</v>
      </c>
      <c r="M67" s="122">
        <v>607</v>
      </c>
      <c r="N67" s="122"/>
      <c r="O67" s="122">
        <v>1724</v>
      </c>
      <c r="P67" s="122">
        <v>1573</v>
      </c>
      <c r="Q67" s="122"/>
      <c r="R67" s="264">
        <v>0.349295347736511</v>
      </c>
      <c r="S67" s="264">
        <v>-0.11183757742601499</v>
      </c>
      <c r="T67" s="264">
        <v>-6.97897583529965E-2</v>
      </c>
      <c r="U67" s="264">
        <v>-0.13094718463550237</v>
      </c>
      <c r="V67" s="264">
        <v>0.69930069930099137</v>
      </c>
      <c r="W67" s="264">
        <v>0.90277777777801305</v>
      </c>
      <c r="X67" s="212"/>
      <c r="Y67" s="122">
        <v>11463</v>
      </c>
      <c r="Z67" s="122">
        <v>11455</v>
      </c>
      <c r="AA67" s="122">
        <v>11440</v>
      </c>
      <c r="AB67" s="122">
        <v>11520</v>
      </c>
      <c r="AC67" s="122">
        <v>11624</v>
      </c>
      <c r="AD67" s="122">
        <v>11611</v>
      </c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</row>
    <row r="68" spans="1:40" ht="12.75" x14ac:dyDescent="0.2">
      <c r="A68" s="122" t="s">
        <v>417</v>
      </c>
      <c r="B68" s="122">
        <v>58</v>
      </c>
      <c r="C68" s="122">
        <v>0</v>
      </c>
      <c r="D68" s="122">
        <v>0</v>
      </c>
      <c r="E68" s="122">
        <v>57.546016869728199</v>
      </c>
      <c r="F68" s="122">
        <v>0</v>
      </c>
      <c r="G68" s="122">
        <v>0</v>
      </c>
      <c r="H68" s="122"/>
      <c r="I68" s="122">
        <v>5433</v>
      </c>
      <c r="J68" s="122">
        <v>5335</v>
      </c>
      <c r="K68" s="122"/>
      <c r="L68" s="122">
        <v>253</v>
      </c>
      <c r="M68" s="122">
        <v>264</v>
      </c>
      <c r="N68" s="122"/>
      <c r="O68" s="122">
        <v>752</v>
      </c>
      <c r="P68" s="122">
        <v>712</v>
      </c>
      <c r="Q68" s="122"/>
      <c r="R68" s="264">
        <v>0.40454862988037499</v>
      </c>
      <c r="S68" s="264">
        <v>1.13079532604599</v>
      </c>
      <c r="T68" s="264">
        <v>-0.59375598544339425</v>
      </c>
      <c r="U68" s="264">
        <v>0.73217726396899252</v>
      </c>
      <c r="V68" s="264">
        <v>9.5638867635997826E-2</v>
      </c>
      <c r="W68" s="264">
        <v>1.3949933116760036</v>
      </c>
      <c r="X68" s="212"/>
      <c r="Y68" s="122">
        <v>5221</v>
      </c>
      <c r="Z68" s="122">
        <v>5190</v>
      </c>
      <c r="AA68" s="122">
        <v>5228</v>
      </c>
      <c r="AB68" s="122">
        <v>5233</v>
      </c>
      <c r="AC68" s="122">
        <v>5306</v>
      </c>
      <c r="AD68" s="122">
        <v>5366</v>
      </c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</row>
    <row r="69" spans="1:40" ht="14.25" customHeight="1" x14ac:dyDescent="0.2">
      <c r="A69" s="19" t="s">
        <v>418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212"/>
      <c r="S69" s="212"/>
      <c r="T69" s="264"/>
      <c r="U69" s="264"/>
      <c r="V69" s="264"/>
      <c r="W69" s="264"/>
      <c r="X69" s="21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</row>
    <row r="70" spans="1:40" ht="12.75" x14ac:dyDescent="0.2">
      <c r="A70" s="122" t="s">
        <v>419</v>
      </c>
      <c r="B70" s="122">
        <v>85</v>
      </c>
      <c r="C70" s="122">
        <v>0</v>
      </c>
      <c r="D70" s="122">
        <v>69.044800608385501</v>
      </c>
      <c r="E70" s="122">
        <v>15.6101771921854</v>
      </c>
      <c r="F70" s="122">
        <v>0</v>
      </c>
      <c r="G70" s="122">
        <v>0</v>
      </c>
      <c r="H70" s="122"/>
      <c r="I70" s="122">
        <v>6551</v>
      </c>
      <c r="J70" s="122">
        <v>6603</v>
      </c>
      <c r="K70" s="122"/>
      <c r="L70" s="122">
        <v>344</v>
      </c>
      <c r="M70" s="122">
        <v>408</v>
      </c>
      <c r="N70" s="122"/>
      <c r="O70" s="122">
        <v>881</v>
      </c>
      <c r="P70" s="122">
        <v>855</v>
      </c>
      <c r="Q70" s="122"/>
      <c r="R70" s="264">
        <v>0.98274793385488801</v>
      </c>
      <c r="S70" s="264">
        <v>2.3108291798821901</v>
      </c>
      <c r="T70" s="264">
        <v>-9.4235903879408056E-2</v>
      </c>
      <c r="U70" s="264">
        <v>0.9746895142269949</v>
      </c>
      <c r="V70" s="264">
        <v>1.5880429705739942</v>
      </c>
      <c r="W70" s="264">
        <v>1.4712643678159907</v>
      </c>
      <c r="X70" s="212"/>
      <c r="Y70" s="122">
        <v>6367</v>
      </c>
      <c r="Z70" s="122">
        <v>6361</v>
      </c>
      <c r="AA70" s="122">
        <v>6423</v>
      </c>
      <c r="AB70" s="122">
        <v>6525</v>
      </c>
      <c r="AC70" s="122">
        <v>6621</v>
      </c>
      <c r="AD70" s="122">
        <v>6774</v>
      </c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</row>
    <row r="71" spans="1:40" ht="12.75" x14ac:dyDescent="0.2">
      <c r="A71" s="122" t="s">
        <v>420</v>
      </c>
      <c r="B71" s="122">
        <v>84</v>
      </c>
      <c r="C71" s="122">
        <v>0</v>
      </c>
      <c r="D71" s="122">
        <v>83.969737736153206</v>
      </c>
      <c r="E71" s="122">
        <v>0</v>
      </c>
      <c r="F71" s="122">
        <v>0</v>
      </c>
      <c r="G71" s="122">
        <v>0</v>
      </c>
      <c r="H71" s="122"/>
      <c r="I71" s="122">
        <v>16516</v>
      </c>
      <c r="J71" s="122">
        <v>17129</v>
      </c>
      <c r="K71" s="122"/>
      <c r="L71" s="122">
        <v>769</v>
      </c>
      <c r="M71" s="122">
        <v>947</v>
      </c>
      <c r="N71" s="122"/>
      <c r="O71" s="122">
        <v>2136</v>
      </c>
      <c r="P71" s="122">
        <v>2243</v>
      </c>
      <c r="Q71" s="122"/>
      <c r="R71" s="264">
        <v>1.0874101689926301</v>
      </c>
      <c r="S71" s="264">
        <v>1.9532163742690098</v>
      </c>
      <c r="T71" s="264">
        <v>0.54958475818300201</v>
      </c>
      <c r="U71" s="264">
        <v>1.0627960646180128</v>
      </c>
      <c r="V71" s="264">
        <v>0.81124932395898952</v>
      </c>
      <c r="W71" s="264">
        <v>1.9313304721030136</v>
      </c>
      <c r="X71" s="212"/>
      <c r="Y71" s="122">
        <v>16376</v>
      </c>
      <c r="Z71" s="122">
        <v>16466</v>
      </c>
      <c r="AA71" s="122">
        <v>16641</v>
      </c>
      <c r="AB71" s="122">
        <v>16776</v>
      </c>
      <c r="AC71" s="122">
        <v>17100</v>
      </c>
      <c r="AD71" s="122">
        <v>17434</v>
      </c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</row>
    <row r="72" spans="1:40" ht="12.75" x14ac:dyDescent="0.2">
      <c r="A72" s="122" t="s">
        <v>421</v>
      </c>
      <c r="B72" s="122">
        <v>0</v>
      </c>
      <c r="C72" s="122">
        <v>0</v>
      </c>
      <c r="D72" s="122">
        <v>0</v>
      </c>
      <c r="E72" s="122">
        <v>0</v>
      </c>
      <c r="F72" s="122">
        <v>0</v>
      </c>
      <c r="G72" s="122">
        <v>0</v>
      </c>
      <c r="H72" s="122"/>
      <c r="I72" s="122">
        <v>29327</v>
      </c>
      <c r="J72" s="122">
        <v>29478</v>
      </c>
      <c r="K72" s="122"/>
      <c r="L72" s="122">
        <v>1634</v>
      </c>
      <c r="M72" s="122">
        <v>1738</v>
      </c>
      <c r="N72" s="122"/>
      <c r="O72" s="122">
        <v>4415</v>
      </c>
      <c r="P72" s="122">
        <v>4420</v>
      </c>
      <c r="Q72" s="122"/>
      <c r="R72" s="264">
        <v>0.60790452241559201</v>
      </c>
      <c r="S72" s="264">
        <v>0.62850348224902297</v>
      </c>
      <c r="T72" s="264">
        <v>-0.13574660633479141</v>
      </c>
      <c r="U72" s="264">
        <v>7.3193684430989947E-2</v>
      </c>
      <c r="V72" s="264">
        <v>1.6369462245749986</v>
      </c>
      <c r="W72" s="264">
        <v>0.86697279144701156</v>
      </c>
      <c r="X72" s="212"/>
      <c r="Y72" s="122">
        <v>28730</v>
      </c>
      <c r="Z72" s="122">
        <v>28691</v>
      </c>
      <c r="AA72" s="122">
        <v>28712</v>
      </c>
      <c r="AB72" s="122">
        <v>29182</v>
      </c>
      <c r="AC72" s="122">
        <v>29435</v>
      </c>
      <c r="AD72" s="122">
        <v>29620</v>
      </c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</row>
    <row r="73" spans="1:40" ht="12.75" x14ac:dyDescent="0.2">
      <c r="A73" s="122" t="s">
        <v>422</v>
      </c>
      <c r="B73" s="122">
        <v>25</v>
      </c>
      <c r="C73" s="122">
        <v>0</v>
      </c>
      <c r="D73" s="122">
        <v>24.714347331944801</v>
      </c>
      <c r="E73" s="122">
        <v>0</v>
      </c>
      <c r="F73" s="122">
        <v>0</v>
      </c>
      <c r="G73" s="122">
        <v>0</v>
      </c>
      <c r="H73" s="122"/>
      <c r="I73" s="122">
        <v>9598</v>
      </c>
      <c r="J73" s="122">
        <v>9615</v>
      </c>
      <c r="K73" s="122"/>
      <c r="L73" s="122">
        <v>492</v>
      </c>
      <c r="M73" s="122">
        <v>549</v>
      </c>
      <c r="N73" s="122"/>
      <c r="O73" s="122">
        <v>1465</v>
      </c>
      <c r="P73" s="122">
        <v>1481</v>
      </c>
      <c r="Q73" s="122"/>
      <c r="R73" s="264">
        <v>0.66390833653089398</v>
      </c>
      <c r="S73" s="264">
        <v>0.95743573732958698</v>
      </c>
      <c r="T73" s="264">
        <v>0.32058132079500012</v>
      </c>
      <c r="U73" s="264">
        <v>0.82019599488700123</v>
      </c>
      <c r="V73" s="264">
        <v>0.46487057580600322</v>
      </c>
      <c r="W73" s="264">
        <v>1.0516352928799932</v>
      </c>
      <c r="X73" s="212"/>
      <c r="Y73" s="122">
        <v>9358</v>
      </c>
      <c r="Z73" s="122">
        <v>9388</v>
      </c>
      <c r="AA73" s="122">
        <v>9465</v>
      </c>
      <c r="AB73" s="122">
        <v>9509</v>
      </c>
      <c r="AC73" s="122">
        <v>9609</v>
      </c>
      <c r="AD73" s="122">
        <v>9701</v>
      </c>
      <c r="AE73" s="122"/>
      <c r="AF73" s="122"/>
      <c r="AG73" s="122"/>
      <c r="AH73" s="122"/>
      <c r="AI73" s="122"/>
      <c r="AJ73" s="122"/>
      <c r="AK73" s="122"/>
      <c r="AL73" s="122"/>
      <c r="AM73" s="122"/>
      <c r="AN73" s="122"/>
    </row>
    <row r="74" spans="1:40" ht="12.75" x14ac:dyDescent="0.2">
      <c r="A74" s="122" t="s">
        <v>423</v>
      </c>
      <c r="B74" s="122">
        <v>434</v>
      </c>
      <c r="C74" s="122">
        <v>0</v>
      </c>
      <c r="D74" s="122">
        <v>0</v>
      </c>
      <c r="E74" s="122">
        <v>0</v>
      </c>
      <c r="F74" s="122">
        <v>61.295217298075102</v>
      </c>
      <c r="G74" s="122">
        <v>372.71431037459001</v>
      </c>
      <c r="H74" s="122"/>
      <c r="I74" s="122">
        <v>10122</v>
      </c>
      <c r="J74" s="122">
        <v>11586</v>
      </c>
      <c r="K74" s="122"/>
      <c r="L74" s="122">
        <v>936</v>
      </c>
      <c r="M74" s="122">
        <v>973</v>
      </c>
      <c r="N74" s="122"/>
      <c r="O74" s="122">
        <v>1752</v>
      </c>
      <c r="P74" s="122">
        <v>1961</v>
      </c>
      <c r="Q74" s="122"/>
      <c r="R74" s="264">
        <v>1.5973071021770899</v>
      </c>
      <c r="S74" s="264">
        <v>1.9609536973047699</v>
      </c>
      <c r="T74" s="264">
        <v>0.76392084675600813</v>
      </c>
      <c r="U74" s="264">
        <v>1.4249177932039885</v>
      </c>
      <c r="V74" s="264">
        <v>1.1437319884729931</v>
      </c>
      <c r="W74" s="264">
        <v>3.0718546879169963</v>
      </c>
      <c r="X74" s="212"/>
      <c r="Y74" s="122">
        <v>10865</v>
      </c>
      <c r="Z74" s="122">
        <v>10948</v>
      </c>
      <c r="AA74" s="122">
        <v>11104</v>
      </c>
      <c r="AB74" s="122">
        <v>11231</v>
      </c>
      <c r="AC74" s="122">
        <v>11576</v>
      </c>
      <c r="AD74" s="122">
        <v>11803</v>
      </c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</row>
    <row r="75" spans="1:40" ht="12.75" x14ac:dyDescent="0.2">
      <c r="A75" s="122" t="s">
        <v>424</v>
      </c>
      <c r="B75" s="122">
        <v>0</v>
      </c>
      <c r="C75" s="122">
        <v>0</v>
      </c>
      <c r="D75" s="122">
        <v>0</v>
      </c>
      <c r="E75" s="122">
        <v>0</v>
      </c>
      <c r="F75" s="122">
        <v>0</v>
      </c>
      <c r="G75" s="122">
        <v>0</v>
      </c>
      <c r="H75" s="122"/>
      <c r="I75" s="122">
        <v>122194</v>
      </c>
      <c r="J75" s="122">
        <v>135297</v>
      </c>
      <c r="K75" s="122"/>
      <c r="L75" s="122">
        <v>7866</v>
      </c>
      <c r="M75" s="122">
        <v>8315</v>
      </c>
      <c r="N75" s="122"/>
      <c r="O75" s="122">
        <v>17106</v>
      </c>
      <c r="P75" s="122">
        <v>18147</v>
      </c>
      <c r="Q75" s="122"/>
      <c r="R75" s="264">
        <v>1.09265527619271</v>
      </c>
      <c r="S75" s="264">
        <v>1.5306839966544001</v>
      </c>
      <c r="T75" s="264">
        <v>0.95782182504100888</v>
      </c>
      <c r="U75" s="264">
        <v>1.1309774493660143</v>
      </c>
      <c r="V75" s="264">
        <v>0.90405233509001448</v>
      </c>
      <c r="W75" s="264">
        <v>1.3784461152879857</v>
      </c>
      <c r="X75" s="212"/>
      <c r="Y75" s="122">
        <v>129356</v>
      </c>
      <c r="Z75" s="122">
        <v>130595</v>
      </c>
      <c r="AA75" s="122">
        <v>132072</v>
      </c>
      <c r="AB75" s="122">
        <v>133266</v>
      </c>
      <c r="AC75" s="122">
        <v>135103</v>
      </c>
      <c r="AD75" s="122">
        <v>137171</v>
      </c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</row>
    <row r="76" spans="1:40" ht="12.75" x14ac:dyDescent="0.2">
      <c r="A76" s="122" t="s">
        <v>425</v>
      </c>
      <c r="B76" s="122">
        <v>0</v>
      </c>
      <c r="C76" s="122">
        <v>0</v>
      </c>
      <c r="D76" s="122">
        <v>0</v>
      </c>
      <c r="E76" s="122">
        <v>0</v>
      </c>
      <c r="F76" s="122">
        <v>0</v>
      </c>
      <c r="G76" s="122">
        <v>0</v>
      </c>
      <c r="H76" s="122"/>
      <c r="I76" s="122">
        <v>7075</v>
      </c>
      <c r="J76" s="122">
        <v>7226</v>
      </c>
      <c r="K76" s="122"/>
      <c r="L76" s="122">
        <v>435</v>
      </c>
      <c r="M76" s="122">
        <v>442</v>
      </c>
      <c r="N76" s="122"/>
      <c r="O76" s="122">
        <v>1044</v>
      </c>
      <c r="P76" s="122">
        <v>1063</v>
      </c>
      <c r="Q76" s="122"/>
      <c r="R76" s="264">
        <v>0.60671542181400795</v>
      </c>
      <c r="S76" s="264">
        <v>1.0087052646124099</v>
      </c>
      <c r="T76" s="264">
        <v>-0.65118912797279904</v>
      </c>
      <c r="U76" s="264">
        <v>1.2111712738670093</v>
      </c>
      <c r="V76" s="264">
        <v>0.5912994509359919</v>
      </c>
      <c r="W76" s="264">
        <v>1.2876137158849872</v>
      </c>
      <c r="X76" s="212"/>
      <c r="Y76" s="122">
        <v>7064</v>
      </c>
      <c r="Z76" s="122">
        <v>7018</v>
      </c>
      <c r="AA76" s="122">
        <v>7103</v>
      </c>
      <c r="AB76" s="122">
        <v>7145</v>
      </c>
      <c r="AC76" s="122">
        <v>7237</v>
      </c>
      <c r="AD76" s="122">
        <v>7310</v>
      </c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</row>
    <row r="77" spans="1:40" ht="12.75" x14ac:dyDescent="0.2">
      <c r="A77" s="122" t="s">
        <v>426</v>
      </c>
      <c r="B77" s="122">
        <v>88</v>
      </c>
      <c r="C77" s="122">
        <v>0</v>
      </c>
      <c r="D77" s="122">
        <v>88.383320649214596</v>
      </c>
      <c r="E77" s="122">
        <v>0</v>
      </c>
      <c r="F77" s="122">
        <v>0</v>
      </c>
      <c r="G77" s="122">
        <v>0</v>
      </c>
      <c r="H77" s="122"/>
      <c r="I77" s="122">
        <v>29369</v>
      </c>
      <c r="J77" s="122">
        <v>30820</v>
      </c>
      <c r="K77" s="122"/>
      <c r="L77" s="122">
        <v>1574</v>
      </c>
      <c r="M77" s="122">
        <v>1920</v>
      </c>
      <c r="N77" s="122"/>
      <c r="O77" s="122">
        <v>4208</v>
      </c>
      <c r="P77" s="122">
        <v>4399</v>
      </c>
      <c r="Q77" s="122"/>
      <c r="R77" s="264">
        <v>1.1336243166956601</v>
      </c>
      <c r="S77" s="264">
        <v>1.36758816059392</v>
      </c>
      <c r="T77" s="264">
        <v>0.46326259495199906</v>
      </c>
      <c r="U77" s="264">
        <v>1.0578781405760083</v>
      </c>
      <c r="V77" s="264">
        <v>2.0197953363529848</v>
      </c>
      <c r="W77" s="264">
        <v>0.99976978985098697</v>
      </c>
      <c r="X77" s="212"/>
      <c r="Y77" s="122">
        <v>29357</v>
      </c>
      <c r="Z77" s="122">
        <v>29493</v>
      </c>
      <c r="AA77" s="122">
        <v>29805</v>
      </c>
      <c r="AB77" s="122">
        <v>30407</v>
      </c>
      <c r="AC77" s="122">
        <v>30711</v>
      </c>
      <c r="AD77" s="122">
        <v>31131</v>
      </c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</row>
    <row r="78" spans="1:40" ht="12.75" x14ac:dyDescent="0.2">
      <c r="A78" s="122" t="s">
        <v>427</v>
      </c>
      <c r="B78" s="122">
        <v>61</v>
      </c>
      <c r="C78" s="122">
        <v>0</v>
      </c>
      <c r="D78" s="122">
        <v>60.9922655279927</v>
      </c>
      <c r="E78" s="122">
        <v>0</v>
      </c>
      <c r="F78" s="122">
        <v>0</v>
      </c>
      <c r="G78" s="122">
        <v>0</v>
      </c>
      <c r="H78" s="122"/>
      <c r="I78" s="122">
        <v>10985</v>
      </c>
      <c r="J78" s="122">
        <v>11396</v>
      </c>
      <c r="K78" s="122"/>
      <c r="L78" s="122">
        <v>583</v>
      </c>
      <c r="M78" s="122">
        <v>685</v>
      </c>
      <c r="N78" s="122"/>
      <c r="O78" s="122">
        <v>1609</v>
      </c>
      <c r="P78" s="122">
        <v>1637</v>
      </c>
      <c r="Q78" s="122"/>
      <c r="R78" s="264">
        <v>1.07102742724856</v>
      </c>
      <c r="S78" s="264">
        <v>1.0936673134591599</v>
      </c>
      <c r="T78" s="264">
        <v>0.74551311550898447</v>
      </c>
      <c r="U78" s="264">
        <v>1.2515987575369962</v>
      </c>
      <c r="V78" s="264">
        <v>1.2000360913110057</v>
      </c>
      <c r="W78" s="264">
        <v>1.0877318116979922</v>
      </c>
      <c r="X78" s="212"/>
      <c r="Y78" s="122">
        <v>10865</v>
      </c>
      <c r="Z78" s="122">
        <v>10946</v>
      </c>
      <c r="AA78" s="122">
        <v>11083</v>
      </c>
      <c r="AB78" s="122">
        <v>11216</v>
      </c>
      <c r="AC78" s="122">
        <v>11338</v>
      </c>
      <c r="AD78" s="122">
        <v>11462</v>
      </c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</row>
    <row r="79" spans="1:40" ht="12.75" x14ac:dyDescent="0.2">
      <c r="A79" s="122" t="s">
        <v>428</v>
      </c>
      <c r="B79" s="122">
        <v>0</v>
      </c>
      <c r="C79" s="122">
        <v>0</v>
      </c>
      <c r="D79" s="122">
        <v>0</v>
      </c>
      <c r="E79" s="122">
        <v>0</v>
      </c>
      <c r="F79" s="122">
        <v>0</v>
      </c>
      <c r="G79" s="122">
        <v>0</v>
      </c>
      <c r="H79" s="122"/>
      <c r="I79" s="122">
        <v>17765</v>
      </c>
      <c r="J79" s="122">
        <v>18794</v>
      </c>
      <c r="K79" s="122"/>
      <c r="L79" s="122">
        <v>984</v>
      </c>
      <c r="M79" s="122">
        <v>1034</v>
      </c>
      <c r="N79" s="122"/>
      <c r="O79" s="122">
        <v>2536</v>
      </c>
      <c r="P79" s="122">
        <v>2615</v>
      </c>
      <c r="Q79" s="122"/>
      <c r="R79" s="264">
        <v>0.803912246207239</v>
      </c>
      <c r="S79" s="264">
        <v>0.95095629874986598</v>
      </c>
      <c r="T79" s="264">
        <v>0.11584289496899203</v>
      </c>
      <c r="U79" s="264">
        <v>1.3554465810790077</v>
      </c>
      <c r="V79" s="264">
        <v>0.54362598532200934</v>
      </c>
      <c r="W79" s="264">
        <v>1.2057312787240164</v>
      </c>
      <c r="X79" s="212"/>
      <c r="Y79" s="122">
        <v>18128</v>
      </c>
      <c r="Z79" s="122">
        <v>18149</v>
      </c>
      <c r="AA79" s="122">
        <v>18395</v>
      </c>
      <c r="AB79" s="122">
        <v>18495</v>
      </c>
      <c r="AC79" s="122">
        <v>18718</v>
      </c>
      <c r="AD79" s="122">
        <v>18896</v>
      </c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</row>
    <row r="80" spans="1:40" ht="12.75" x14ac:dyDescent="0.2">
      <c r="A80" s="122" t="s">
        <v>429</v>
      </c>
      <c r="B80" s="122">
        <v>0</v>
      </c>
      <c r="C80" s="122">
        <v>0</v>
      </c>
      <c r="D80" s="122">
        <v>0</v>
      </c>
      <c r="E80" s="122">
        <v>0</v>
      </c>
      <c r="F80" s="122">
        <v>0</v>
      </c>
      <c r="G80" s="122">
        <v>0</v>
      </c>
      <c r="H80" s="122"/>
      <c r="I80" s="122">
        <v>12816</v>
      </c>
      <c r="J80" s="122">
        <v>13644</v>
      </c>
      <c r="K80" s="122"/>
      <c r="L80" s="122">
        <v>847</v>
      </c>
      <c r="M80" s="122">
        <v>907</v>
      </c>
      <c r="N80" s="122"/>
      <c r="O80" s="122">
        <v>1942</v>
      </c>
      <c r="P80" s="122">
        <v>2054</v>
      </c>
      <c r="Q80" s="122"/>
      <c r="R80" s="264">
        <v>0.72185135549753798</v>
      </c>
      <c r="S80" s="264">
        <v>2.1713441654357499</v>
      </c>
      <c r="T80" s="264">
        <v>0.38005472788100292</v>
      </c>
      <c r="U80" s="264">
        <v>3.0289262456008714E-2</v>
      </c>
      <c r="V80" s="264">
        <v>1.1960635881909951</v>
      </c>
      <c r="W80" s="264">
        <v>1.2866546977859912</v>
      </c>
      <c r="X80" s="212"/>
      <c r="Y80" s="122">
        <v>13156</v>
      </c>
      <c r="Z80" s="122">
        <v>13206</v>
      </c>
      <c r="AA80" s="122">
        <v>13210</v>
      </c>
      <c r="AB80" s="122">
        <v>13368</v>
      </c>
      <c r="AC80" s="122">
        <v>13540</v>
      </c>
      <c r="AD80" s="122">
        <v>13834</v>
      </c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</row>
    <row r="81" spans="1:40" ht="12.75" x14ac:dyDescent="0.2">
      <c r="A81" s="122" t="s">
        <v>430</v>
      </c>
      <c r="B81" s="122">
        <v>42</v>
      </c>
      <c r="C81" s="122">
        <v>0</v>
      </c>
      <c r="D81" s="122">
        <v>41.5906203507828</v>
      </c>
      <c r="E81" s="122">
        <v>0</v>
      </c>
      <c r="F81" s="122">
        <v>0</v>
      </c>
      <c r="G81" s="122">
        <v>0</v>
      </c>
      <c r="H81" s="122"/>
      <c r="I81" s="122">
        <v>26380</v>
      </c>
      <c r="J81" s="122">
        <v>27241</v>
      </c>
      <c r="K81" s="122"/>
      <c r="L81" s="122">
        <v>1423</v>
      </c>
      <c r="M81" s="122">
        <v>1625</v>
      </c>
      <c r="N81" s="122"/>
      <c r="O81" s="122">
        <v>3775</v>
      </c>
      <c r="P81" s="122">
        <v>3785</v>
      </c>
      <c r="Q81" s="122"/>
      <c r="R81" s="264">
        <v>0.83789937982729989</v>
      </c>
      <c r="S81" s="264">
        <v>0.76175756237579995</v>
      </c>
      <c r="T81" s="264">
        <v>0.38809831824100627</v>
      </c>
      <c r="U81" s="264">
        <v>0.917222559127012</v>
      </c>
      <c r="V81" s="264">
        <v>0.75490122436701768</v>
      </c>
      <c r="W81" s="264">
        <v>1.2934729936260112</v>
      </c>
      <c r="X81" s="212"/>
      <c r="Y81" s="122">
        <v>26282</v>
      </c>
      <c r="Z81" s="122">
        <v>26384</v>
      </c>
      <c r="AA81" s="122">
        <v>26626</v>
      </c>
      <c r="AB81" s="122">
        <v>26827</v>
      </c>
      <c r="AC81" s="122">
        <v>27174</v>
      </c>
      <c r="AD81" s="122">
        <v>27381</v>
      </c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</row>
    <row r="82" spans="1:40" ht="12.75" x14ac:dyDescent="0.2">
      <c r="A82" s="122" t="s">
        <v>431</v>
      </c>
      <c r="B82" s="122">
        <v>0</v>
      </c>
      <c r="C82" s="122">
        <v>0</v>
      </c>
      <c r="D82" s="122">
        <v>0</v>
      </c>
      <c r="E82" s="122">
        <v>0</v>
      </c>
      <c r="F82" s="122">
        <v>0</v>
      </c>
      <c r="G82" s="122">
        <v>0</v>
      </c>
      <c r="H82" s="122"/>
      <c r="I82" s="122">
        <v>32841</v>
      </c>
      <c r="J82" s="122">
        <v>33906</v>
      </c>
      <c r="K82" s="122"/>
      <c r="L82" s="122">
        <v>1865</v>
      </c>
      <c r="M82" s="122">
        <v>1941</v>
      </c>
      <c r="N82" s="122"/>
      <c r="O82" s="122">
        <v>4754</v>
      </c>
      <c r="P82" s="122">
        <v>4828</v>
      </c>
      <c r="Q82" s="122"/>
      <c r="R82" s="264">
        <v>0.62809097855449603</v>
      </c>
      <c r="S82" s="264">
        <v>0.83628841607564997</v>
      </c>
      <c r="T82" s="264">
        <v>0.31209284004501114</v>
      </c>
      <c r="U82" s="264">
        <v>0.59203769709399978</v>
      </c>
      <c r="V82" s="264">
        <v>0.5284967869799857</v>
      </c>
      <c r="W82" s="264">
        <v>1.081307127068996</v>
      </c>
      <c r="X82" s="212"/>
      <c r="Y82" s="122">
        <v>33003</v>
      </c>
      <c r="Z82" s="122">
        <v>33106</v>
      </c>
      <c r="AA82" s="122">
        <v>33302</v>
      </c>
      <c r="AB82" s="122">
        <v>33478</v>
      </c>
      <c r="AC82" s="122">
        <v>33840</v>
      </c>
      <c r="AD82" s="122">
        <v>34123</v>
      </c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</row>
    <row r="83" spans="1:40" ht="14.25" customHeight="1" x14ac:dyDescent="0.2">
      <c r="A83" s="19" t="s">
        <v>432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212"/>
      <c r="S83" s="212"/>
      <c r="T83" s="264"/>
      <c r="U83" s="264"/>
      <c r="V83" s="264"/>
      <c r="W83" s="264"/>
      <c r="X83" s="21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</row>
    <row r="84" spans="1:40" ht="12.75" x14ac:dyDescent="0.2">
      <c r="A84" s="122" t="s">
        <v>433</v>
      </c>
      <c r="B84" s="122">
        <v>63</v>
      </c>
      <c r="C84" s="122">
        <v>0</v>
      </c>
      <c r="D84" s="122">
        <v>16.436309955990801</v>
      </c>
      <c r="E84" s="122">
        <v>0</v>
      </c>
      <c r="F84" s="122">
        <v>46.732890904635397</v>
      </c>
      <c r="G84" s="122">
        <v>0</v>
      </c>
      <c r="H84" s="122"/>
      <c r="I84" s="122">
        <v>18741</v>
      </c>
      <c r="J84" s="122">
        <v>19850</v>
      </c>
      <c r="K84" s="122"/>
      <c r="L84" s="122">
        <v>1135</v>
      </c>
      <c r="M84" s="122">
        <v>1248</v>
      </c>
      <c r="N84" s="122"/>
      <c r="O84" s="122">
        <v>2651</v>
      </c>
      <c r="P84" s="122">
        <v>2955</v>
      </c>
      <c r="Q84" s="122"/>
      <c r="R84" s="264">
        <v>1.06012022442317</v>
      </c>
      <c r="S84" s="264">
        <v>1.0212335692618801</v>
      </c>
      <c r="T84" s="264">
        <v>1.4660127616940031</v>
      </c>
      <c r="U84" s="264">
        <v>1.2473364170259913</v>
      </c>
      <c r="V84" s="264">
        <v>0.57491915199399557</v>
      </c>
      <c r="W84" s="264">
        <v>0.95442249783100408</v>
      </c>
      <c r="X84" s="212"/>
      <c r="Y84" s="122">
        <v>18963</v>
      </c>
      <c r="Z84" s="122">
        <v>19241</v>
      </c>
      <c r="AA84" s="122">
        <v>19481</v>
      </c>
      <c r="AB84" s="122">
        <v>19593</v>
      </c>
      <c r="AC84" s="122">
        <v>19780</v>
      </c>
      <c r="AD84" s="122">
        <v>19982</v>
      </c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</row>
    <row r="85" spans="1:40" ht="12.75" x14ac:dyDescent="0.2">
      <c r="A85" s="122" t="s">
        <v>434</v>
      </c>
      <c r="B85" s="122">
        <v>432</v>
      </c>
      <c r="C85" s="122">
        <v>0</v>
      </c>
      <c r="D85" s="122">
        <v>50.758059051883897</v>
      </c>
      <c r="E85" s="122">
        <v>0</v>
      </c>
      <c r="F85" s="122">
        <v>125.570722131287</v>
      </c>
      <c r="G85" s="122">
        <v>255.720319634703</v>
      </c>
      <c r="H85" s="122"/>
      <c r="I85" s="122">
        <v>8099</v>
      </c>
      <c r="J85" s="122">
        <v>8760</v>
      </c>
      <c r="K85" s="122"/>
      <c r="L85" s="122">
        <v>449</v>
      </c>
      <c r="M85" s="122">
        <v>520</v>
      </c>
      <c r="N85" s="122"/>
      <c r="O85" s="122">
        <v>1185</v>
      </c>
      <c r="P85" s="122">
        <v>1378</v>
      </c>
      <c r="Q85" s="122"/>
      <c r="R85" s="264">
        <v>1.9064850670801801</v>
      </c>
      <c r="S85" s="264">
        <v>1.6888374783111602</v>
      </c>
      <c r="T85" s="264">
        <v>1.2475049900004365E-2</v>
      </c>
      <c r="U85" s="264">
        <v>2.6443806910319836</v>
      </c>
      <c r="V85" s="264">
        <v>2.321059667030994</v>
      </c>
      <c r="W85" s="264">
        <v>2.6722090261279874</v>
      </c>
      <c r="X85" s="212"/>
      <c r="Y85" s="122">
        <v>8016</v>
      </c>
      <c r="Z85" s="122">
        <v>8017</v>
      </c>
      <c r="AA85" s="122">
        <v>8229</v>
      </c>
      <c r="AB85" s="122">
        <v>8420</v>
      </c>
      <c r="AC85" s="122">
        <v>8645</v>
      </c>
      <c r="AD85" s="122">
        <v>8791</v>
      </c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</row>
    <row r="86" spans="1:40" ht="12.75" x14ac:dyDescent="0.2">
      <c r="A86" s="122" t="s">
        <v>435</v>
      </c>
      <c r="B86" s="122">
        <v>0</v>
      </c>
      <c r="C86" s="122">
        <v>0</v>
      </c>
      <c r="D86" s="122">
        <v>0</v>
      </c>
      <c r="E86" s="122">
        <v>0</v>
      </c>
      <c r="F86" s="122">
        <v>0</v>
      </c>
      <c r="G86" s="122">
        <v>0</v>
      </c>
      <c r="H86" s="122"/>
      <c r="I86" s="122">
        <v>27121</v>
      </c>
      <c r="J86" s="122">
        <v>28008</v>
      </c>
      <c r="K86" s="122"/>
      <c r="L86" s="122">
        <v>1439</v>
      </c>
      <c r="M86" s="122">
        <v>1453</v>
      </c>
      <c r="N86" s="122"/>
      <c r="O86" s="122">
        <v>3711</v>
      </c>
      <c r="P86" s="122">
        <v>3729</v>
      </c>
      <c r="Q86" s="122"/>
      <c r="R86" s="264">
        <v>0.48069386313820395</v>
      </c>
      <c r="S86" s="264">
        <v>1.0519159898386299</v>
      </c>
      <c r="T86" s="264">
        <v>-0.38660733824490023</v>
      </c>
      <c r="U86" s="264">
        <v>0.50893380199200067</v>
      </c>
      <c r="V86" s="264">
        <v>0.54642818112300517</v>
      </c>
      <c r="W86" s="264">
        <v>1.2608238831929981</v>
      </c>
      <c r="X86" s="212"/>
      <c r="Y86" s="122">
        <v>27418</v>
      </c>
      <c r="Z86" s="122">
        <v>27312</v>
      </c>
      <c r="AA86" s="122">
        <v>27451</v>
      </c>
      <c r="AB86" s="122">
        <v>27601</v>
      </c>
      <c r="AC86" s="122">
        <v>27949</v>
      </c>
      <c r="AD86" s="122">
        <v>28243</v>
      </c>
      <c r="AE86" s="122"/>
      <c r="AF86" s="122"/>
      <c r="AG86" s="122"/>
      <c r="AH86" s="122"/>
      <c r="AI86" s="122"/>
      <c r="AJ86" s="122"/>
      <c r="AK86" s="122"/>
      <c r="AL86" s="122"/>
      <c r="AM86" s="122"/>
      <c r="AN86" s="122"/>
    </row>
    <row r="87" spans="1:40" ht="12.75" x14ac:dyDescent="0.2">
      <c r="A87" s="122" t="s">
        <v>436</v>
      </c>
      <c r="B87" s="122">
        <v>0</v>
      </c>
      <c r="C87" s="122">
        <v>0</v>
      </c>
      <c r="D87" s="122">
        <v>0</v>
      </c>
      <c r="E87" s="122">
        <v>0</v>
      </c>
      <c r="F87" s="122">
        <v>0</v>
      </c>
      <c r="G87" s="122">
        <v>0</v>
      </c>
      <c r="H87" s="122"/>
      <c r="I87" s="122">
        <v>9613</v>
      </c>
      <c r="J87" s="122">
        <v>9991</v>
      </c>
      <c r="K87" s="122"/>
      <c r="L87" s="122">
        <v>493</v>
      </c>
      <c r="M87" s="122">
        <v>518</v>
      </c>
      <c r="N87" s="122"/>
      <c r="O87" s="122">
        <v>1246</v>
      </c>
      <c r="P87" s="122">
        <v>1335</v>
      </c>
      <c r="Q87" s="122"/>
      <c r="R87" s="264">
        <v>1.03777594740684</v>
      </c>
      <c r="S87" s="264">
        <v>2.4515738498789301</v>
      </c>
      <c r="T87" s="264">
        <v>-0.12616969824409807</v>
      </c>
      <c r="U87" s="264">
        <v>0.30529529424198643</v>
      </c>
      <c r="V87" s="264">
        <v>2.5923593618810088</v>
      </c>
      <c r="W87" s="264">
        <v>1.4015345268540074</v>
      </c>
      <c r="X87" s="212"/>
      <c r="Y87" s="122">
        <v>9511</v>
      </c>
      <c r="Z87" s="122">
        <v>9499</v>
      </c>
      <c r="AA87" s="122">
        <v>9528</v>
      </c>
      <c r="AB87" s="122">
        <v>9775</v>
      </c>
      <c r="AC87" s="122">
        <v>9912</v>
      </c>
      <c r="AD87" s="122">
        <v>10155</v>
      </c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</row>
    <row r="88" spans="1:40" ht="12.75" x14ac:dyDescent="0.2">
      <c r="A88" s="122" t="s">
        <v>437</v>
      </c>
      <c r="B88" s="122">
        <v>51</v>
      </c>
      <c r="C88" s="122">
        <v>50.943989930774102</v>
      </c>
      <c r="D88" s="122">
        <v>0</v>
      </c>
      <c r="E88" s="122">
        <v>0</v>
      </c>
      <c r="F88" s="122">
        <v>0</v>
      </c>
      <c r="G88" s="122">
        <v>0</v>
      </c>
      <c r="H88" s="122"/>
      <c r="I88" s="122">
        <v>12712</v>
      </c>
      <c r="J88" s="122">
        <v>12393</v>
      </c>
      <c r="K88" s="122"/>
      <c r="L88" s="122">
        <v>567</v>
      </c>
      <c r="M88" s="122">
        <v>595</v>
      </c>
      <c r="N88" s="122"/>
      <c r="O88" s="122">
        <v>1547</v>
      </c>
      <c r="P88" s="122">
        <v>1580</v>
      </c>
      <c r="Q88" s="122"/>
      <c r="R88" s="264">
        <v>0.36790876002321699</v>
      </c>
      <c r="S88" s="264">
        <v>0.55897602073882002</v>
      </c>
      <c r="T88" s="264">
        <v>-0.18908253863860125</v>
      </c>
      <c r="U88" s="264">
        <v>0.11531175356201118</v>
      </c>
      <c r="V88" s="264">
        <v>1.0119292472229944</v>
      </c>
      <c r="W88" s="264">
        <v>0.53754683173198714</v>
      </c>
      <c r="X88" s="212"/>
      <c r="Y88" s="122">
        <v>12164</v>
      </c>
      <c r="Z88" s="122">
        <v>12141</v>
      </c>
      <c r="AA88" s="122">
        <v>12155</v>
      </c>
      <c r="AB88" s="122">
        <v>12278</v>
      </c>
      <c r="AC88" s="122">
        <v>12344</v>
      </c>
      <c r="AD88" s="122">
        <v>12413</v>
      </c>
      <c r="AE88" s="122"/>
      <c r="AF88" s="122"/>
      <c r="AG88" s="122"/>
      <c r="AH88" s="122"/>
      <c r="AI88" s="122"/>
      <c r="AJ88" s="122"/>
      <c r="AK88" s="122"/>
      <c r="AL88" s="122"/>
      <c r="AM88" s="122"/>
      <c r="AN88" s="122"/>
    </row>
    <row r="89" spans="1:40" ht="12.75" x14ac:dyDescent="0.2">
      <c r="A89" s="122" t="s">
        <v>438</v>
      </c>
      <c r="B89" s="122">
        <v>1</v>
      </c>
      <c r="C89" s="122">
        <v>0</v>
      </c>
      <c r="D89" s="122">
        <v>1.3510966617867499</v>
      </c>
      <c r="E89" s="122">
        <v>0</v>
      </c>
      <c r="F89" s="122">
        <v>0</v>
      </c>
      <c r="G89" s="122">
        <v>0</v>
      </c>
      <c r="H89" s="122"/>
      <c r="I89" s="122">
        <v>9508</v>
      </c>
      <c r="J89" s="122">
        <v>9508</v>
      </c>
      <c r="K89" s="122"/>
      <c r="L89" s="122">
        <v>462</v>
      </c>
      <c r="M89" s="122">
        <v>498</v>
      </c>
      <c r="N89" s="122"/>
      <c r="O89" s="122">
        <v>1283</v>
      </c>
      <c r="P89" s="122">
        <v>1300</v>
      </c>
      <c r="Q89" s="122"/>
      <c r="R89" s="264">
        <v>0.43625331331440498</v>
      </c>
      <c r="S89" s="264">
        <v>1.2284231706025601</v>
      </c>
      <c r="T89" s="264">
        <v>-0.4633620689654947</v>
      </c>
      <c r="U89" s="264">
        <v>0.10826025765899772</v>
      </c>
      <c r="V89" s="264">
        <v>0.64885908943399784</v>
      </c>
      <c r="W89" s="264">
        <v>1.4612657139790031</v>
      </c>
      <c r="X89" s="212"/>
      <c r="Y89" s="122">
        <v>9280</v>
      </c>
      <c r="Z89" s="122">
        <v>9237</v>
      </c>
      <c r="AA89" s="122">
        <v>9247</v>
      </c>
      <c r="AB89" s="122">
        <v>9307</v>
      </c>
      <c r="AC89" s="122">
        <v>9443</v>
      </c>
      <c r="AD89" s="122">
        <v>9559</v>
      </c>
      <c r="AE89" s="122"/>
      <c r="AF89" s="122"/>
      <c r="AG89" s="122"/>
      <c r="AH89" s="122"/>
      <c r="AI89" s="122"/>
      <c r="AJ89" s="122"/>
      <c r="AK89" s="122"/>
      <c r="AL89" s="122"/>
      <c r="AM89" s="122"/>
      <c r="AN89" s="122"/>
    </row>
    <row r="90" spans="1:40" ht="12.75" x14ac:dyDescent="0.2">
      <c r="A90" s="122" t="s">
        <v>439</v>
      </c>
      <c r="B90" s="122">
        <v>429</v>
      </c>
      <c r="C90" s="122">
        <v>0</v>
      </c>
      <c r="D90" s="122">
        <v>10.4947955560586</v>
      </c>
      <c r="E90" s="122">
        <v>0</v>
      </c>
      <c r="F90" s="122">
        <v>33.801802743663501</v>
      </c>
      <c r="G90" s="122">
        <v>384.56994413407801</v>
      </c>
      <c r="H90" s="122"/>
      <c r="I90" s="122">
        <v>78473</v>
      </c>
      <c r="J90" s="122">
        <v>89500</v>
      </c>
      <c r="K90" s="122"/>
      <c r="L90" s="122">
        <v>5168</v>
      </c>
      <c r="M90" s="122">
        <v>5637</v>
      </c>
      <c r="N90" s="122"/>
      <c r="O90" s="122">
        <v>11190</v>
      </c>
      <c r="P90" s="122">
        <v>12399</v>
      </c>
      <c r="Q90" s="122"/>
      <c r="R90" s="264">
        <v>1.3489393357416699</v>
      </c>
      <c r="S90" s="264">
        <v>1.9926744850297402</v>
      </c>
      <c r="T90" s="264">
        <v>1.3838663168590131</v>
      </c>
      <c r="U90" s="264">
        <v>1.2227674876730106</v>
      </c>
      <c r="V90" s="264">
        <v>1.3139409014490013</v>
      </c>
      <c r="W90" s="264">
        <v>1.4753520726539904</v>
      </c>
      <c r="X90" s="212"/>
      <c r="Y90" s="122">
        <v>84618</v>
      </c>
      <c r="Z90" s="122">
        <v>85789</v>
      </c>
      <c r="AA90" s="122">
        <v>86838</v>
      </c>
      <c r="AB90" s="122">
        <v>87979</v>
      </c>
      <c r="AC90" s="122">
        <v>89277</v>
      </c>
      <c r="AD90" s="122">
        <v>91056</v>
      </c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</row>
    <row r="91" spans="1:40" ht="12.75" x14ac:dyDescent="0.2">
      <c r="A91" s="122" t="s">
        <v>440</v>
      </c>
      <c r="B91" s="122">
        <v>1060</v>
      </c>
      <c r="C91" s="122">
        <v>0</v>
      </c>
      <c r="D91" s="122">
        <v>57.870529192474201</v>
      </c>
      <c r="E91" s="122">
        <v>0</v>
      </c>
      <c r="F91" s="122">
        <v>0</v>
      </c>
      <c r="G91" s="122">
        <v>1001.79028763991</v>
      </c>
      <c r="H91" s="122"/>
      <c r="I91" s="122">
        <v>15368</v>
      </c>
      <c r="J91" s="122">
        <v>16618</v>
      </c>
      <c r="K91" s="122"/>
      <c r="L91" s="122">
        <v>924</v>
      </c>
      <c r="M91" s="122">
        <v>1074</v>
      </c>
      <c r="N91" s="122"/>
      <c r="O91" s="122">
        <v>2190</v>
      </c>
      <c r="P91" s="122">
        <v>2354</v>
      </c>
      <c r="Q91" s="122"/>
      <c r="R91" s="264">
        <v>1.29574220315432</v>
      </c>
      <c r="S91" s="264">
        <v>3.1891761294998799</v>
      </c>
      <c r="T91" s="264">
        <v>0.27344992050899464</v>
      </c>
      <c r="U91" s="264">
        <v>0.60882800608798959</v>
      </c>
      <c r="V91" s="264">
        <v>1.544377206253003</v>
      </c>
      <c r="W91" s="264">
        <v>2.7748463591779995</v>
      </c>
      <c r="X91" s="212"/>
      <c r="Y91" s="122">
        <v>15725</v>
      </c>
      <c r="Z91" s="122">
        <v>15768</v>
      </c>
      <c r="AA91" s="122">
        <v>15864</v>
      </c>
      <c r="AB91" s="122">
        <v>16109</v>
      </c>
      <c r="AC91" s="122">
        <v>16556</v>
      </c>
      <c r="AD91" s="122">
        <v>17084</v>
      </c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</row>
    <row r="92" spans="1:40" ht="14.25" customHeight="1" x14ac:dyDescent="0.2">
      <c r="A92" s="19" t="s">
        <v>441</v>
      </c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212"/>
      <c r="S92" s="212"/>
      <c r="T92" s="264"/>
      <c r="U92" s="264"/>
      <c r="V92" s="264"/>
      <c r="W92" s="264"/>
      <c r="X92" s="21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</row>
    <row r="93" spans="1:40" ht="12.75" x14ac:dyDescent="0.2">
      <c r="A93" s="122" t="s">
        <v>442</v>
      </c>
      <c r="B93" s="122">
        <v>0</v>
      </c>
      <c r="C93" s="122">
        <v>0</v>
      </c>
      <c r="D93" s="122">
        <v>0</v>
      </c>
      <c r="E93" s="122">
        <v>0</v>
      </c>
      <c r="F93" s="122">
        <v>0</v>
      </c>
      <c r="G93" s="122">
        <v>0</v>
      </c>
      <c r="H93" s="122"/>
      <c r="I93" s="122">
        <v>10983</v>
      </c>
      <c r="J93" s="122">
        <v>10930</v>
      </c>
      <c r="K93" s="122"/>
      <c r="L93" s="122">
        <v>414</v>
      </c>
      <c r="M93" s="122">
        <v>424</v>
      </c>
      <c r="N93" s="122"/>
      <c r="O93" s="122">
        <v>1259</v>
      </c>
      <c r="P93" s="122">
        <v>1260</v>
      </c>
      <c r="Q93" s="122"/>
      <c r="R93" s="264">
        <v>0.44929257761616698</v>
      </c>
      <c r="S93" s="264">
        <v>-9.20810313075506E-3</v>
      </c>
      <c r="T93" s="264">
        <v>-0.54373300834350857</v>
      </c>
      <c r="U93" s="264">
        <v>0.70694693185001256</v>
      </c>
      <c r="V93" s="264">
        <v>-0.24335454885809327</v>
      </c>
      <c r="W93" s="264">
        <v>1.8952899230620091</v>
      </c>
      <c r="X93" s="212"/>
      <c r="Y93" s="122">
        <v>10667</v>
      </c>
      <c r="Z93" s="122">
        <v>10609</v>
      </c>
      <c r="AA93" s="122">
        <v>10684</v>
      </c>
      <c r="AB93" s="122">
        <v>10658</v>
      </c>
      <c r="AC93" s="122">
        <v>10860</v>
      </c>
      <c r="AD93" s="122">
        <v>10859</v>
      </c>
      <c r="AE93" s="122"/>
      <c r="AF93" s="122"/>
      <c r="AG93" s="122"/>
      <c r="AH93" s="122"/>
      <c r="AI93" s="122"/>
      <c r="AJ93" s="122"/>
      <c r="AK93" s="122"/>
      <c r="AL93" s="122"/>
      <c r="AM93" s="122"/>
      <c r="AN93" s="122"/>
    </row>
    <row r="94" spans="1:40" ht="12.75" x14ac:dyDescent="0.2">
      <c r="A94" s="122" t="s">
        <v>443</v>
      </c>
      <c r="B94" s="122">
        <v>130</v>
      </c>
      <c r="C94" s="122">
        <v>0</v>
      </c>
      <c r="D94" s="122">
        <v>130.269323217953</v>
      </c>
      <c r="E94" s="122">
        <v>0</v>
      </c>
      <c r="F94" s="122">
        <v>0</v>
      </c>
      <c r="G94" s="122">
        <v>0</v>
      </c>
      <c r="H94" s="122"/>
      <c r="I94" s="122">
        <v>9436</v>
      </c>
      <c r="J94" s="122">
        <v>9348</v>
      </c>
      <c r="K94" s="122"/>
      <c r="L94" s="122">
        <v>364</v>
      </c>
      <c r="M94" s="122">
        <v>493</v>
      </c>
      <c r="N94" s="122"/>
      <c r="O94" s="122">
        <v>1156</v>
      </c>
      <c r="P94" s="122">
        <v>1183</v>
      </c>
      <c r="Q94" s="122"/>
      <c r="R94" s="264">
        <v>0.78635806638798189</v>
      </c>
      <c r="S94" s="264">
        <v>0.83045729076790309</v>
      </c>
      <c r="T94" s="264">
        <v>-6.6770531938601607E-2</v>
      </c>
      <c r="U94" s="264">
        <v>0.4231625835190016</v>
      </c>
      <c r="V94" s="264">
        <v>0.48791306276298485</v>
      </c>
      <c r="W94" s="264">
        <v>2.3173692341649854</v>
      </c>
      <c r="X94" s="212"/>
      <c r="Y94" s="122">
        <v>8986</v>
      </c>
      <c r="Z94" s="122">
        <v>8980</v>
      </c>
      <c r="AA94" s="122">
        <v>9018</v>
      </c>
      <c r="AB94" s="122">
        <v>9062</v>
      </c>
      <c r="AC94" s="122">
        <v>9272</v>
      </c>
      <c r="AD94" s="122">
        <v>9349</v>
      </c>
      <c r="AE94" s="122"/>
      <c r="AF94" s="122"/>
      <c r="AG94" s="122"/>
      <c r="AH94" s="122"/>
      <c r="AI94" s="122"/>
      <c r="AJ94" s="122"/>
      <c r="AK94" s="122"/>
      <c r="AL94" s="122"/>
      <c r="AM94" s="122"/>
      <c r="AN94" s="122"/>
    </row>
    <row r="95" spans="1:40" ht="12.75" x14ac:dyDescent="0.2">
      <c r="A95" s="122" t="s">
        <v>444</v>
      </c>
      <c r="B95" s="122">
        <v>172</v>
      </c>
      <c r="C95" s="122">
        <v>0</v>
      </c>
      <c r="D95" s="122">
        <v>133.20939520116201</v>
      </c>
      <c r="E95" s="122">
        <v>0</v>
      </c>
      <c r="F95" s="122">
        <v>38.964913784258798</v>
      </c>
      <c r="G95" s="122">
        <v>0</v>
      </c>
      <c r="H95" s="122"/>
      <c r="I95" s="122">
        <v>14306</v>
      </c>
      <c r="J95" s="122">
        <v>14607</v>
      </c>
      <c r="K95" s="122"/>
      <c r="L95" s="122">
        <v>580</v>
      </c>
      <c r="M95" s="122">
        <v>786</v>
      </c>
      <c r="N95" s="122"/>
      <c r="O95" s="122">
        <v>1714</v>
      </c>
      <c r="P95" s="122">
        <v>1908</v>
      </c>
      <c r="Q95" s="122"/>
      <c r="R95" s="264">
        <v>1.6090373861631102</v>
      </c>
      <c r="S95" s="264">
        <v>1.0968413745227401</v>
      </c>
      <c r="T95" s="264">
        <v>1.0803611070000017</v>
      </c>
      <c r="U95" s="264">
        <v>0.37335285505099591</v>
      </c>
      <c r="V95" s="264">
        <v>1.0502516227849981</v>
      </c>
      <c r="W95" s="264">
        <v>3.9696860339229971</v>
      </c>
      <c r="X95" s="212"/>
      <c r="Y95" s="122">
        <v>13514</v>
      </c>
      <c r="Z95" s="122">
        <v>13660</v>
      </c>
      <c r="AA95" s="122">
        <v>13711</v>
      </c>
      <c r="AB95" s="122">
        <v>13855</v>
      </c>
      <c r="AC95" s="122">
        <v>14405</v>
      </c>
      <c r="AD95" s="122">
        <v>14563</v>
      </c>
      <c r="AE95" s="122"/>
      <c r="AF95" s="122"/>
      <c r="AG95" s="122"/>
      <c r="AH95" s="122"/>
      <c r="AI95" s="122"/>
      <c r="AJ95" s="122"/>
      <c r="AK95" s="122"/>
      <c r="AL95" s="122"/>
      <c r="AM95" s="122"/>
      <c r="AN95" s="122"/>
    </row>
    <row r="96" spans="1:40" ht="12.75" x14ac:dyDescent="0.2">
      <c r="A96" s="122" t="s">
        <v>445</v>
      </c>
      <c r="B96" s="122">
        <v>136</v>
      </c>
      <c r="C96" s="122">
        <v>0</v>
      </c>
      <c r="D96" s="122">
        <v>113.888694373927</v>
      </c>
      <c r="E96" s="122">
        <v>0</v>
      </c>
      <c r="F96" s="122">
        <v>22.470523908059299</v>
      </c>
      <c r="G96" s="122">
        <v>0</v>
      </c>
      <c r="H96" s="122"/>
      <c r="I96" s="122">
        <v>6033</v>
      </c>
      <c r="J96" s="122">
        <v>6080</v>
      </c>
      <c r="K96" s="122"/>
      <c r="L96" s="122">
        <v>242</v>
      </c>
      <c r="M96" s="122">
        <v>318</v>
      </c>
      <c r="N96" s="122"/>
      <c r="O96" s="122">
        <v>779</v>
      </c>
      <c r="P96" s="122">
        <v>857</v>
      </c>
      <c r="Q96" s="122"/>
      <c r="R96" s="264">
        <v>0.99026240202233495</v>
      </c>
      <c r="S96" s="264">
        <v>3.0919173248193599</v>
      </c>
      <c r="T96" s="264">
        <v>-0.24471246285609993</v>
      </c>
      <c r="U96" s="264">
        <v>0.61328193446598789</v>
      </c>
      <c r="V96" s="264">
        <v>1.0623476140719958</v>
      </c>
      <c r="W96" s="264">
        <v>2.5504049629499974</v>
      </c>
      <c r="X96" s="212"/>
      <c r="Y96" s="122">
        <v>5721</v>
      </c>
      <c r="Z96" s="122">
        <v>5707</v>
      </c>
      <c r="AA96" s="122">
        <v>5742</v>
      </c>
      <c r="AB96" s="122">
        <v>5803</v>
      </c>
      <c r="AC96" s="122">
        <v>5951</v>
      </c>
      <c r="AD96" s="122">
        <v>6135</v>
      </c>
      <c r="AE96" s="122"/>
      <c r="AF96" s="122"/>
      <c r="AG96" s="122"/>
      <c r="AH96" s="122"/>
      <c r="AI96" s="122"/>
      <c r="AJ96" s="122"/>
      <c r="AK96" s="122"/>
      <c r="AL96" s="122"/>
      <c r="AM96" s="122"/>
      <c r="AN96" s="122"/>
    </row>
    <row r="97" spans="1:40" ht="12.75" x14ac:dyDescent="0.2">
      <c r="A97" s="122" t="s">
        <v>441</v>
      </c>
      <c r="B97" s="122">
        <v>27</v>
      </c>
      <c r="C97" s="122">
        <v>0</v>
      </c>
      <c r="D97" s="122">
        <v>26.985133106087801</v>
      </c>
      <c r="E97" s="122">
        <v>0</v>
      </c>
      <c r="F97" s="122">
        <v>0</v>
      </c>
      <c r="G97" s="122">
        <v>0</v>
      </c>
      <c r="H97" s="122"/>
      <c r="I97" s="122">
        <v>61321</v>
      </c>
      <c r="J97" s="122">
        <v>66571</v>
      </c>
      <c r="K97" s="122"/>
      <c r="L97" s="122">
        <v>3509</v>
      </c>
      <c r="M97" s="122">
        <v>3924</v>
      </c>
      <c r="N97" s="122"/>
      <c r="O97" s="122">
        <v>8024</v>
      </c>
      <c r="P97" s="122">
        <v>8476</v>
      </c>
      <c r="Q97" s="122"/>
      <c r="R97" s="264">
        <v>1.0496306389122099</v>
      </c>
      <c r="S97" s="264">
        <v>1.50381610304987</v>
      </c>
      <c r="T97" s="264">
        <v>0.67782216211101343</v>
      </c>
      <c r="U97" s="264">
        <v>0.92163019198000029</v>
      </c>
      <c r="V97" s="264">
        <v>1.4564985218320032</v>
      </c>
      <c r="W97" s="264">
        <v>1.1441996704709965</v>
      </c>
      <c r="X97" s="212"/>
      <c r="Y97" s="122">
        <v>63586</v>
      </c>
      <c r="Z97" s="122">
        <v>64017</v>
      </c>
      <c r="AA97" s="122">
        <v>64607</v>
      </c>
      <c r="AB97" s="122">
        <v>65548</v>
      </c>
      <c r="AC97" s="122">
        <v>66298</v>
      </c>
      <c r="AD97" s="122">
        <v>67295</v>
      </c>
      <c r="AE97" s="122"/>
      <c r="AF97" s="122"/>
      <c r="AG97" s="122"/>
      <c r="AH97" s="122"/>
      <c r="AI97" s="122"/>
      <c r="AJ97" s="122"/>
      <c r="AK97" s="122"/>
      <c r="AL97" s="122"/>
      <c r="AM97" s="122"/>
      <c r="AN97" s="122"/>
    </row>
    <row r="98" spans="1:40" ht="12.75" x14ac:dyDescent="0.2">
      <c r="A98" s="122" t="s">
        <v>446</v>
      </c>
      <c r="B98" s="122">
        <v>111</v>
      </c>
      <c r="C98" s="122">
        <v>0</v>
      </c>
      <c r="D98" s="122">
        <v>110.55787032334899</v>
      </c>
      <c r="E98" s="122">
        <v>0</v>
      </c>
      <c r="F98" s="122">
        <v>0</v>
      </c>
      <c r="G98" s="122">
        <v>0</v>
      </c>
      <c r="H98" s="122"/>
      <c r="I98" s="122">
        <v>13111</v>
      </c>
      <c r="J98" s="122">
        <v>13395</v>
      </c>
      <c r="K98" s="122"/>
      <c r="L98" s="122">
        <v>603</v>
      </c>
      <c r="M98" s="122">
        <v>772</v>
      </c>
      <c r="N98" s="122"/>
      <c r="O98" s="122">
        <v>1728</v>
      </c>
      <c r="P98" s="122">
        <v>1707</v>
      </c>
      <c r="Q98" s="122"/>
      <c r="R98" s="264">
        <v>0.83886214513639901</v>
      </c>
      <c r="S98" s="264">
        <v>1.8886454634736001</v>
      </c>
      <c r="T98" s="264">
        <v>0.820184346196001</v>
      </c>
      <c r="U98" s="264">
        <v>1.2086464709069986</v>
      </c>
      <c r="V98" s="264">
        <v>0.33682921227899953</v>
      </c>
      <c r="W98" s="264">
        <v>0.99183642328499388</v>
      </c>
      <c r="X98" s="212"/>
      <c r="Y98" s="122">
        <v>12802</v>
      </c>
      <c r="Z98" s="122">
        <v>12907</v>
      </c>
      <c r="AA98" s="122">
        <v>13063</v>
      </c>
      <c r="AB98" s="122">
        <v>13107</v>
      </c>
      <c r="AC98" s="122">
        <v>13237</v>
      </c>
      <c r="AD98" s="122">
        <v>13487</v>
      </c>
      <c r="AE98" s="122"/>
      <c r="AF98" s="122"/>
      <c r="AG98" s="122"/>
      <c r="AH98" s="122"/>
      <c r="AI98" s="122"/>
      <c r="AJ98" s="122"/>
      <c r="AK98" s="122"/>
      <c r="AL98" s="122"/>
      <c r="AM98" s="122"/>
      <c r="AN98" s="122"/>
    </row>
    <row r="99" spans="1:40" ht="12.75" x14ac:dyDescent="0.2">
      <c r="A99" s="122" t="s">
        <v>447</v>
      </c>
      <c r="B99" s="122">
        <v>0</v>
      </c>
      <c r="C99" s="122">
        <v>0</v>
      </c>
      <c r="D99" s="122">
        <v>0</v>
      </c>
      <c r="E99" s="122">
        <v>0</v>
      </c>
      <c r="F99" s="122">
        <v>0</v>
      </c>
      <c r="G99" s="122">
        <v>0</v>
      </c>
      <c r="H99" s="122"/>
      <c r="I99" s="122">
        <v>13520</v>
      </c>
      <c r="J99" s="122">
        <v>14916</v>
      </c>
      <c r="K99" s="122"/>
      <c r="L99" s="122">
        <v>857</v>
      </c>
      <c r="M99" s="122">
        <v>912</v>
      </c>
      <c r="N99" s="122"/>
      <c r="O99" s="122">
        <v>1911</v>
      </c>
      <c r="P99" s="122">
        <v>2045</v>
      </c>
      <c r="Q99" s="122"/>
      <c r="R99" s="264">
        <v>1.01960548045212</v>
      </c>
      <c r="S99" s="264">
        <v>0.93010716452113007</v>
      </c>
      <c r="T99" s="264">
        <v>0.61767389625899227</v>
      </c>
      <c r="U99" s="264">
        <v>1.2207882804329984</v>
      </c>
      <c r="V99" s="264">
        <v>0.66161268091001091</v>
      </c>
      <c r="W99" s="264">
        <v>1.5815418321240031</v>
      </c>
      <c r="X99" s="212"/>
      <c r="Y99" s="122">
        <v>14247</v>
      </c>
      <c r="Z99" s="122">
        <v>14335</v>
      </c>
      <c r="AA99" s="122">
        <v>14510</v>
      </c>
      <c r="AB99" s="122">
        <v>14606</v>
      </c>
      <c r="AC99" s="122">
        <v>14837</v>
      </c>
      <c r="AD99" s="122">
        <v>14975</v>
      </c>
      <c r="AE99" s="122"/>
      <c r="AF99" s="122"/>
      <c r="AG99" s="122"/>
      <c r="AH99" s="122"/>
      <c r="AI99" s="122"/>
      <c r="AJ99" s="122"/>
      <c r="AK99" s="122"/>
      <c r="AL99" s="122"/>
      <c r="AM99" s="122"/>
      <c r="AN99" s="122"/>
    </row>
    <row r="100" spans="1:40" ht="12.75" x14ac:dyDescent="0.2">
      <c r="A100" s="122" t="s">
        <v>448</v>
      </c>
      <c r="B100" s="122">
        <v>37</v>
      </c>
      <c r="C100" s="122">
        <v>0</v>
      </c>
      <c r="D100" s="122">
        <v>37.3349093307977</v>
      </c>
      <c r="E100" s="122">
        <v>0</v>
      </c>
      <c r="F100" s="122">
        <v>0</v>
      </c>
      <c r="G100" s="122">
        <v>0</v>
      </c>
      <c r="H100" s="122"/>
      <c r="I100" s="122">
        <v>19680</v>
      </c>
      <c r="J100" s="122">
        <v>20311</v>
      </c>
      <c r="K100" s="122"/>
      <c r="L100" s="122">
        <v>963</v>
      </c>
      <c r="M100" s="122">
        <v>1099</v>
      </c>
      <c r="N100" s="122"/>
      <c r="O100" s="122">
        <v>2479</v>
      </c>
      <c r="P100" s="122">
        <v>2575</v>
      </c>
      <c r="Q100" s="122"/>
      <c r="R100" s="264">
        <v>0.81777102751348107</v>
      </c>
      <c r="S100" s="264">
        <v>1.1529096059235699</v>
      </c>
      <c r="T100" s="264">
        <v>1.0267994660992485E-2</v>
      </c>
      <c r="U100" s="264">
        <v>0.7494866529769979</v>
      </c>
      <c r="V100" s="264">
        <v>0.64200550290401281</v>
      </c>
      <c r="W100" s="264">
        <v>1.8782908059939984</v>
      </c>
      <c r="X100" s="212"/>
      <c r="Y100" s="122">
        <v>19478</v>
      </c>
      <c r="Z100" s="122">
        <v>19480</v>
      </c>
      <c r="AA100" s="122">
        <v>19626</v>
      </c>
      <c r="AB100" s="122">
        <v>19752</v>
      </c>
      <c r="AC100" s="122">
        <v>20123</v>
      </c>
      <c r="AD100" s="122">
        <v>20355</v>
      </c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</row>
    <row r="101" spans="1:40" ht="12.75" x14ac:dyDescent="0.2">
      <c r="A101" s="122" t="s">
        <v>449</v>
      </c>
      <c r="B101" s="122">
        <v>19</v>
      </c>
      <c r="C101" s="122">
        <v>0</v>
      </c>
      <c r="D101" s="122">
        <v>18.692472149483699</v>
      </c>
      <c r="E101" s="122">
        <v>0</v>
      </c>
      <c r="F101" s="122">
        <v>0</v>
      </c>
      <c r="G101" s="122">
        <v>0</v>
      </c>
      <c r="H101" s="122"/>
      <c r="I101" s="122">
        <v>26244</v>
      </c>
      <c r="J101" s="122">
        <v>27006</v>
      </c>
      <c r="K101" s="122"/>
      <c r="L101" s="122">
        <v>1335</v>
      </c>
      <c r="M101" s="122">
        <v>1478</v>
      </c>
      <c r="N101" s="122"/>
      <c r="O101" s="122">
        <v>3502</v>
      </c>
      <c r="P101" s="122">
        <v>3549</v>
      </c>
      <c r="Q101" s="122"/>
      <c r="R101" s="264">
        <v>0.50993530545251398</v>
      </c>
      <c r="S101" s="264">
        <v>0.74869913525249898</v>
      </c>
      <c r="T101" s="264">
        <v>0.19866284622700903</v>
      </c>
      <c r="U101" s="264">
        <v>0.16395317802300724</v>
      </c>
      <c r="V101" s="264">
        <v>0.72325846973700436</v>
      </c>
      <c r="W101" s="264">
        <v>0.95616024187499704</v>
      </c>
      <c r="X101" s="212"/>
      <c r="Y101" s="122">
        <v>26175</v>
      </c>
      <c r="Z101" s="122">
        <v>26227</v>
      </c>
      <c r="AA101" s="122">
        <v>26270</v>
      </c>
      <c r="AB101" s="122">
        <v>26460</v>
      </c>
      <c r="AC101" s="122">
        <v>26713</v>
      </c>
      <c r="AD101" s="122">
        <v>26913</v>
      </c>
      <c r="AE101" s="122"/>
      <c r="AF101" s="122"/>
      <c r="AG101" s="122"/>
      <c r="AH101" s="122"/>
      <c r="AI101" s="122"/>
      <c r="AJ101" s="122"/>
      <c r="AK101" s="122"/>
      <c r="AL101" s="122"/>
      <c r="AM101" s="122"/>
      <c r="AN101" s="122"/>
    </row>
    <row r="102" spans="1:40" ht="12.75" x14ac:dyDescent="0.2">
      <c r="A102" s="122" t="s">
        <v>450</v>
      </c>
      <c r="B102" s="122">
        <v>0</v>
      </c>
      <c r="C102" s="122">
        <v>0</v>
      </c>
      <c r="D102" s="122">
        <v>0</v>
      </c>
      <c r="E102" s="122">
        <v>0</v>
      </c>
      <c r="F102" s="122">
        <v>0</v>
      </c>
      <c r="G102" s="122">
        <v>0</v>
      </c>
      <c r="H102" s="122"/>
      <c r="I102" s="122">
        <v>7154</v>
      </c>
      <c r="J102" s="122">
        <v>7063</v>
      </c>
      <c r="K102" s="122"/>
      <c r="L102" s="122">
        <v>341</v>
      </c>
      <c r="M102" s="122">
        <v>331</v>
      </c>
      <c r="N102" s="122"/>
      <c r="O102" s="122">
        <v>900</v>
      </c>
      <c r="P102" s="122">
        <v>918</v>
      </c>
      <c r="Q102" s="122"/>
      <c r="R102" s="264">
        <v>0.46569134835550097</v>
      </c>
      <c r="S102" s="264">
        <v>1.1989723094490401</v>
      </c>
      <c r="T102" s="264">
        <v>-5.81648974844029E-2</v>
      </c>
      <c r="U102" s="264">
        <v>0.64018623599599778</v>
      </c>
      <c r="V102" s="264">
        <v>0.69394246060399212</v>
      </c>
      <c r="W102" s="264">
        <v>0.58865757358199744</v>
      </c>
      <c r="X102" s="212"/>
      <c r="Y102" s="122">
        <v>6877</v>
      </c>
      <c r="Z102" s="122">
        <v>6873</v>
      </c>
      <c r="AA102" s="122">
        <v>6917</v>
      </c>
      <c r="AB102" s="122">
        <v>6965</v>
      </c>
      <c r="AC102" s="122">
        <v>7006</v>
      </c>
      <c r="AD102" s="122">
        <v>7090</v>
      </c>
      <c r="AE102" s="122"/>
      <c r="AF102" s="122"/>
      <c r="AG102" s="122"/>
      <c r="AH102" s="122"/>
      <c r="AI102" s="122"/>
      <c r="AJ102" s="122"/>
      <c r="AK102" s="122"/>
      <c r="AL102" s="122"/>
      <c r="AM102" s="122"/>
      <c r="AN102" s="122"/>
    </row>
    <row r="103" spans="1:40" ht="12.75" x14ac:dyDescent="0.2">
      <c r="A103" s="122" t="s">
        <v>451</v>
      </c>
      <c r="B103" s="122">
        <v>68</v>
      </c>
      <c r="C103" s="122">
        <v>0</v>
      </c>
      <c r="D103" s="122">
        <v>31.635220271216401</v>
      </c>
      <c r="E103" s="122">
        <v>35.871066768994602</v>
      </c>
      <c r="F103" s="122">
        <v>0</v>
      </c>
      <c r="G103" s="122">
        <v>0</v>
      </c>
      <c r="H103" s="122"/>
      <c r="I103" s="122">
        <v>15588</v>
      </c>
      <c r="J103" s="122">
        <v>15636</v>
      </c>
      <c r="K103" s="122"/>
      <c r="L103" s="122">
        <v>751</v>
      </c>
      <c r="M103" s="122">
        <v>849</v>
      </c>
      <c r="N103" s="122"/>
      <c r="O103" s="122">
        <v>2120</v>
      </c>
      <c r="P103" s="122">
        <v>2032</v>
      </c>
      <c r="Q103" s="122"/>
      <c r="R103" s="264">
        <v>0.33300924782548896</v>
      </c>
      <c r="S103" s="264">
        <v>0.82082852379120186</v>
      </c>
      <c r="T103" s="264">
        <v>-0.60436703925140023</v>
      </c>
      <c r="U103" s="264">
        <v>-9.1533180778000656E-2</v>
      </c>
      <c r="V103" s="264">
        <v>0.5693344676400045</v>
      </c>
      <c r="W103" s="264">
        <v>1.4705882352940023</v>
      </c>
      <c r="X103" s="212"/>
      <c r="Y103" s="122">
        <v>15388</v>
      </c>
      <c r="Z103" s="122">
        <v>15295</v>
      </c>
      <c r="AA103" s="122">
        <v>15281</v>
      </c>
      <c r="AB103" s="122">
        <v>15368</v>
      </c>
      <c r="AC103" s="122">
        <v>15594</v>
      </c>
      <c r="AD103" s="122">
        <v>15722</v>
      </c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</row>
    <row r="104" spans="1:40" ht="12.75" x14ac:dyDescent="0.2">
      <c r="A104" s="122" t="s">
        <v>452</v>
      </c>
      <c r="B104" s="122">
        <v>0</v>
      </c>
      <c r="C104" s="122">
        <v>0</v>
      </c>
      <c r="D104" s="122">
        <v>0</v>
      </c>
      <c r="E104" s="122">
        <v>0</v>
      </c>
      <c r="F104" s="122">
        <v>0</v>
      </c>
      <c r="G104" s="122">
        <v>0</v>
      </c>
      <c r="H104" s="122"/>
      <c r="I104" s="122">
        <v>36400</v>
      </c>
      <c r="J104" s="122">
        <v>36438</v>
      </c>
      <c r="K104" s="122"/>
      <c r="L104" s="122">
        <v>1689</v>
      </c>
      <c r="M104" s="122">
        <v>1779</v>
      </c>
      <c r="N104" s="122"/>
      <c r="O104" s="122">
        <v>4553</v>
      </c>
      <c r="P104" s="122">
        <v>4493</v>
      </c>
      <c r="Q104" s="122"/>
      <c r="R104" s="264">
        <v>0.27048830455231904</v>
      </c>
      <c r="S104" s="264">
        <v>0.70818407274731299</v>
      </c>
      <c r="T104" s="264">
        <v>-0.23398328690809933</v>
      </c>
      <c r="U104" s="264">
        <v>0.25128434219298867</v>
      </c>
      <c r="V104" s="264">
        <v>0.28407508494399281</v>
      </c>
      <c r="W104" s="264">
        <v>0.78315929793400585</v>
      </c>
      <c r="X104" s="212"/>
      <c r="Y104" s="122">
        <v>35900</v>
      </c>
      <c r="Z104" s="122">
        <v>35816</v>
      </c>
      <c r="AA104" s="122">
        <v>35906</v>
      </c>
      <c r="AB104" s="122">
        <v>36008</v>
      </c>
      <c r="AC104" s="122">
        <v>36290</v>
      </c>
      <c r="AD104" s="122">
        <v>36547</v>
      </c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</row>
    <row r="105" spans="1:40" ht="14.25" customHeight="1" x14ac:dyDescent="0.2">
      <c r="A105" s="19" t="s">
        <v>453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212"/>
      <c r="S105" s="212"/>
      <c r="T105" s="264"/>
      <c r="U105" s="264"/>
      <c r="V105" s="264"/>
      <c r="W105" s="264"/>
      <c r="X105" s="21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</row>
    <row r="106" spans="1:40" ht="12.75" x14ac:dyDescent="0.2">
      <c r="A106" s="122" t="s">
        <v>454</v>
      </c>
      <c r="B106" s="122">
        <v>20</v>
      </c>
      <c r="C106" s="122">
        <v>0</v>
      </c>
      <c r="D106" s="122">
        <v>0</v>
      </c>
      <c r="E106" s="122">
        <v>19.806216919814499</v>
      </c>
      <c r="F106" s="122">
        <v>0</v>
      </c>
      <c r="G106" s="122">
        <v>0</v>
      </c>
      <c r="H106" s="122"/>
      <c r="I106" s="122">
        <v>57297</v>
      </c>
      <c r="J106" s="122">
        <v>58003</v>
      </c>
      <c r="K106" s="122"/>
      <c r="L106" s="122">
        <v>2850</v>
      </c>
      <c r="M106" s="122">
        <v>2910</v>
      </c>
      <c r="N106" s="122"/>
      <c r="O106" s="122">
        <v>7280</v>
      </c>
      <c r="P106" s="122">
        <v>7041</v>
      </c>
      <c r="Q106" s="122"/>
      <c r="R106" s="264">
        <v>0.23392379512237002</v>
      </c>
      <c r="S106" s="264">
        <v>1.1377390462357801</v>
      </c>
      <c r="T106" s="264">
        <v>-0.26005305780509502</v>
      </c>
      <c r="U106" s="264">
        <v>9.4493149247014685E-2</v>
      </c>
      <c r="V106" s="264">
        <v>0.33740668869400281</v>
      </c>
      <c r="W106" s="264">
        <v>0.76663065825700016</v>
      </c>
      <c r="X106" s="212"/>
      <c r="Y106" s="122">
        <v>57296</v>
      </c>
      <c r="Z106" s="122">
        <v>57147</v>
      </c>
      <c r="AA106" s="122">
        <v>57201</v>
      </c>
      <c r="AB106" s="122">
        <v>57394</v>
      </c>
      <c r="AC106" s="122">
        <v>57834</v>
      </c>
      <c r="AD106" s="122">
        <v>58492</v>
      </c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</row>
    <row r="107" spans="1:40" ht="14.25" customHeight="1" x14ac:dyDescent="0.2">
      <c r="A107" s="19" t="s">
        <v>455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212"/>
      <c r="S107" s="212"/>
      <c r="T107" s="264"/>
      <c r="U107" s="264"/>
      <c r="V107" s="264"/>
      <c r="W107" s="264"/>
      <c r="X107" s="21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</row>
    <row r="108" spans="1:40" ht="12.75" x14ac:dyDescent="0.2">
      <c r="A108" s="122" t="s">
        <v>456</v>
      </c>
      <c r="B108" s="122">
        <v>25</v>
      </c>
      <c r="C108" s="122">
        <v>0</v>
      </c>
      <c r="D108" s="122">
        <v>25.292103185967498</v>
      </c>
      <c r="E108" s="122">
        <v>0</v>
      </c>
      <c r="F108" s="122">
        <v>0</v>
      </c>
      <c r="G108" s="122">
        <v>0</v>
      </c>
      <c r="H108" s="122"/>
      <c r="I108" s="122">
        <v>31179</v>
      </c>
      <c r="J108" s="122">
        <v>32130</v>
      </c>
      <c r="K108" s="122"/>
      <c r="L108" s="122">
        <v>1538</v>
      </c>
      <c r="M108" s="122">
        <v>1722</v>
      </c>
      <c r="N108" s="122"/>
      <c r="O108" s="122">
        <v>3964</v>
      </c>
      <c r="P108" s="122">
        <v>4114</v>
      </c>
      <c r="Q108" s="122"/>
      <c r="R108" s="264">
        <v>0.75771725966882197</v>
      </c>
      <c r="S108" s="264">
        <v>0.54305421179114299</v>
      </c>
      <c r="T108" s="264">
        <v>0.46641791044798708</v>
      </c>
      <c r="U108" s="264">
        <v>1.0885921941540033</v>
      </c>
      <c r="V108" s="264">
        <v>0.83932473949299435</v>
      </c>
      <c r="W108" s="264">
        <v>0.6376028645020142</v>
      </c>
      <c r="X108" s="212"/>
      <c r="Y108" s="122">
        <v>31088</v>
      </c>
      <c r="Z108" s="122">
        <v>31233</v>
      </c>
      <c r="AA108" s="122">
        <v>31573</v>
      </c>
      <c r="AB108" s="122">
        <v>31838</v>
      </c>
      <c r="AC108" s="122">
        <v>32041</v>
      </c>
      <c r="AD108" s="122">
        <v>32215</v>
      </c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</row>
    <row r="109" spans="1:40" ht="12.75" x14ac:dyDescent="0.2">
      <c r="A109" s="122" t="s">
        <v>457</v>
      </c>
      <c r="B109" s="122">
        <v>9</v>
      </c>
      <c r="C109" s="122">
        <v>0</v>
      </c>
      <c r="D109" s="122">
        <v>0</v>
      </c>
      <c r="E109" s="122">
        <v>0</v>
      </c>
      <c r="F109" s="122">
        <v>9.3377949002852993</v>
      </c>
      <c r="G109" s="122">
        <v>0</v>
      </c>
      <c r="H109" s="122"/>
      <c r="I109" s="122">
        <v>61844</v>
      </c>
      <c r="J109" s="122">
        <v>66262</v>
      </c>
      <c r="K109" s="122"/>
      <c r="L109" s="122">
        <v>3797</v>
      </c>
      <c r="M109" s="122">
        <v>3758</v>
      </c>
      <c r="N109" s="122"/>
      <c r="O109" s="122">
        <v>8343</v>
      </c>
      <c r="P109" s="122">
        <v>9108</v>
      </c>
      <c r="Q109" s="122"/>
      <c r="R109" s="264">
        <v>0.90908601002077594</v>
      </c>
      <c r="S109" s="264">
        <v>0.68624635337152495</v>
      </c>
      <c r="T109" s="264">
        <v>0.3071859572129938</v>
      </c>
      <c r="U109" s="264">
        <v>0.41561850596099248</v>
      </c>
      <c r="V109" s="264">
        <v>1.5155523052270041</v>
      </c>
      <c r="W109" s="264">
        <v>1.4040250762560049</v>
      </c>
      <c r="X109" s="212"/>
      <c r="Y109" s="122">
        <v>63805</v>
      </c>
      <c r="Z109" s="122">
        <v>64001</v>
      </c>
      <c r="AA109" s="122">
        <v>64267</v>
      </c>
      <c r="AB109" s="122">
        <v>65241</v>
      </c>
      <c r="AC109" s="122">
        <v>66157</v>
      </c>
      <c r="AD109" s="122">
        <v>66611</v>
      </c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</row>
    <row r="110" spans="1:40" ht="12.75" x14ac:dyDescent="0.2">
      <c r="A110" s="122" t="s">
        <v>458</v>
      </c>
      <c r="B110" s="122">
        <v>56</v>
      </c>
      <c r="C110" s="122">
        <v>0</v>
      </c>
      <c r="D110" s="122">
        <v>56.028112909990902</v>
      </c>
      <c r="E110" s="122">
        <v>0</v>
      </c>
      <c r="F110" s="122">
        <v>0</v>
      </c>
      <c r="G110" s="122">
        <v>0</v>
      </c>
      <c r="H110" s="122"/>
      <c r="I110" s="122">
        <v>13355</v>
      </c>
      <c r="J110" s="122">
        <v>13417</v>
      </c>
      <c r="K110" s="122"/>
      <c r="L110" s="122">
        <v>547</v>
      </c>
      <c r="M110" s="122">
        <v>651</v>
      </c>
      <c r="N110" s="122"/>
      <c r="O110" s="122">
        <v>1610</v>
      </c>
      <c r="P110" s="122">
        <v>1704</v>
      </c>
      <c r="Q110" s="122"/>
      <c r="R110" s="264">
        <v>0.88127746211645897</v>
      </c>
      <c r="S110" s="264">
        <v>1.0346378767431399</v>
      </c>
      <c r="T110" s="264">
        <v>0.18636434228899645</v>
      </c>
      <c r="U110" s="264">
        <v>1.0308479305529943</v>
      </c>
      <c r="V110" s="264">
        <v>0.79018028385100081</v>
      </c>
      <c r="W110" s="264">
        <v>1.5223017202009999</v>
      </c>
      <c r="X110" s="212"/>
      <c r="Y110" s="122">
        <v>12878</v>
      </c>
      <c r="Z110" s="122">
        <v>12902</v>
      </c>
      <c r="AA110" s="122">
        <v>13035</v>
      </c>
      <c r="AB110" s="122">
        <v>13138</v>
      </c>
      <c r="AC110" s="122">
        <v>13338</v>
      </c>
      <c r="AD110" s="122">
        <v>13476</v>
      </c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</row>
    <row r="111" spans="1:40" ht="12.75" x14ac:dyDescent="0.2">
      <c r="A111" s="122" t="s">
        <v>459</v>
      </c>
      <c r="B111" s="122">
        <v>94</v>
      </c>
      <c r="C111" s="122">
        <v>0</v>
      </c>
      <c r="D111" s="122">
        <v>21.2835030917126</v>
      </c>
      <c r="E111" s="122">
        <v>0</v>
      </c>
      <c r="F111" s="122">
        <v>72.884276997458201</v>
      </c>
      <c r="G111" s="122">
        <v>0</v>
      </c>
      <c r="H111" s="122"/>
      <c r="I111" s="122">
        <v>28443</v>
      </c>
      <c r="J111" s="122">
        <v>29207</v>
      </c>
      <c r="K111" s="122"/>
      <c r="L111" s="122">
        <v>1484</v>
      </c>
      <c r="M111" s="122">
        <v>1648</v>
      </c>
      <c r="N111" s="122"/>
      <c r="O111" s="122">
        <v>3527</v>
      </c>
      <c r="P111" s="122">
        <v>4006</v>
      </c>
      <c r="Q111" s="122"/>
      <c r="R111" s="264">
        <v>0.97644230719002911</v>
      </c>
      <c r="S111" s="264">
        <v>2.18090070162099</v>
      </c>
      <c r="T111" s="264">
        <v>0.14372978799899272</v>
      </c>
      <c r="U111" s="264">
        <v>0.83243631144600272</v>
      </c>
      <c r="V111" s="264">
        <v>1.8432851754320012</v>
      </c>
      <c r="W111" s="264">
        <v>1.0936408106219915</v>
      </c>
      <c r="X111" s="212"/>
      <c r="Y111" s="122">
        <v>27830</v>
      </c>
      <c r="Z111" s="122">
        <v>27870</v>
      </c>
      <c r="AA111" s="122">
        <v>28102</v>
      </c>
      <c r="AB111" s="122">
        <v>28620</v>
      </c>
      <c r="AC111" s="122">
        <v>28933</v>
      </c>
      <c r="AD111" s="122">
        <v>29564</v>
      </c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</row>
    <row r="112" spans="1:40" ht="12.75" x14ac:dyDescent="0.2">
      <c r="A112" s="122" t="s">
        <v>460</v>
      </c>
      <c r="B112" s="122">
        <v>27</v>
      </c>
      <c r="C112" s="122">
        <v>0</v>
      </c>
      <c r="D112" s="122">
        <v>26.530014366100399</v>
      </c>
      <c r="E112" s="122">
        <v>0</v>
      </c>
      <c r="F112" s="122">
        <v>0</v>
      </c>
      <c r="G112" s="122">
        <v>0</v>
      </c>
      <c r="H112" s="122"/>
      <c r="I112" s="122">
        <v>16615</v>
      </c>
      <c r="J112" s="122">
        <v>17437</v>
      </c>
      <c r="K112" s="122"/>
      <c r="L112" s="122">
        <v>826</v>
      </c>
      <c r="M112" s="122">
        <v>927</v>
      </c>
      <c r="N112" s="122"/>
      <c r="O112" s="122">
        <v>2137</v>
      </c>
      <c r="P112" s="122">
        <v>2280</v>
      </c>
      <c r="Q112" s="122"/>
      <c r="R112" s="264">
        <v>0.83368014884803698</v>
      </c>
      <c r="S112" s="264">
        <v>0.37887485648679697</v>
      </c>
      <c r="T112" s="264">
        <v>-0.40353688208419669</v>
      </c>
      <c r="U112" s="264">
        <v>0.92355359590099795</v>
      </c>
      <c r="V112" s="264">
        <v>1.0922186798910047</v>
      </c>
      <c r="W112" s="264">
        <v>1.734509139753996</v>
      </c>
      <c r="X112" s="212"/>
      <c r="Y112" s="122">
        <v>16851</v>
      </c>
      <c r="Z112" s="122">
        <v>16783</v>
      </c>
      <c r="AA112" s="122">
        <v>16938</v>
      </c>
      <c r="AB112" s="122">
        <v>17123</v>
      </c>
      <c r="AC112" s="122">
        <v>17420</v>
      </c>
      <c r="AD112" s="122">
        <v>17486</v>
      </c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</row>
    <row r="113" spans="1:40" ht="14.25" customHeight="1" x14ac:dyDescent="0.2">
      <c r="A113" s="19" t="s">
        <v>461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212"/>
      <c r="S113" s="212"/>
      <c r="T113" s="264"/>
      <c r="U113" s="264"/>
      <c r="V113" s="264"/>
      <c r="W113" s="264"/>
      <c r="X113" s="21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</row>
    <row r="114" spans="1:40" ht="12.75" x14ac:dyDescent="0.2">
      <c r="A114" s="122" t="s">
        <v>462</v>
      </c>
      <c r="B114" s="122">
        <v>0</v>
      </c>
      <c r="C114" s="122">
        <v>0</v>
      </c>
      <c r="D114" s="122">
        <v>0</v>
      </c>
      <c r="E114" s="122">
        <v>0</v>
      </c>
      <c r="F114" s="122">
        <v>0</v>
      </c>
      <c r="G114" s="122">
        <v>0</v>
      </c>
      <c r="H114" s="122"/>
      <c r="I114" s="122">
        <v>14199</v>
      </c>
      <c r="J114" s="122">
        <v>15202</v>
      </c>
      <c r="K114" s="122"/>
      <c r="L114" s="122">
        <v>949</v>
      </c>
      <c r="M114" s="122">
        <v>922</v>
      </c>
      <c r="N114" s="122"/>
      <c r="O114" s="122">
        <v>2255</v>
      </c>
      <c r="P114" s="122">
        <v>2327</v>
      </c>
      <c r="Q114" s="122"/>
      <c r="R114" s="264">
        <v>0.43059124245490299</v>
      </c>
      <c r="S114" s="264">
        <v>1.55207714153623</v>
      </c>
      <c r="T114" s="264">
        <v>-0.52408788550700081</v>
      </c>
      <c r="U114" s="264">
        <v>0.5538669368460063</v>
      </c>
      <c r="V114" s="264">
        <v>0.47020890709998753</v>
      </c>
      <c r="W114" s="264">
        <v>1.2301932205659938</v>
      </c>
      <c r="X114" s="212"/>
      <c r="Y114" s="122">
        <v>14883</v>
      </c>
      <c r="Z114" s="122">
        <v>14805</v>
      </c>
      <c r="AA114" s="122">
        <v>14887</v>
      </c>
      <c r="AB114" s="122">
        <v>14957</v>
      </c>
      <c r="AC114" s="122">
        <v>15141</v>
      </c>
      <c r="AD114" s="122">
        <v>15376</v>
      </c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</row>
    <row r="115" spans="1:40" ht="12.75" x14ac:dyDescent="0.2">
      <c r="A115" s="122" t="s">
        <v>463</v>
      </c>
      <c r="B115" s="122">
        <v>0</v>
      </c>
      <c r="C115" s="122">
        <v>0</v>
      </c>
      <c r="D115" s="122">
        <v>0</v>
      </c>
      <c r="E115" s="122">
        <v>0</v>
      </c>
      <c r="F115" s="122">
        <v>0</v>
      </c>
      <c r="G115" s="122">
        <v>0</v>
      </c>
      <c r="H115" s="122"/>
      <c r="I115" s="122">
        <v>12145</v>
      </c>
      <c r="J115" s="122">
        <v>12625</v>
      </c>
      <c r="K115" s="122"/>
      <c r="L115" s="122">
        <v>725</v>
      </c>
      <c r="M115" s="122">
        <v>690</v>
      </c>
      <c r="N115" s="122"/>
      <c r="O115" s="122">
        <v>1683</v>
      </c>
      <c r="P115" s="122">
        <v>1781</v>
      </c>
      <c r="Q115" s="122"/>
      <c r="R115" s="264">
        <v>0.59947583876089905</v>
      </c>
      <c r="S115" s="264">
        <v>0.9783646197900101</v>
      </c>
      <c r="T115" s="264">
        <v>0.26069246435800153</v>
      </c>
      <c r="U115" s="264">
        <v>0.43064922401900674</v>
      </c>
      <c r="V115" s="264">
        <v>1.1569579288029956</v>
      </c>
      <c r="W115" s="264">
        <v>0.55186755178799274</v>
      </c>
      <c r="X115" s="212"/>
      <c r="Y115" s="122">
        <v>12275</v>
      </c>
      <c r="Z115" s="122">
        <v>12307</v>
      </c>
      <c r="AA115" s="122">
        <v>12360</v>
      </c>
      <c r="AB115" s="122">
        <v>12503</v>
      </c>
      <c r="AC115" s="122">
        <v>12572</v>
      </c>
      <c r="AD115" s="122">
        <v>12695</v>
      </c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</row>
    <row r="116" spans="1:40" ht="12.75" x14ac:dyDescent="0.2">
      <c r="A116" s="122" t="s">
        <v>464</v>
      </c>
      <c r="B116" s="122">
        <v>12</v>
      </c>
      <c r="C116" s="122">
        <v>0</v>
      </c>
      <c r="D116" s="122">
        <v>0</v>
      </c>
      <c r="E116" s="122">
        <v>0</v>
      </c>
      <c r="F116" s="122">
        <v>11.501338673560401</v>
      </c>
      <c r="G116" s="122">
        <v>0</v>
      </c>
      <c r="H116" s="122"/>
      <c r="I116" s="122">
        <v>15662</v>
      </c>
      <c r="J116" s="122">
        <v>17646</v>
      </c>
      <c r="K116" s="122"/>
      <c r="L116" s="122">
        <v>1184</v>
      </c>
      <c r="M116" s="122">
        <v>1220</v>
      </c>
      <c r="N116" s="122"/>
      <c r="O116" s="122">
        <v>2410</v>
      </c>
      <c r="P116" s="122">
        <v>2633</v>
      </c>
      <c r="Q116" s="122"/>
      <c r="R116" s="264">
        <v>0.91211819303726993</v>
      </c>
      <c r="S116" s="264">
        <v>1.8882903317266799</v>
      </c>
      <c r="T116" s="264">
        <v>0.89968246501199189</v>
      </c>
      <c r="U116" s="264">
        <v>0.12821259980199784</v>
      </c>
      <c r="V116" s="264">
        <v>1.4085326814499979</v>
      </c>
      <c r="W116" s="264">
        <v>1.2167824140500159</v>
      </c>
      <c r="X116" s="212"/>
      <c r="Y116" s="122">
        <v>17006</v>
      </c>
      <c r="Z116" s="122">
        <v>17159</v>
      </c>
      <c r="AA116" s="122">
        <v>17181</v>
      </c>
      <c r="AB116" s="122">
        <v>17423</v>
      </c>
      <c r="AC116" s="122">
        <v>17635</v>
      </c>
      <c r="AD116" s="122">
        <v>17968</v>
      </c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</row>
    <row r="117" spans="1:40" ht="12.75" x14ac:dyDescent="0.2">
      <c r="A117" s="122" t="s">
        <v>465</v>
      </c>
      <c r="B117" s="122">
        <v>0</v>
      </c>
      <c r="C117" s="122">
        <v>0</v>
      </c>
      <c r="D117" s="122">
        <v>0</v>
      </c>
      <c r="E117" s="122">
        <v>0</v>
      </c>
      <c r="F117" s="122">
        <v>0</v>
      </c>
      <c r="G117" s="122">
        <v>0</v>
      </c>
      <c r="H117" s="122"/>
      <c r="I117" s="122">
        <v>14170</v>
      </c>
      <c r="J117" s="122">
        <v>14614</v>
      </c>
      <c r="K117" s="122"/>
      <c r="L117" s="122">
        <v>645</v>
      </c>
      <c r="M117" s="122">
        <v>656</v>
      </c>
      <c r="N117" s="122"/>
      <c r="O117" s="122">
        <v>1709</v>
      </c>
      <c r="P117" s="122">
        <v>1751</v>
      </c>
      <c r="Q117" s="122"/>
      <c r="R117" s="264">
        <v>0.48825588913026197</v>
      </c>
      <c r="S117" s="264">
        <v>1.31831914309256</v>
      </c>
      <c r="T117" s="264">
        <v>-7.7014632780205261E-2</v>
      </c>
      <c r="U117" s="264">
        <v>1.2612107623320128</v>
      </c>
      <c r="V117" s="264">
        <v>-0.35289233324110114</v>
      </c>
      <c r="W117" s="264">
        <v>1.1318658426499866</v>
      </c>
      <c r="X117" s="212"/>
      <c r="Y117" s="122">
        <v>14283</v>
      </c>
      <c r="Z117" s="122">
        <v>14272</v>
      </c>
      <c r="AA117" s="122">
        <v>14452</v>
      </c>
      <c r="AB117" s="122">
        <v>14401</v>
      </c>
      <c r="AC117" s="122">
        <v>14564</v>
      </c>
      <c r="AD117" s="122">
        <v>14756</v>
      </c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</row>
    <row r="118" spans="1:40" ht="12.75" x14ac:dyDescent="0.2">
      <c r="A118" s="122" t="s">
        <v>466</v>
      </c>
      <c r="B118" s="122">
        <v>0</v>
      </c>
      <c r="C118" s="122">
        <v>0</v>
      </c>
      <c r="D118" s="122">
        <v>0</v>
      </c>
      <c r="E118" s="122">
        <v>0</v>
      </c>
      <c r="F118" s="122">
        <v>0</v>
      </c>
      <c r="G118" s="122">
        <v>0</v>
      </c>
      <c r="H118" s="122"/>
      <c r="I118" s="122">
        <v>30437</v>
      </c>
      <c r="J118" s="122">
        <v>32878</v>
      </c>
      <c r="K118" s="122"/>
      <c r="L118" s="122">
        <v>2042</v>
      </c>
      <c r="M118" s="122">
        <v>2087</v>
      </c>
      <c r="N118" s="122"/>
      <c r="O118" s="122">
        <v>4647</v>
      </c>
      <c r="P118" s="122">
        <v>4864</v>
      </c>
      <c r="Q118" s="122"/>
      <c r="R118" s="264">
        <v>0.83003061421562696</v>
      </c>
      <c r="S118" s="264">
        <v>0.94796842137348702</v>
      </c>
      <c r="T118" s="264">
        <v>0.27095148078100806</v>
      </c>
      <c r="U118" s="264">
        <v>1.2065606736630059</v>
      </c>
      <c r="V118" s="264">
        <v>0.44085687674599683</v>
      </c>
      <c r="W118" s="264">
        <v>1.4064045499510058</v>
      </c>
      <c r="X118" s="212"/>
      <c r="Y118" s="122">
        <v>31740</v>
      </c>
      <c r="Z118" s="122">
        <v>31826</v>
      </c>
      <c r="AA118" s="122">
        <v>32210</v>
      </c>
      <c r="AB118" s="122">
        <v>32352</v>
      </c>
      <c r="AC118" s="122">
        <v>32807</v>
      </c>
      <c r="AD118" s="122">
        <v>33118</v>
      </c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</row>
    <row r="119" spans="1:40" ht="12.75" x14ac:dyDescent="0.2">
      <c r="A119" s="122" t="s">
        <v>467</v>
      </c>
      <c r="B119" s="122">
        <v>580</v>
      </c>
      <c r="C119" s="122">
        <v>0</v>
      </c>
      <c r="D119" s="122">
        <v>16.227602310248098</v>
      </c>
      <c r="E119" s="122">
        <v>0</v>
      </c>
      <c r="F119" s="122">
        <v>34.335382853500001</v>
      </c>
      <c r="G119" s="122">
        <v>529.91310380157495</v>
      </c>
      <c r="H119" s="122"/>
      <c r="I119" s="122">
        <v>123389</v>
      </c>
      <c r="J119" s="122">
        <v>140547</v>
      </c>
      <c r="K119" s="122"/>
      <c r="L119" s="122">
        <v>7750</v>
      </c>
      <c r="M119" s="122">
        <v>8526</v>
      </c>
      <c r="N119" s="122"/>
      <c r="O119" s="122">
        <v>16791</v>
      </c>
      <c r="P119" s="122">
        <v>18629</v>
      </c>
      <c r="Q119" s="122"/>
      <c r="R119" s="264">
        <v>1.51258615151706</v>
      </c>
      <c r="S119" s="264">
        <v>2.2517114722234099</v>
      </c>
      <c r="T119" s="264">
        <v>0.76034663307599715</v>
      </c>
      <c r="U119" s="264">
        <v>1.6523075069289916</v>
      </c>
      <c r="V119" s="264">
        <v>1.9099408792540089</v>
      </c>
      <c r="W119" s="264">
        <v>1.7316583791330089</v>
      </c>
      <c r="X119" s="212"/>
      <c r="Y119" s="122">
        <v>131782</v>
      </c>
      <c r="Z119" s="122">
        <v>132784</v>
      </c>
      <c r="AA119" s="122">
        <v>134978</v>
      </c>
      <c r="AB119" s="122">
        <v>137556</v>
      </c>
      <c r="AC119" s="122">
        <v>139938</v>
      </c>
      <c r="AD119" s="122">
        <v>143089</v>
      </c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</row>
    <row r="120" spans="1:40" ht="12.75" x14ac:dyDescent="0.2">
      <c r="A120" s="122" t="s">
        <v>468</v>
      </c>
      <c r="B120" s="122">
        <v>0</v>
      </c>
      <c r="C120" s="122">
        <v>0</v>
      </c>
      <c r="D120" s="122">
        <v>0</v>
      </c>
      <c r="E120" s="122">
        <v>0</v>
      </c>
      <c r="F120" s="122">
        <v>0</v>
      </c>
      <c r="G120" s="122">
        <v>0</v>
      </c>
      <c r="H120" s="122"/>
      <c r="I120" s="122">
        <v>49381</v>
      </c>
      <c r="J120" s="122">
        <v>51667</v>
      </c>
      <c r="K120" s="122"/>
      <c r="L120" s="122">
        <v>2660</v>
      </c>
      <c r="M120" s="122">
        <v>2816</v>
      </c>
      <c r="N120" s="122"/>
      <c r="O120" s="122">
        <v>6776</v>
      </c>
      <c r="P120" s="122">
        <v>6970</v>
      </c>
      <c r="Q120" s="122"/>
      <c r="R120" s="264">
        <v>0.614060690633078</v>
      </c>
      <c r="S120" s="264">
        <v>1.1228957867081799</v>
      </c>
      <c r="T120" s="264">
        <v>0.14359219815700897</v>
      </c>
      <c r="U120" s="264">
        <v>0.5556219381050056</v>
      </c>
      <c r="V120" s="264">
        <v>0.92488067652899986</v>
      </c>
      <c r="W120" s="264">
        <v>0.83398744112999168</v>
      </c>
      <c r="X120" s="212"/>
      <c r="Y120" s="122">
        <v>50142</v>
      </c>
      <c r="Z120" s="122">
        <v>50214</v>
      </c>
      <c r="AA120" s="122">
        <v>50493</v>
      </c>
      <c r="AB120" s="122">
        <v>50960</v>
      </c>
      <c r="AC120" s="122">
        <v>51385</v>
      </c>
      <c r="AD120" s="122">
        <v>51962</v>
      </c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</row>
    <row r="121" spans="1:40" ht="12.75" x14ac:dyDescent="0.2">
      <c r="A121" s="122" t="s">
        <v>469</v>
      </c>
      <c r="B121" s="122">
        <v>0</v>
      </c>
      <c r="C121" s="122">
        <v>0</v>
      </c>
      <c r="D121" s="122">
        <v>0</v>
      </c>
      <c r="E121" s="122">
        <v>0</v>
      </c>
      <c r="F121" s="122">
        <v>0</v>
      </c>
      <c r="G121" s="122">
        <v>0</v>
      </c>
      <c r="H121" s="122"/>
      <c r="I121" s="122">
        <v>23857</v>
      </c>
      <c r="J121" s="122">
        <v>25847</v>
      </c>
      <c r="K121" s="122"/>
      <c r="L121" s="122">
        <v>1417</v>
      </c>
      <c r="M121" s="122">
        <v>1437</v>
      </c>
      <c r="N121" s="122"/>
      <c r="O121" s="122">
        <v>3542</v>
      </c>
      <c r="P121" s="122">
        <v>3742</v>
      </c>
      <c r="Q121" s="122"/>
      <c r="R121" s="264">
        <v>0.90895458468989199</v>
      </c>
      <c r="S121" s="264">
        <v>1.1241617242315001</v>
      </c>
      <c r="T121" s="264">
        <v>0.60691318327998545</v>
      </c>
      <c r="U121" s="264">
        <v>0.87491510526899674</v>
      </c>
      <c r="V121" s="264">
        <v>1.2831683168319898</v>
      </c>
      <c r="W121" s="264">
        <v>0.87197935403099791</v>
      </c>
      <c r="X121" s="212"/>
      <c r="Y121" s="122">
        <v>24880</v>
      </c>
      <c r="Z121" s="122">
        <v>25031</v>
      </c>
      <c r="AA121" s="122">
        <v>25250</v>
      </c>
      <c r="AB121" s="122">
        <v>25574</v>
      </c>
      <c r="AC121" s="122">
        <v>25797</v>
      </c>
      <c r="AD121" s="122">
        <v>26087</v>
      </c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</row>
    <row r="122" spans="1:40" ht="12.75" x14ac:dyDescent="0.2">
      <c r="A122" s="122" t="s">
        <v>470</v>
      </c>
      <c r="B122" s="122">
        <v>0</v>
      </c>
      <c r="C122" s="122">
        <v>0</v>
      </c>
      <c r="D122" s="122">
        <v>0</v>
      </c>
      <c r="E122" s="122">
        <v>0</v>
      </c>
      <c r="F122" s="122">
        <v>0</v>
      </c>
      <c r="G122" s="122">
        <v>0</v>
      </c>
      <c r="H122" s="122"/>
      <c r="I122" s="122">
        <v>14540</v>
      </c>
      <c r="J122" s="122">
        <v>15283</v>
      </c>
      <c r="K122" s="122"/>
      <c r="L122" s="122">
        <v>828</v>
      </c>
      <c r="M122" s="122">
        <v>874</v>
      </c>
      <c r="N122" s="122"/>
      <c r="O122" s="122">
        <v>1973</v>
      </c>
      <c r="P122" s="122">
        <v>1987</v>
      </c>
      <c r="Q122" s="122"/>
      <c r="R122" s="264">
        <v>0.53287412057627703</v>
      </c>
      <c r="S122" s="264">
        <v>1.8150842015595299</v>
      </c>
      <c r="T122" s="264">
        <v>-0.1271753681392056</v>
      </c>
      <c r="U122" s="264">
        <v>2.6807854700990674E-2</v>
      </c>
      <c r="V122" s="264">
        <v>0.32160804020099931</v>
      </c>
      <c r="W122" s="264">
        <v>1.9234622320179966</v>
      </c>
      <c r="X122" s="212"/>
      <c r="Y122" s="122">
        <v>14940</v>
      </c>
      <c r="Z122" s="122">
        <v>14921</v>
      </c>
      <c r="AA122" s="122">
        <v>14925</v>
      </c>
      <c r="AB122" s="122">
        <v>14973</v>
      </c>
      <c r="AC122" s="122">
        <v>15261</v>
      </c>
      <c r="AD122" s="122">
        <v>15538</v>
      </c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</row>
    <row r="123" spans="1:40" ht="12.75" x14ac:dyDescent="0.2">
      <c r="A123" s="122" t="s">
        <v>471</v>
      </c>
      <c r="B123" s="122">
        <v>0</v>
      </c>
      <c r="C123" s="122">
        <v>0</v>
      </c>
      <c r="D123" s="122">
        <v>0</v>
      </c>
      <c r="E123" s="122">
        <v>0</v>
      </c>
      <c r="F123" s="122">
        <v>0</v>
      </c>
      <c r="G123" s="122">
        <v>0</v>
      </c>
      <c r="H123" s="122"/>
      <c r="I123" s="122">
        <v>14777</v>
      </c>
      <c r="J123" s="122">
        <v>16192</v>
      </c>
      <c r="K123" s="122"/>
      <c r="L123" s="122">
        <v>978</v>
      </c>
      <c r="M123" s="122">
        <v>974</v>
      </c>
      <c r="N123" s="122"/>
      <c r="O123" s="122">
        <v>2252</v>
      </c>
      <c r="P123" s="122">
        <v>2352</v>
      </c>
      <c r="Q123" s="122"/>
      <c r="R123" s="264">
        <v>1.0328720106570699</v>
      </c>
      <c r="S123" s="264">
        <v>1.81863169615242</v>
      </c>
      <c r="T123" s="264">
        <v>0.83145343216199308</v>
      </c>
      <c r="U123" s="264">
        <v>0.7798517003319887</v>
      </c>
      <c r="V123" s="264">
        <v>1.3192946847649978</v>
      </c>
      <c r="W123" s="264">
        <v>1.2019531739080094</v>
      </c>
      <c r="X123" s="212"/>
      <c r="Y123" s="122">
        <v>15515</v>
      </c>
      <c r="Z123" s="122">
        <v>15644</v>
      </c>
      <c r="AA123" s="122">
        <v>15766</v>
      </c>
      <c r="AB123" s="122">
        <v>15974</v>
      </c>
      <c r="AC123" s="122">
        <v>16166</v>
      </c>
      <c r="AD123" s="122">
        <v>16460</v>
      </c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</row>
    <row r="124" spans="1:40" ht="12.75" x14ac:dyDescent="0.2">
      <c r="A124" s="122" t="s">
        <v>472</v>
      </c>
      <c r="B124" s="122">
        <v>0</v>
      </c>
      <c r="C124" s="122">
        <v>0</v>
      </c>
      <c r="D124" s="122">
        <v>0</v>
      </c>
      <c r="E124" s="122">
        <v>0</v>
      </c>
      <c r="F124" s="122">
        <v>0</v>
      </c>
      <c r="G124" s="122">
        <v>0</v>
      </c>
      <c r="H124" s="122"/>
      <c r="I124" s="122">
        <v>16106</v>
      </c>
      <c r="J124" s="122">
        <v>17219</v>
      </c>
      <c r="K124" s="122"/>
      <c r="L124" s="122">
        <v>891</v>
      </c>
      <c r="M124" s="122">
        <v>956</v>
      </c>
      <c r="N124" s="122"/>
      <c r="O124" s="122">
        <v>2308</v>
      </c>
      <c r="P124" s="122">
        <v>2277</v>
      </c>
      <c r="Q124" s="122"/>
      <c r="R124" s="264">
        <v>0.64681134919453198</v>
      </c>
      <c r="S124" s="264">
        <v>1.8553201451480699</v>
      </c>
      <c r="T124" s="264">
        <v>0.3903669449280045</v>
      </c>
      <c r="U124" s="264">
        <v>0.1794687724340065</v>
      </c>
      <c r="V124" s="264">
        <v>0.93156574704400441</v>
      </c>
      <c r="W124" s="264">
        <v>1.0886285646670046</v>
      </c>
      <c r="X124" s="212"/>
      <c r="Y124" s="122">
        <v>16651</v>
      </c>
      <c r="Z124" s="122">
        <v>16716</v>
      </c>
      <c r="AA124" s="122">
        <v>16746</v>
      </c>
      <c r="AB124" s="122">
        <v>16902</v>
      </c>
      <c r="AC124" s="122">
        <v>17086</v>
      </c>
      <c r="AD124" s="122">
        <v>17403</v>
      </c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</row>
    <row r="125" spans="1:40" ht="12.75" x14ac:dyDescent="0.2">
      <c r="A125" s="122" t="s">
        <v>473</v>
      </c>
      <c r="B125" s="122">
        <v>0</v>
      </c>
      <c r="C125" s="122">
        <v>0</v>
      </c>
      <c r="D125" s="122">
        <v>0</v>
      </c>
      <c r="E125" s="122">
        <v>0</v>
      </c>
      <c r="F125" s="122">
        <v>0</v>
      </c>
      <c r="G125" s="122">
        <v>0</v>
      </c>
      <c r="H125" s="122"/>
      <c r="I125" s="122">
        <v>76540</v>
      </c>
      <c r="J125" s="122">
        <v>83191</v>
      </c>
      <c r="K125" s="122"/>
      <c r="L125" s="122">
        <v>4693</v>
      </c>
      <c r="M125" s="122">
        <v>4782</v>
      </c>
      <c r="N125" s="122"/>
      <c r="O125" s="122">
        <v>10813</v>
      </c>
      <c r="P125" s="122">
        <v>11437</v>
      </c>
      <c r="Q125" s="122"/>
      <c r="R125" s="264">
        <v>0.790988385433811</v>
      </c>
      <c r="S125" s="264">
        <v>1.35833865660668</v>
      </c>
      <c r="T125" s="264">
        <v>0.74382735244699916</v>
      </c>
      <c r="U125" s="264">
        <v>0.85562949884598538</v>
      </c>
      <c r="V125" s="264">
        <v>0.83980118992199948</v>
      </c>
      <c r="W125" s="264">
        <v>0.72476084106200744</v>
      </c>
      <c r="X125" s="212"/>
      <c r="Y125" s="122">
        <v>80395</v>
      </c>
      <c r="Z125" s="122">
        <v>80993</v>
      </c>
      <c r="AA125" s="122">
        <v>81686</v>
      </c>
      <c r="AB125" s="122">
        <v>82372</v>
      </c>
      <c r="AC125" s="122">
        <v>82969</v>
      </c>
      <c r="AD125" s="122">
        <v>84096</v>
      </c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</row>
    <row r="126" spans="1:40" ht="12.75" x14ac:dyDescent="0.2">
      <c r="A126" s="122" t="s">
        <v>474</v>
      </c>
      <c r="B126" s="122">
        <v>84</v>
      </c>
      <c r="C126" s="122">
        <v>0</v>
      </c>
      <c r="D126" s="122">
        <v>0</v>
      </c>
      <c r="E126" s="122">
        <v>0</v>
      </c>
      <c r="F126" s="122">
        <v>83.981387268874698</v>
      </c>
      <c r="G126" s="122">
        <v>0</v>
      </c>
      <c r="H126" s="122"/>
      <c r="I126" s="122">
        <v>27369</v>
      </c>
      <c r="J126" s="122">
        <v>30532</v>
      </c>
      <c r="K126" s="122"/>
      <c r="L126" s="122">
        <v>2216</v>
      </c>
      <c r="M126" s="122">
        <v>2052</v>
      </c>
      <c r="N126" s="122"/>
      <c r="O126" s="122">
        <v>4506</v>
      </c>
      <c r="P126" s="122">
        <v>5105</v>
      </c>
      <c r="Q126" s="122"/>
      <c r="R126" s="264">
        <v>0.86923516630459408</v>
      </c>
      <c r="S126" s="264">
        <v>1.2403202520015699</v>
      </c>
      <c r="T126" s="264">
        <v>0.67257719351900391</v>
      </c>
      <c r="U126" s="264">
        <v>0.56011067246998891</v>
      </c>
      <c r="V126" s="264">
        <v>0.91937053316799222</v>
      </c>
      <c r="W126" s="264">
        <v>1.3265950726470095</v>
      </c>
      <c r="X126" s="212"/>
      <c r="Y126" s="122">
        <v>29439</v>
      </c>
      <c r="Z126" s="122">
        <v>29637</v>
      </c>
      <c r="AA126" s="122">
        <v>29803</v>
      </c>
      <c r="AB126" s="122">
        <v>30077</v>
      </c>
      <c r="AC126" s="122">
        <v>30476</v>
      </c>
      <c r="AD126" s="122">
        <v>30854</v>
      </c>
      <c r="AE126" s="122"/>
      <c r="AF126" s="122"/>
      <c r="AG126" s="122"/>
      <c r="AH126" s="122"/>
      <c r="AI126" s="122"/>
      <c r="AJ126" s="122"/>
      <c r="AK126" s="122"/>
      <c r="AL126" s="122"/>
      <c r="AM126" s="122"/>
      <c r="AN126" s="122"/>
    </row>
    <row r="127" spans="1:40" ht="12.75" x14ac:dyDescent="0.2">
      <c r="A127" s="122" t="s">
        <v>475</v>
      </c>
      <c r="B127" s="122">
        <v>46</v>
      </c>
      <c r="C127" s="122">
        <v>0</v>
      </c>
      <c r="D127" s="122">
        <v>38.626036211166898</v>
      </c>
      <c r="E127" s="122">
        <v>0</v>
      </c>
      <c r="F127" s="122">
        <v>7.4306356089971697</v>
      </c>
      <c r="G127" s="122">
        <v>0</v>
      </c>
      <c r="H127" s="122"/>
      <c r="I127" s="122">
        <v>40018</v>
      </c>
      <c r="J127" s="122">
        <v>44611</v>
      </c>
      <c r="K127" s="122"/>
      <c r="L127" s="122">
        <v>2611</v>
      </c>
      <c r="M127" s="122">
        <v>2952</v>
      </c>
      <c r="N127" s="122"/>
      <c r="O127" s="122">
        <v>5524</v>
      </c>
      <c r="P127" s="122">
        <v>6024</v>
      </c>
      <c r="Q127" s="122"/>
      <c r="R127" s="264">
        <v>1.12791308290874</v>
      </c>
      <c r="S127" s="264">
        <v>1.75039935203726</v>
      </c>
      <c r="T127" s="264">
        <v>1.0353672023909866</v>
      </c>
      <c r="U127" s="264">
        <v>1.3205393949269961</v>
      </c>
      <c r="V127" s="264">
        <v>0.83440603162901539</v>
      </c>
      <c r="W127" s="264">
        <v>1.3221784029000077</v>
      </c>
      <c r="X127" s="212"/>
      <c r="Y127" s="122">
        <v>42497</v>
      </c>
      <c r="Z127" s="122">
        <v>42937</v>
      </c>
      <c r="AA127" s="122">
        <v>43504</v>
      </c>
      <c r="AB127" s="122">
        <v>43867</v>
      </c>
      <c r="AC127" s="122">
        <v>44447</v>
      </c>
      <c r="AD127" s="122">
        <v>45225</v>
      </c>
      <c r="AE127" s="122"/>
      <c r="AF127" s="122"/>
      <c r="AG127" s="122"/>
      <c r="AH127" s="122"/>
      <c r="AI127" s="122"/>
      <c r="AJ127" s="122"/>
      <c r="AK127" s="122"/>
      <c r="AL127" s="122"/>
      <c r="AM127" s="122"/>
      <c r="AN127" s="122"/>
    </row>
    <row r="128" spans="1:40" ht="12.75" x14ac:dyDescent="0.2">
      <c r="A128" s="122" t="s">
        <v>476</v>
      </c>
      <c r="B128" s="122">
        <v>293</v>
      </c>
      <c r="C128" s="122">
        <v>0</v>
      </c>
      <c r="D128" s="122">
        <v>0</v>
      </c>
      <c r="E128" s="122">
        <v>0</v>
      </c>
      <c r="F128" s="122">
        <v>155.23081917403701</v>
      </c>
      <c r="G128" s="122">
        <v>138.248796416461</v>
      </c>
      <c r="H128" s="122"/>
      <c r="I128" s="122">
        <v>19434</v>
      </c>
      <c r="J128" s="122">
        <v>23887</v>
      </c>
      <c r="K128" s="122"/>
      <c r="L128" s="122">
        <v>1717</v>
      </c>
      <c r="M128" s="122">
        <v>1755</v>
      </c>
      <c r="N128" s="122"/>
      <c r="O128" s="122">
        <v>3555</v>
      </c>
      <c r="P128" s="122">
        <v>4168</v>
      </c>
      <c r="Q128" s="122"/>
      <c r="R128" s="264">
        <v>1.7015153942778301</v>
      </c>
      <c r="S128" s="264">
        <v>1.48797049207813</v>
      </c>
      <c r="T128" s="264">
        <v>0.91475718577601128</v>
      </c>
      <c r="U128" s="264">
        <v>1.8484781159739896</v>
      </c>
      <c r="V128" s="264">
        <v>1.6884080101220036</v>
      </c>
      <c r="W128" s="264">
        <v>2.3597048223790011</v>
      </c>
      <c r="X128" s="212"/>
      <c r="Y128" s="122">
        <v>22301</v>
      </c>
      <c r="Z128" s="122">
        <v>22505</v>
      </c>
      <c r="AA128" s="122">
        <v>22921</v>
      </c>
      <c r="AB128" s="122">
        <v>23308</v>
      </c>
      <c r="AC128" s="122">
        <v>23858</v>
      </c>
      <c r="AD128" s="122">
        <v>24213</v>
      </c>
      <c r="AE128" s="122"/>
      <c r="AF128" s="122"/>
      <c r="AG128" s="122"/>
      <c r="AH128" s="122"/>
      <c r="AI128" s="122"/>
      <c r="AJ128" s="122"/>
      <c r="AK128" s="122"/>
      <c r="AL128" s="122"/>
      <c r="AM128" s="122"/>
      <c r="AN128" s="122"/>
    </row>
    <row r="129" spans="1:40" ht="12.75" x14ac:dyDescent="0.2">
      <c r="A129" s="122" t="s">
        <v>477</v>
      </c>
      <c r="B129" s="122">
        <v>64</v>
      </c>
      <c r="C129" s="122">
        <v>0</v>
      </c>
      <c r="D129" s="122">
        <v>0</v>
      </c>
      <c r="E129" s="122">
        <v>0</v>
      </c>
      <c r="F129" s="122">
        <v>63.956122326784403</v>
      </c>
      <c r="G129" s="122">
        <v>0</v>
      </c>
      <c r="H129" s="122"/>
      <c r="I129" s="122">
        <v>103286</v>
      </c>
      <c r="J129" s="122">
        <v>118542</v>
      </c>
      <c r="K129" s="122"/>
      <c r="L129" s="122">
        <v>6545</v>
      </c>
      <c r="M129" s="122">
        <v>6622</v>
      </c>
      <c r="N129" s="122"/>
      <c r="O129" s="122">
        <v>13322</v>
      </c>
      <c r="P129" s="122">
        <v>15093</v>
      </c>
      <c r="Q129" s="122"/>
      <c r="R129" s="264">
        <v>1.1682628932543599</v>
      </c>
      <c r="S129" s="264">
        <v>2.3915358223333998</v>
      </c>
      <c r="T129" s="264">
        <v>1.1915511410919919</v>
      </c>
      <c r="U129" s="264">
        <v>1.4084753473069895</v>
      </c>
      <c r="V129" s="264">
        <v>0.6590865956970049</v>
      </c>
      <c r="W129" s="264">
        <v>1.4158139215989962</v>
      </c>
      <c r="X129" s="212"/>
      <c r="Y129" s="122">
        <v>112962</v>
      </c>
      <c r="Z129" s="122">
        <v>114308</v>
      </c>
      <c r="AA129" s="122">
        <v>115918</v>
      </c>
      <c r="AB129" s="122">
        <v>116682</v>
      </c>
      <c r="AC129" s="122">
        <v>118334</v>
      </c>
      <c r="AD129" s="122">
        <v>121164</v>
      </c>
      <c r="AE129" s="122"/>
      <c r="AF129" s="122"/>
      <c r="AG129" s="122"/>
      <c r="AH129" s="122"/>
      <c r="AI129" s="122"/>
      <c r="AJ129" s="122"/>
      <c r="AK129" s="122"/>
      <c r="AL129" s="122"/>
      <c r="AM129" s="122"/>
      <c r="AN129" s="122"/>
    </row>
    <row r="130" spans="1:40" ht="12.75" x14ac:dyDescent="0.2">
      <c r="A130" s="122" t="s">
        <v>478</v>
      </c>
      <c r="B130" s="122">
        <v>420</v>
      </c>
      <c r="C130" s="122">
        <v>0</v>
      </c>
      <c r="D130" s="122">
        <v>47.964089060596201</v>
      </c>
      <c r="E130" s="122">
        <v>0</v>
      </c>
      <c r="F130" s="122">
        <v>74.244452967670497</v>
      </c>
      <c r="G130" s="122">
        <v>297.67359221173001</v>
      </c>
      <c r="H130" s="122"/>
      <c r="I130" s="122">
        <v>276244</v>
      </c>
      <c r="J130" s="122">
        <v>328494</v>
      </c>
      <c r="K130" s="122"/>
      <c r="L130" s="122">
        <v>20303</v>
      </c>
      <c r="M130" s="122">
        <v>23151</v>
      </c>
      <c r="N130" s="122"/>
      <c r="O130" s="122">
        <v>33873</v>
      </c>
      <c r="P130" s="122">
        <v>38802</v>
      </c>
      <c r="Q130" s="122"/>
      <c r="R130" s="264">
        <v>1.57701109701223</v>
      </c>
      <c r="S130" s="264">
        <v>1.77526914927121</v>
      </c>
      <c r="T130" s="264">
        <v>1.5891564970849998</v>
      </c>
      <c r="U130" s="264">
        <v>1.6937476168660055</v>
      </c>
      <c r="V130" s="264">
        <v>1.4478141000389968</v>
      </c>
      <c r="W130" s="264">
        <v>1.5774761623750067</v>
      </c>
      <c r="X130" s="212"/>
      <c r="Y130" s="122">
        <v>307207</v>
      </c>
      <c r="Z130" s="122">
        <v>312089</v>
      </c>
      <c r="AA130" s="122">
        <v>317375</v>
      </c>
      <c r="AB130" s="122">
        <v>321970</v>
      </c>
      <c r="AC130" s="122">
        <v>327049</v>
      </c>
      <c r="AD130" s="122">
        <v>332855</v>
      </c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122"/>
    </row>
    <row r="131" spans="1:40" ht="12.75" x14ac:dyDescent="0.2">
      <c r="A131" s="122" t="s">
        <v>479</v>
      </c>
      <c r="B131" s="122">
        <v>34</v>
      </c>
      <c r="C131" s="122">
        <v>0</v>
      </c>
      <c r="D131" s="122">
        <v>33.943401385271599</v>
      </c>
      <c r="E131" s="122">
        <v>0</v>
      </c>
      <c r="F131" s="122">
        <v>0</v>
      </c>
      <c r="G131" s="122">
        <v>0</v>
      </c>
      <c r="H131" s="122"/>
      <c r="I131" s="122">
        <v>12634</v>
      </c>
      <c r="J131" s="122">
        <v>13149</v>
      </c>
      <c r="K131" s="122"/>
      <c r="L131" s="122">
        <v>672</v>
      </c>
      <c r="M131" s="122">
        <v>760</v>
      </c>
      <c r="N131" s="122"/>
      <c r="O131" s="122">
        <v>1755</v>
      </c>
      <c r="P131" s="122">
        <v>1790</v>
      </c>
      <c r="Q131" s="122"/>
      <c r="R131" s="264">
        <v>0.85672212615444088</v>
      </c>
      <c r="S131" s="264">
        <v>0.58077334556014093</v>
      </c>
      <c r="T131" s="264">
        <v>0.3083735273190058</v>
      </c>
      <c r="U131" s="264">
        <v>0.98533816805898766</v>
      </c>
      <c r="V131" s="264">
        <v>0.81180235734899497</v>
      </c>
      <c r="W131" s="264">
        <v>1.3240418118469961</v>
      </c>
      <c r="X131" s="212"/>
      <c r="Y131" s="122">
        <v>12647</v>
      </c>
      <c r="Z131" s="122">
        <v>12686</v>
      </c>
      <c r="AA131" s="122">
        <v>12811</v>
      </c>
      <c r="AB131" s="122">
        <v>12915</v>
      </c>
      <c r="AC131" s="122">
        <v>13086</v>
      </c>
      <c r="AD131" s="122">
        <v>13162</v>
      </c>
      <c r="AE131" s="122"/>
      <c r="AF131" s="122"/>
      <c r="AG131" s="122"/>
      <c r="AH131" s="122"/>
      <c r="AI131" s="122"/>
      <c r="AJ131" s="122"/>
      <c r="AK131" s="122"/>
      <c r="AL131" s="122"/>
      <c r="AM131" s="122"/>
      <c r="AN131" s="122"/>
    </row>
    <row r="132" spans="1:40" ht="12.75" x14ac:dyDescent="0.2">
      <c r="A132" s="122" t="s">
        <v>480</v>
      </c>
      <c r="B132" s="122">
        <v>0</v>
      </c>
      <c r="C132" s="122">
        <v>0</v>
      </c>
      <c r="D132" s="122">
        <v>0</v>
      </c>
      <c r="E132" s="122">
        <v>0</v>
      </c>
      <c r="F132" s="122">
        <v>0</v>
      </c>
      <c r="G132" s="122">
        <v>0</v>
      </c>
      <c r="H132" s="122"/>
      <c r="I132" s="122">
        <v>6898</v>
      </c>
      <c r="J132" s="122">
        <v>7338</v>
      </c>
      <c r="K132" s="122"/>
      <c r="L132" s="122">
        <v>426</v>
      </c>
      <c r="M132" s="122">
        <v>444</v>
      </c>
      <c r="N132" s="122"/>
      <c r="O132" s="122">
        <v>994</v>
      </c>
      <c r="P132" s="122">
        <v>1069</v>
      </c>
      <c r="Q132" s="122"/>
      <c r="R132" s="264">
        <v>0.35330677093559099</v>
      </c>
      <c r="S132" s="264">
        <v>2.1497919556172</v>
      </c>
      <c r="T132" s="264">
        <v>0.23913349275599671</v>
      </c>
      <c r="U132" s="264">
        <v>0.56132472635400177</v>
      </c>
      <c r="V132" s="264">
        <v>0.34886966229399263</v>
      </c>
      <c r="W132" s="264">
        <v>0.26421916284201075</v>
      </c>
      <c r="X132" s="212"/>
      <c r="Y132" s="122">
        <v>7109</v>
      </c>
      <c r="Z132" s="122">
        <v>7126</v>
      </c>
      <c r="AA132" s="122">
        <v>7166</v>
      </c>
      <c r="AB132" s="122">
        <v>7191</v>
      </c>
      <c r="AC132" s="122">
        <v>7210</v>
      </c>
      <c r="AD132" s="122">
        <v>7365</v>
      </c>
      <c r="AE132" s="122"/>
      <c r="AF132" s="122"/>
      <c r="AG132" s="122"/>
      <c r="AH132" s="122"/>
      <c r="AI132" s="122"/>
      <c r="AJ132" s="122"/>
      <c r="AK132" s="122"/>
      <c r="AL132" s="122"/>
      <c r="AM132" s="122"/>
      <c r="AN132" s="122"/>
    </row>
    <row r="133" spans="1:40" ht="12.75" x14ac:dyDescent="0.2">
      <c r="A133" s="122" t="s">
        <v>481</v>
      </c>
      <c r="B133" s="122">
        <v>12</v>
      </c>
      <c r="C133" s="122">
        <v>0</v>
      </c>
      <c r="D133" s="122">
        <v>0</v>
      </c>
      <c r="E133" s="122">
        <v>11.766589684372599</v>
      </c>
      <c r="F133" s="122">
        <v>0</v>
      </c>
      <c r="G133" s="122">
        <v>0</v>
      </c>
      <c r="H133" s="122"/>
      <c r="I133" s="122">
        <v>19418</v>
      </c>
      <c r="J133" s="122">
        <v>19485</v>
      </c>
      <c r="K133" s="122"/>
      <c r="L133" s="122">
        <v>756</v>
      </c>
      <c r="M133" s="122">
        <v>789</v>
      </c>
      <c r="N133" s="122"/>
      <c r="O133" s="122">
        <v>2318</v>
      </c>
      <c r="P133" s="122">
        <v>2253</v>
      </c>
      <c r="Q133" s="122"/>
      <c r="R133" s="264">
        <v>0.41842736070922798</v>
      </c>
      <c r="S133" s="264">
        <v>-0.13415892672858598</v>
      </c>
      <c r="T133" s="264">
        <v>-0.68733931475939869</v>
      </c>
      <c r="U133" s="264">
        <v>-0.28000845308540079</v>
      </c>
      <c r="V133" s="264">
        <v>1.0807947019870028</v>
      </c>
      <c r="W133" s="264">
        <v>1.5776508202739876</v>
      </c>
      <c r="X133" s="212"/>
      <c r="Y133" s="122">
        <v>19059</v>
      </c>
      <c r="Z133" s="122">
        <v>18928</v>
      </c>
      <c r="AA133" s="122">
        <v>18875</v>
      </c>
      <c r="AB133" s="122">
        <v>19079</v>
      </c>
      <c r="AC133" s="122">
        <v>19380</v>
      </c>
      <c r="AD133" s="122">
        <v>19354</v>
      </c>
      <c r="AE133" s="122"/>
      <c r="AF133" s="122"/>
      <c r="AG133" s="122"/>
      <c r="AH133" s="122"/>
      <c r="AI133" s="122"/>
      <c r="AJ133" s="122"/>
      <c r="AK133" s="122"/>
      <c r="AL133" s="122"/>
      <c r="AM133" s="122"/>
      <c r="AN133" s="122"/>
    </row>
    <row r="134" spans="1:40" ht="12.75" x14ac:dyDescent="0.2">
      <c r="A134" s="122" t="s">
        <v>482</v>
      </c>
      <c r="B134" s="122">
        <v>0</v>
      </c>
      <c r="C134" s="122">
        <v>0</v>
      </c>
      <c r="D134" s="122">
        <v>0</v>
      </c>
      <c r="E134" s="122">
        <v>0</v>
      </c>
      <c r="F134" s="122">
        <v>0</v>
      </c>
      <c r="G134" s="122">
        <v>0</v>
      </c>
      <c r="H134" s="122"/>
      <c r="I134" s="122">
        <v>17721</v>
      </c>
      <c r="J134" s="122">
        <v>18742</v>
      </c>
      <c r="K134" s="122"/>
      <c r="L134" s="122">
        <v>992</v>
      </c>
      <c r="M134" s="122">
        <v>1064</v>
      </c>
      <c r="N134" s="122"/>
      <c r="O134" s="122">
        <v>2375</v>
      </c>
      <c r="P134" s="122">
        <v>2362</v>
      </c>
      <c r="Q134" s="122"/>
      <c r="R134" s="264">
        <v>0.53486894510101901</v>
      </c>
      <c r="S134" s="264">
        <v>1.6515232495991399</v>
      </c>
      <c r="T134" s="264">
        <v>0.48048048047999714</v>
      </c>
      <c r="U134" s="264">
        <v>0.10324403629799406</v>
      </c>
      <c r="V134" s="264">
        <v>0.24427315166599328</v>
      </c>
      <c r="W134" s="264">
        <v>1.3158607245359946</v>
      </c>
      <c r="X134" s="212"/>
      <c r="Y134" s="122">
        <v>18315</v>
      </c>
      <c r="Z134" s="122">
        <v>18403</v>
      </c>
      <c r="AA134" s="122">
        <v>18422</v>
      </c>
      <c r="AB134" s="122">
        <v>18467</v>
      </c>
      <c r="AC134" s="122">
        <v>18710</v>
      </c>
      <c r="AD134" s="122">
        <v>19019</v>
      </c>
      <c r="AE134" s="122"/>
      <c r="AF134" s="122"/>
      <c r="AG134" s="122"/>
      <c r="AH134" s="122"/>
      <c r="AI134" s="122"/>
      <c r="AJ134" s="122"/>
      <c r="AK134" s="122"/>
      <c r="AL134" s="122"/>
      <c r="AM134" s="122"/>
      <c r="AN134" s="122"/>
    </row>
    <row r="135" spans="1:40" ht="12.75" x14ac:dyDescent="0.2">
      <c r="A135" s="122" t="s">
        <v>483</v>
      </c>
      <c r="B135" s="122">
        <v>0</v>
      </c>
      <c r="C135" s="122">
        <v>0</v>
      </c>
      <c r="D135" s="122">
        <v>0</v>
      </c>
      <c r="E135" s="122">
        <v>0</v>
      </c>
      <c r="F135" s="122">
        <v>0</v>
      </c>
      <c r="G135" s="122">
        <v>0</v>
      </c>
      <c r="H135" s="122"/>
      <c r="I135" s="122">
        <v>14703</v>
      </c>
      <c r="J135" s="122">
        <v>15408</v>
      </c>
      <c r="K135" s="122"/>
      <c r="L135" s="122">
        <v>904</v>
      </c>
      <c r="M135" s="122">
        <v>909</v>
      </c>
      <c r="N135" s="122"/>
      <c r="O135" s="122">
        <v>2260</v>
      </c>
      <c r="P135" s="122">
        <v>2252</v>
      </c>
      <c r="Q135" s="122"/>
      <c r="R135" s="264">
        <v>0.72400223963344801</v>
      </c>
      <c r="S135" s="264">
        <v>1.2208584973050198</v>
      </c>
      <c r="T135" s="264">
        <v>0.46788316288998999</v>
      </c>
      <c r="U135" s="264">
        <v>0.89149091876798536</v>
      </c>
      <c r="V135" s="264">
        <v>0</v>
      </c>
      <c r="W135" s="264">
        <v>1.5430267062310037</v>
      </c>
      <c r="X135" s="212"/>
      <c r="Y135" s="122">
        <v>14961</v>
      </c>
      <c r="Z135" s="122">
        <v>15031</v>
      </c>
      <c r="AA135" s="122">
        <v>15165</v>
      </c>
      <c r="AB135" s="122">
        <v>15165</v>
      </c>
      <c r="AC135" s="122">
        <v>15399</v>
      </c>
      <c r="AD135" s="122">
        <v>15587</v>
      </c>
      <c r="AE135" s="122"/>
      <c r="AF135" s="122"/>
      <c r="AG135" s="122"/>
      <c r="AH135" s="122"/>
      <c r="AI135" s="122"/>
      <c r="AJ135" s="122"/>
      <c r="AK135" s="122"/>
      <c r="AL135" s="122"/>
      <c r="AM135" s="122"/>
      <c r="AN135" s="122"/>
    </row>
    <row r="136" spans="1:40" ht="12.75" x14ac:dyDescent="0.2">
      <c r="A136" s="122" t="s">
        <v>484</v>
      </c>
      <c r="B136" s="122">
        <v>0</v>
      </c>
      <c r="C136" s="122">
        <v>0</v>
      </c>
      <c r="D136" s="122">
        <v>0</v>
      </c>
      <c r="E136" s="122">
        <v>0</v>
      </c>
      <c r="F136" s="122">
        <v>0</v>
      </c>
      <c r="G136" s="122">
        <v>0</v>
      </c>
      <c r="H136" s="122"/>
      <c r="I136" s="122">
        <v>20840</v>
      </c>
      <c r="J136" s="122">
        <v>23600</v>
      </c>
      <c r="K136" s="122"/>
      <c r="L136" s="122">
        <v>1609</v>
      </c>
      <c r="M136" s="122">
        <v>1647</v>
      </c>
      <c r="N136" s="122"/>
      <c r="O136" s="122">
        <v>3669</v>
      </c>
      <c r="P136" s="122">
        <v>3979</v>
      </c>
      <c r="Q136" s="122"/>
      <c r="R136" s="264">
        <v>1.07369058783144</v>
      </c>
      <c r="S136" s="264">
        <v>2.81630222070961</v>
      </c>
      <c r="T136" s="264">
        <v>0.56386804599699758</v>
      </c>
      <c r="U136" s="264">
        <v>1.562913907285008</v>
      </c>
      <c r="V136" s="264">
        <v>0.49121891844900745</v>
      </c>
      <c r="W136" s="264">
        <v>1.6827443007310023</v>
      </c>
      <c r="X136" s="212"/>
      <c r="Y136" s="122">
        <v>22523</v>
      </c>
      <c r="Z136" s="122">
        <v>22650</v>
      </c>
      <c r="AA136" s="122">
        <v>23004</v>
      </c>
      <c r="AB136" s="122">
        <v>23117</v>
      </c>
      <c r="AC136" s="122">
        <v>23506</v>
      </c>
      <c r="AD136" s="122">
        <v>24168</v>
      </c>
      <c r="AE136" s="122"/>
      <c r="AF136" s="122"/>
      <c r="AG136" s="122"/>
      <c r="AH136" s="122"/>
      <c r="AI136" s="122"/>
      <c r="AJ136" s="122"/>
      <c r="AK136" s="122"/>
      <c r="AL136" s="122"/>
      <c r="AM136" s="122"/>
      <c r="AN136" s="122"/>
    </row>
    <row r="137" spans="1:40" ht="12.75" x14ac:dyDescent="0.2">
      <c r="A137" s="122" t="s">
        <v>485</v>
      </c>
      <c r="B137" s="122">
        <v>7</v>
      </c>
      <c r="C137" s="122">
        <v>0</v>
      </c>
      <c r="D137" s="122">
        <v>7.0012698441310404</v>
      </c>
      <c r="E137" s="122">
        <v>0</v>
      </c>
      <c r="F137" s="122">
        <v>0</v>
      </c>
      <c r="G137" s="122">
        <v>0</v>
      </c>
      <c r="H137" s="122"/>
      <c r="I137" s="122">
        <v>13055</v>
      </c>
      <c r="J137" s="122">
        <v>13919</v>
      </c>
      <c r="K137" s="122"/>
      <c r="L137" s="122">
        <v>792</v>
      </c>
      <c r="M137" s="122">
        <v>860</v>
      </c>
      <c r="N137" s="122"/>
      <c r="O137" s="122">
        <v>2002</v>
      </c>
      <c r="P137" s="122">
        <v>2088</v>
      </c>
      <c r="Q137" s="122"/>
      <c r="R137" s="264">
        <v>1.01892068446623</v>
      </c>
      <c r="S137" s="264">
        <v>1.4115092290988098</v>
      </c>
      <c r="T137" s="264">
        <v>0.3090607568219923</v>
      </c>
      <c r="U137" s="264">
        <v>1.3376418426390018</v>
      </c>
      <c r="V137" s="264">
        <v>0.99369670003699184</v>
      </c>
      <c r="W137" s="264">
        <v>1.4391658712089992</v>
      </c>
      <c r="X137" s="212"/>
      <c r="Y137" s="122">
        <v>13266</v>
      </c>
      <c r="Z137" s="122">
        <v>13307</v>
      </c>
      <c r="AA137" s="122">
        <v>13485</v>
      </c>
      <c r="AB137" s="122">
        <v>13619</v>
      </c>
      <c r="AC137" s="122">
        <v>13815</v>
      </c>
      <c r="AD137" s="122">
        <v>14010</v>
      </c>
      <c r="AE137" s="122"/>
      <c r="AF137" s="122"/>
      <c r="AG137" s="122"/>
      <c r="AH137" s="122"/>
      <c r="AI137" s="122"/>
      <c r="AJ137" s="122"/>
      <c r="AK137" s="122"/>
      <c r="AL137" s="122"/>
      <c r="AM137" s="122"/>
      <c r="AN137" s="122"/>
    </row>
    <row r="138" spans="1:40" ht="12.75" x14ac:dyDescent="0.2">
      <c r="A138" s="122" t="s">
        <v>486</v>
      </c>
      <c r="B138" s="122">
        <v>8</v>
      </c>
      <c r="C138" s="122">
        <v>0</v>
      </c>
      <c r="D138" s="122">
        <v>0</v>
      </c>
      <c r="E138" s="122">
        <v>0</v>
      </c>
      <c r="F138" s="122">
        <v>8.1422552157121704</v>
      </c>
      <c r="G138" s="122">
        <v>0</v>
      </c>
      <c r="H138" s="122"/>
      <c r="I138" s="122">
        <v>18988</v>
      </c>
      <c r="J138" s="122">
        <v>20771</v>
      </c>
      <c r="K138" s="122"/>
      <c r="L138" s="122">
        <v>1455</v>
      </c>
      <c r="M138" s="122">
        <v>1520</v>
      </c>
      <c r="N138" s="122"/>
      <c r="O138" s="122">
        <v>3168</v>
      </c>
      <c r="P138" s="122">
        <v>3453</v>
      </c>
      <c r="Q138" s="122"/>
      <c r="R138" s="264">
        <v>0.99980918449484901</v>
      </c>
      <c r="S138" s="264">
        <v>1.4997347735930902</v>
      </c>
      <c r="T138" s="264">
        <v>0.64231232436799246</v>
      </c>
      <c r="U138" s="264">
        <v>0.63322696449898785</v>
      </c>
      <c r="V138" s="264">
        <v>1.2039835505130156</v>
      </c>
      <c r="W138" s="264">
        <v>1.5225692744539998</v>
      </c>
      <c r="X138" s="212"/>
      <c r="Y138" s="122">
        <v>19928</v>
      </c>
      <c r="Z138" s="122">
        <v>20056</v>
      </c>
      <c r="AA138" s="122">
        <v>20183</v>
      </c>
      <c r="AB138" s="122">
        <v>20426</v>
      </c>
      <c r="AC138" s="122">
        <v>20737</v>
      </c>
      <c r="AD138" s="122">
        <v>21048</v>
      </c>
      <c r="AE138" s="122"/>
      <c r="AF138" s="122"/>
      <c r="AG138" s="122"/>
      <c r="AH138" s="122"/>
      <c r="AI138" s="122"/>
      <c r="AJ138" s="122"/>
      <c r="AK138" s="122"/>
      <c r="AL138" s="122"/>
      <c r="AM138" s="122"/>
      <c r="AN138" s="122"/>
    </row>
    <row r="139" spans="1:40" ht="12.75" x14ac:dyDescent="0.2">
      <c r="A139" s="122" t="s">
        <v>487</v>
      </c>
      <c r="B139" s="122">
        <v>0</v>
      </c>
      <c r="C139" s="122">
        <v>0</v>
      </c>
      <c r="D139" s="122">
        <v>0</v>
      </c>
      <c r="E139" s="122">
        <v>0</v>
      </c>
      <c r="F139" s="122">
        <v>0</v>
      </c>
      <c r="G139" s="122">
        <v>0</v>
      </c>
      <c r="H139" s="122"/>
      <c r="I139" s="122">
        <v>12719</v>
      </c>
      <c r="J139" s="122">
        <v>13330</v>
      </c>
      <c r="K139" s="122"/>
      <c r="L139" s="122">
        <v>737</v>
      </c>
      <c r="M139" s="122">
        <v>753</v>
      </c>
      <c r="N139" s="122"/>
      <c r="O139" s="122">
        <v>1651</v>
      </c>
      <c r="P139" s="122">
        <v>1773</v>
      </c>
      <c r="Q139" s="122"/>
      <c r="R139" s="264">
        <v>0.70551111035004299</v>
      </c>
      <c r="S139" s="264">
        <v>0.85148067214226508</v>
      </c>
      <c r="T139" s="264">
        <v>-0.3642563744865015</v>
      </c>
      <c r="U139" s="264">
        <v>1.1667703795890105</v>
      </c>
      <c r="V139" s="264">
        <v>1.0687375057669897</v>
      </c>
      <c r="W139" s="264">
        <v>0.95853936858098621</v>
      </c>
      <c r="X139" s="212"/>
      <c r="Y139" s="122">
        <v>12903</v>
      </c>
      <c r="Z139" s="122">
        <v>12856</v>
      </c>
      <c r="AA139" s="122">
        <v>13006</v>
      </c>
      <c r="AB139" s="122">
        <v>13145</v>
      </c>
      <c r="AC139" s="122">
        <v>13271</v>
      </c>
      <c r="AD139" s="122">
        <v>13384</v>
      </c>
      <c r="AE139" s="122"/>
      <c r="AF139" s="122"/>
      <c r="AG139" s="122"/>
      <c r="AH139" s="122"/>
      <c r="AI139" s="122"/>
      <c r="AJ139" s="122"/>
      <c r="AK139" s="122"/>
      <c r="AL139" s="122"/>
      <c r="AM139" s="122"/>
      <c r="AN139" s="122"/>
    </row>
    <row r="140" spans="1:40" ht="12.75" x14ac:dyDescent="0.2">
      <c r="A140" s="122" t="s">
        <v>488</v>
      </c>
      <c r="B140" s="122">
        <v>0</v>
      </c>
      <c r="C140" s="122">
        <v>0</v>
      </c>
      <c r="D140" s="122">
        <v>0</v>
      </c>
      <c r="E140" s="122">
        <v>0</v>
      </c>
      <c r="F140" s="122">
        <v>0</v>
      </c>
      <c r="G140" s="122">
        <v>0</v>
      </c>
      <c r="H140" s="122"/>
      <c r="I140" s="122">
        <v>40320</v>
      </c>
      <c r="J140" s="122">
        <v>43913</v>
      </c>
      <c r="K140" s="122"/>
      <c r="L140" s="122">
        <v>2502</v>
      </c>
      <c r="M140" s="122">
        <v>2509</v>
      </c>
      <c r="N140" s="122"/>
      <c r="O140" s="122">
        <v>5713</v>
      </c>
      <c r="P140" s="122">
        <v>5973</v>
      </c>
      <c r="Q140" s="122"/>
      <c r="R140" s="264">
        <v>0.76155450998050001</v>
      </c>
      <c r="S140" s="264">
        <v>1.6360151508237102</v>
      </c>
      <c r="T140" s="264">
        <v>0.60918242543999668</v>
      </c>
      <c r="U140" s="264">
        <v>0.32495616598500021</v>
      </c>
      <c r="V140" s="264">
        <v>0.95306892855499825</v>
      </c>
      <c r="W140" s="264">
        <v>1.1610460956070057</v>
      </c>
      <c r="X140" s="212"/>
      <c r="Y140" s="122">
        <v>42516</v>
      </c>
      <c r="Z140" s="122">
        <v>42775</v>
      </c>
      <c r="AA140" s="122">
        <v>42914</v>
      </c>
      <c r="AB140" s="122">
        <v>43323</v>
      </c>
      <c r="AC140" s="122">
        <v>43826</v>
      </c>
      <c r="AD140" s="122">
        <v>44543</v>
      </c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</row>
    <row r="141" spans="1:40" ht="12.75" x14ac:dyDescent="0.2">
      <c r="A141" s="122" t="s">
        <v>489</v>
      </c>
      <c r="B141" s="122">
        <v>0</v>
      </c>
      <c r="C141" s="122">
        <v>0</v>
      </c>
      <c r="D141" s="122">
        <v>0</v>
      </c>
      <c r="E141" s="122">
        <v>0</v>
      </c>
      <c r="F141" s="122">
        <v>0</v>
      </c>
      <c r="G141" s="122">
        <v>0</v>
      </c>
      <c r="H141" s="122"/>
      <c r="I141" s="122">
        <v>32270</v>
      </c>
      <c r="J141" s="122">
        <v>35257</v>
      </c>
      <c r="K141" s="122"/>
      <c r="L141" s="122">
        <v>2117</v>
      </c>
      <c r="M141" s="122">
        <v>2089</v>
      </c>
      <c r="N141" s="122"/>
      <c r="O141" s="122">
        <v>5502</v>
      </c>
      <c r="P141" s="122">
        <v>5760</v>
      </c>
      <c r="Q141" s="122"/>
      <c r="R141" s="264">
        <v>1.1472195852706899</v>
      </c>
      <c r="S141" s="264">
        <v>1.38636363636364</v>
      </c>
      <c r="T141" s="264">
        <v>0.60362771335100263</v>
      </c>
      <c r="U141" s="264">
        <v>0.85419560783898874</v>
      </c>
      <c r="V141" s="264">
        <v>1.4184397163119939</v>
      </c>
      <c r="W141" s="264">
        <v>1.7164653528290046</v>
      </c>
      <c r="X141" s="212"/>
      <c r="Y141" s="122">
        <v>33630</v>
      </c>
      <c r="Z141" s="122">
        <v>33833</v>
      </c>
      <c r="AA141" s="122">
        <v>34122</v>
      </c>
      <c r="AB141" s="122">
        <v>34606</v>
      </c>
      <c r="AC141" s="122">
        <v>35200</v>
      </c>
      <c r="AD141" s="122">
        <v>35688</v>
      </c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</row>
    <row r="142" spans="1:40" ht="12.75" x14ac:dyDescent="0.2">
      <c r="A142" s="122" t="s">
        <v>490</v>
      </c>
      <c r="B142" s="122">
        <v>0</v>
      </c>
      <c r="C142" s="122">
        <v>0</v>
      </c>
      <c r="D142" s="122">
        <v>0</v>
      </c>
      <c r="E142" s="122">
        <v>0</v>
      </c>
      <c r="F142" s="122">
        <v>0</v>
      </c>
      <c r="G142" s="122">
        <v>0</v>
      </c>
      <c r="H142" s="122"/>
      <c r="I142" s="122">
        <v>27398</v>
      </c>
      <c r="J142" s="122">
        <v>29448</v>
      </c>
      <c r="K142" s="122"/>
      <c r="L142" s="122">
        <v>1450</v>
      </c>
      <c r="M142" s="122">
        <v>1449</v>
      </c>
      <c r="N142" s="122"/>
      <c r="O142" s="122">
        <v>3389</v>
      </c>
      <c r="P142" s="122">
        <v>3590</v>
      </c>
      <c r="Q142" s="122"/>
      <c r="R142" s="264">
        <v>0.70823003985027699</v>
      </c>
      <c r="S142" s="264">
        <v>1.5929867649065399</v>
      </c>
      <c r="T142" s="264">
        <v>0.31578947368400634</v>
      </c>
      <c r="U142" s="264">
        <v>0.69254984260200558</v>
      </c>
      <c r="V142" s="264">
        <v>0.60094483812700616</v>
      </c>
      <c r="W142" s="264">
        <v>1.2257864024030027</v>
      </c>
      <c r="X142" s="212"/>
      <c r="Y142" s="122">
        <v>28500</v>
      </c>
      <c r="Z142" s="122">
        <v>28590</v>
      </c>
      <c r="AA142" s="122">
        <v>28788</v>
      </c>
      <c r="AB142" s="122">
        <v>28961</v>
      </c>
      <c r="AC142" s="122">
        <v>29316</v>
      </c>
      <c r="AD142" s="122">
        <v>29783</v>
      </c>
      <c r="AE142" s="122"/>
      <c r="AF142" s="122"/>
      <c r="AG142" s="122"/>
      <c r="AH142" s="122"/>
      <c r="AI142" s="122"/>
      <c r="AJ142" s="122"/>
      <c r="AK142" s="122"/>
      <c r="AL142" s="122"/>
      <c r="AM142" s="122"/>
      <c r="AN142" s="122"/>
    </row>
    <row r="143" spans="1:40" ht="12.75" x14ac:dyDescent="0.2">
      <c r="A143" s="122" t="s">
        <v>491</v>
      </c>
      <c r="B143" s="122">
        <v>1</v>
      </c>
      <c r="C143" s="122">
        <v>0</v>
      </c>
      <c r="D143" s="122">
        <v>0</v>
      </c>
      <c r="E143" s="122">
        <v>0</v>
      </c>
      <c r="F143" s="122">
        <v>0.90751614845012496</v>
      </c>
      <c r="G143" s="122">
        <v>0</v>
      </c>
      <c r="H143" s="122"/>
      <c r="I143" s="122">
        <v>13885</v>
      </c>
      <c r="J143" s="122">
        <v>15528</v>
      </c>
      <c r="K143" s="122"/>
      <c r="L143" s="122">
        <v>985</v>
      </c>
      <c r="M143" s="122">
        <v>1051</v>
      </c>
      <c r="N143" s="122"/>
      <c r="O143" s="122">
        <v>2290</v>
      </c>
      <c r="P143" s="122">
        <v>2487</v>
      </c>
      <c r="Q143" s="122"/>
      <c r="R143" s="264">
        <v>1.06482936270844</v>
      </c>
      <c r="S143" s="264">
        <v>2.13248638838476</v>
      </c>
      <c r="T143" s="264">
        <v>0.74384636191500419</v>
      </c>
      <c r="U143" s="264">
        <v>0.83903879715398944</v>
      </c>
      <c r="V143" s="264">
        <v>0.95853025361098787</v>
      </c>
      <c r="W143" s="264">
        <v>1.7208413001909832</v>
      </c>
      <c r="X143" s="212"/>
      <c r="Y143" s="122">
        <v>14788</v>
      </c>
      <c r="Z143" s="122">
        <v>14898</v>
      </c>
      <c r="AA143" s="122">
        <v>15023</v>
      </c>
      <c r="AB143" s="122">
        <v>15167</v>
      </c>
      <c r="AC143" s="122">
        <v>15428</v>
      </c>
      <c r="AD143" s="122">
        <v>15757</v>
      </c>
      <c r="AE143" s="122"/>
      <c r="AF143" s="122"/>
      <c r="AG143" s="122"/>
      <c r="AH143" s="122"/>
      <c r="AI143" s="122"/>
      <c r="AJ143" s="122"/>
      <c r="AK143" s="122"/>
      <c r="AL143" s="122"/>
      <c r="AM143" s="122"/>
      <c r="AN143" s="122"/>
    </row>
    <row r="144" spans="1:40" ht="12.75" x14ac:dyDescent="0.2">
      <c r="A144" s="122" t="s">
        <v>492</v>
      </c>
      <c r="B144" s="122">
        <v>0</v>
      </c>
      <c r="C144" s="122">
        <v>0</v>
      </c>
      <c r="D144" s="122">
        <v>0</v>
      </c>
      <c r="E144" s="122">
        <v>0</v>
      </c>
      <c r="F144" s="122">
        <v>0</v>
      </c>
      <c r="G144" s="122">
        <v>0</v>
      </c>
      <c r="H144" s="122"/>
      <c r="I144" s="122">
        <v>38682</v>
      </c>
      <c r="J144" s="122">
        <v>41336</v>
      </c>
      <c r="K144" s="122"/>
      <c r="L144" s="122">
        <v>2137</v>
      </c>
      <c r="M144" s="122">
        <v>2268</v>
      </c>
      <c r="N144" s="122"/>
      <c r="O144" s="122">
        <v>5286</v>
      </c>
      <c r="P144" s="122">
        <v>5394</v>
      </c>
      <c r="Q144" s="122"/>
      <c r="R144" s="264">
        <v>0.87510434068933696</v>
      </c>
      <c r="S144" s="264">
        <v>1.4963805081863699</v>
      </c>
      <c r="T144" s="264">
        <v>0.25153435959398962</v>
      </c>
      <c r="U144" s="264">
        <v>0.86561621838599478</v>
      </c>
      <c r="V144" s="264">
        <v>1.1293251411659924</v>
      </c>
      <c r="W144" s="264">
        <v>1.2569179682700167</v>
      </c>
      <c r="X144" s="212"/>
      <c r="Y144" s="122">
        <v>39756</v>
      </c>
      <c r="Z144" s="122">
        <v>39856</v>
      </c>
      <c r="AA144" s="122">
        <v>40201</v>
      </c>
      <c r="AB144" s="122">
        <v>40655</v>
      </c>
      <c r="AC144" s="122">
        <v>41166</v>
      </c>
      <c r="AD144" s="122">
        <v>41782</v>
      </c>
      <c r="AE144" s="122"/>
      <c r="AF144" s="122"/>
      <c r="AG144" s="122"/>
      <c r="AH144" s="122"/>
      <c r="AI144" s="122"/>
      <c r="AJ144" s="122"/>
      <c r="AK144" s="122"/>
      <c r="AL144" s="122"/>
      <c r="AM144" s="122"/>
      <c r="AN144" s="122"/>
    </row>
    <row r="145" spans="1:40" ht="12.75" x14ac:dyDescent="0.2">
      <c r="A145" s="122" t="s">
        <v>493</v>
      </c>
      <c r="B145" s="122">
        <v>0</v>
      </c>
      <c r="C145" s="122">
        <v>0</v>
      </c>
      <c r="D145" s="122">
        <v>0</v>
      </c>
      <c r="E145" s="122">
        <v>0</v>
      </c>
      <c r="F145" s="122">
        <v>0</v>
      </c>
      <c r="G145" s="122">
        <v>0</v>
      </c>
      <c r="H145" s="122"/>
      <c r="I145" s="122">
        <v>9529</v>
      </c>
      <c r="J145" s="122">
        <v>9958</v>
      </c>
      <c r="K145" s="122"/>
      <c r="L145" s="122">
        <v>507</v>
      </c>
      <c r="M145" s="122">
        <v>543</v>
      </c>
      <c r="N145" s="122"/>
      <c r="O145" s="122">
        <v>1288</v>
      </c>
      <c r="P145" s="122">
        <v>1325</v>
      </c>
      <c r="Q145" s="122"/>
      <c r="R145" s="264">
        <v>0.71828953696084796</v>
      </c>
      <c r="S145" s="264">
        <v>1.0382017941739701</v>
      </c>
      <c r="T145" s="264">
        <v>0</v>
      </c>
      <c r="U145" s="264">
        <v>0.68457628876699061</v>
      </c>
      <c r="V145" s="264">
        <v>1.2980323477899987</v>
      </c>
      <c r="W145" s="264">
        <v>0.89494559137600049</v>
      </c>
      <c r="X145" s="212"/>
      <c r="Y145" s="122">
        <v>9641</v>
      </c>
      <c r="Z145" s="122">
        <v>9641</v>
      </c>
      <c r="AA145" s="122">
        <v>9707</v>
      </c>
      <c r="AB145" s="122">
        <v>9833</v>
      </c>
      <c r="AC145" s="122">
        <v>9921</v>
      </c>
      <c r="AD145" s="122">
        <v>10024</v>
      </c>
      <c r="AE145" s="122"/>
      <c r="AF145" s="122"/>
      <c r="AG145" s="122"/>
      <c r="AH145" s="122"/>
      <c r="AI145" s="122"/>
      <c r="AJ145" s="122"/>
      <c r="AK145" s="122"/>
      <c r="AL145" s="122"/>
      <c r="AM145" s="122"/>
      <c r="AN145" s="122"/>
    </row>
    <row r="146" spans="1:40" ht="12.75" x14ac:dyDescent="0.2">
      <c r="A146" s="122" t="s">
        <v>494</v>
      </c>
      <c r="B146" s="122">
        <v>71</v>
      </c>
      <c r="C146" s="122">
        <v>0</v>
      </c>
      <c r="D146" s="122">
        <v>70.790339916308398</v>
      </c>
      <c r="E146" s="122">
        <v>0</v>
      </c>
      <c r="F146" s="122">
        <v>0</v>
      </c>
      <c r="G146" s="122">
        <v>0</v>
      </c>
      <c r="H146" s="122"/>
      <c r="I146" s="122">
        <v>13886</v>
      </c>
      <c r="J146" s="122">
        <v>14406</v>
      </c>
      <c r="K146" s="122"/>
      <c r="L146" s="122">
        <v>688</v>
      </c>
      <c r="M146" s="122">
        <v>825</v>
      </c>
      <c r="N146" s="122"/>
      <c r="O146" s="122">
        <v>1922</v>
      </c>
      <c r="P146" s="122">
        <v>2068</v>
      </c>
      <c r="Q146" s="122"/>
      <c r="R146" s="264">
        <v>1.0456364936228801</v>
      </c>
      <c r="S146" s="264">
        <v>3.09706482719786</v>
      </c>
      <c r="T146" s="264">
        <v>0.16143234517200256</v>
      </c>
      <c r="U146" s="264">
        <v>1.3992673992669893</v>
      </c>
      <c r="V146" s="264">
        <v>1.5172314139149989</v>
      </c>
      <c r="W146" s="264">
        <v>1.1102412639669978</v>
      </c>
      <c r="X146" s="212"/>
      <c r="Y146" s="122">
        <v>13628</v>
      </c>
      <c r="Z146" s="122">
        <v>13650</v>
      </c>
      <c r="AA146" s="122">
        <v>13841</v>
      </c>
      <c r="AB146" s="122">
        <v>14051</v>
      </c>
      <c r="AC146" s="122">
        <v>14207</v>
      </c>
      <c r="AD146" s="122">
        <v>14647</v>
      </c>
      <c r="AE146" s="122"/>
      <c r="AF146" s="122"/>
      <c r="AG146" s="122"/>
      <c r="AH146" s="122"/>
      <c r="AI146" s="122"/>
      <c r="AJ146" s="122"/>
      <c r="AK146" s="122"/>
      <c r="AL146" s="122"/>
      <c r="AM146" s="122"/>
      <c r="AN146" s="122"/>
    </row>
    <row r="147" spans="1:40" ht="14.25" customHeight="1" x14ac:dyDescent="0.2">
      <c r="A147" s="19" t="s">
        <v>495</v>
      </c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212"/>
      <c r="S147" s="212"/>
      <c r="T147" s="264"/>
      <c r="U147" s="264"/>
      <c r="V147" s="264"/>
      <c r="W147" s="264"/>
      <c r="X147" s="21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  <c r="AI147" s="122"/>
      <c r="AJ147" s="122"/>
      <c r="AK147" s="122"/>
      <c r="AL147" s="122"/>
      <c r="AM147" s="122"/>
      <c r="AN147" s="122"/>
    </row>
    <row r="148" spans="1:40" ht="12.75" x14ac:dyDescent="0.2">
      <c r="A148" s="122" t="s">
        <v>496</v>
      </c>
      <c r="B148" s="122">
        <v>15</v>
      </c>
      <c r="C148" s="122">
        <v>0</v>
      </c>
      <c r="D148" s="122">
        <v>15.4634696639936</v>
      </c>
      <c r="E148" s="122">
        <v>0</v>
      </c>
      <c r="F148" s="122">
        <v>0</v>
      </c>
      <c r="G148" s="122">
        <v>0</v>
      </c>
      <c r="H148" s="122"/>
      <c r="I148" s="122">
        <v>39874</v>
      </c>
      <c r="J148" s="122">
        <v>43867</v>
      </c>
      <c r="K148" s="122"/>
      <c r="L148" s="122">
        <v>2268</v>
      </c>
      <c r="M148" s="122">
        <v>2496</v>
      </c>
      <c r="N148" s="122"/>
      <c r="O148" s="122">
        <v>5821</v>
      </c>
      <c r="P148" s="122">
        <v>5840</v>
      </c>
      <c r="Q148" s="122"/>
      <c r="R148" s="264">
        <v>1.3252937125122399</v>
      </c>
      <c r="S148" s="264">
        <v>1.0512092341516999</v>
      </c>
      <c r="T148" s="264">
        <v>0.75801467748199514</v>
      </c>
      <c r="U148" s="264">
        <v>1.5812928266810076</v>
      </c>
      <c r="V148" s="264">
        <v>1.0637294211989854</v>
      </c>
      <c r="W148" s="264">
        <v>1.902028051996993</v>
      </c>
      <c r="X148" s="212"/>
      <c r="Y148" s="122">
        <v>41424</v>
      </c>
      <c r="Z148" s="122">
        <v>41738</v>
      </c>
      <c r="AA148" s="122">
        <v>42398</v>
      </c>
      <c r="AB148" s="122">
        <v>42849</v>
      </c>
      <c r="AC148" s="122">
        <v>43664</v>
      </c>
      <c r="AD148" s="122">
        <v>44123</v>
      </c>
      <c r="AE148" s="122"/>
      <c r="AF148" s="122"/>
      <c r="AG148" s="122"/>
      <c r="AH148" s="122"/>
      <c r="AI148" s="122"/>
      <c r="AJ148" s="122"/>
      <c r="AK148" s="122"/>
      <c r="AL148" s="122"/>
      <c r="AM148" s="122"/>
      <c r="AN148" s="122"/>
    </row>
    <row r="149" spans="1:40" ht="12.75" x14ac:dyDescent="0.2">
      <c r="A149" s="122" t="s">
        <v>497</v>
      </c>
      <c r="B149" s="122">
        <v>39</v>
      </c>
      <c r="C149" s="122">
        <v>0</v>
      </c>
      <c r="D149" s="122">
        <v>21.810665061379201</v>
      </c>
      <c r="E149" s="122">
        <v>0</v>
      </c>
      <c r="F149" s="122">
        <v>0</v>
      </c>
      <c r="G149" s="122">
        <v>17.673313848464598</v>
      </c>
      <c r="H149" s="122"/>
      <c r="I149" s="122">
        <v>88958</v>
      </c>
      <c r="J149" s="122">
        <v>98538</v>
      </c>
      <c r="K149" s="122"/>
      <c r="L149" s="122">
        <v>5210</v>
      </c>
      <c r="M149" s="122">
        <v>5783</v>
      </c>
      <c r="N149" s="122"/>
      <c r="O149" s="122">
        <v>11917</v>
      </c>
      <c r="P149" s="122">
        <v>12781</v>
      </c>
      <c r="Q149" s="122"/>
      <c r="R149" s="264">
        <v>1.3653393837577801</v>
      </c>
      <c r="S149" s="264">
        <v>1.23784531510639</v>
      </c>
      <c r="T149" s="264">
        <v>0.9460402684559881</v>
      </c>
      <c r="U149" s="264">
        <v>1.3988468821140003</v>
      </c>
      <c r="V149" s="264">
        <v>1.3847945363559973</v>
      </c>
      <c r="W149" s="264">
        <v>1.733218820169995</v>
      </c>
      <c r="X149" s="212"/>
      <c r="Y149" s="122">
        <v>93125</v>
      </c>
      <c r="Z149" s="122">
        <v>94006</v>
      </c>
      <c r="AA149" s="122">
        <v>95321</v>
      </c>
      <c r="AB149" s="122">
        <v>96641</v>
      </c>
      <c r="AC149" s="122">
        <v>98316</v>
      </c>
      <c r="AD149" s="122">
        <v>99533</v>
      </c>
      <c r="AE149" s="122"/>
      <c r="AF149" s="122"/>
      <c r="AG149" s="122"/>
      <c r="AH149" s="122"/>
      <c r="AI149" s="122"/>
      <c r="AJ149" s="122"/>
      <c r="AK149" s="122"/>
      <c r="AL149" s="122"/>
      <c r="AM149" s="122"/>
      <c r="AN149" s="122"/>
    </row>
    <row r="150" spans="1:40" ht="12.75" x14ac:dyDescent="0.2">
      <c r="A150" s="122" t="s">
        <v>498</v>
      </c>
      <c r="B150" s="122">
        <v>231</v>
      </c>
      <c r="C150" s="122">
        <v>0</v>
      </c>
      <c r="D150" s="122">
        <v>103.71923045872499</v>
      </c>
      <c r="E150" s="122">
        <v>0</v>
      </c>
      <c r="F150" s="122">
        <v>127.27033520767399</v>
      </c>
      <c r="G150" s="122">
        <v>0</v>
      </c>
      <c r="H150" s="122"/>
      <c r="I150" s="122">
        <v>10371</v>
      </c>
      <c r="J150" s="122">
        <v>10954</v>
      </c>
      <c r="K150" s="122"/>
      <c r="L150" s="122">
        <v>573</v>
      </c>
      <c r="M150" s="122">
        <v>711</v>
      </c>
      <c r="N150" s="122"/>
      <c r="O150" s="122">
        <v>1448</v>
      </c>
      <c r="P150" s="122">
        <v>1688</v>
      </c>
      <c r="Q150" s="122"/>
      <c r="R150" s="264">
        <v>1.97297486440644</v>
      </c>
      <c r="S150" s="264">
        <v>1.15936694884063</v>
      </c>
      <c r="T150" s="264">
        <v>-0.49746293901100103</v>
      </c>
      <c r="U150" s="264">
        <v>2.409759024097994</v>
      </c>
      <c r="V150" s="264">
        <v>2.5288029681699982</v>
      </c>
      <c r="W150" s="264">
        <v>3.494905247118993</v>
      </c>
      <c r="X150" s="212"/>
      <c r="Y150" s="122">
        <v>10051</v>
      </c>
      <c r="Z150" s="122">
        <v>10001</v>
      </c>
      <c r="AA150" s="122">
        <v>10242</v>
      </c>
      <c r="AB150" s="122">
        <v>10501</v>
      </c>
      <c r="AC150" s="122">
        <v>10868</v>
      </c>
      <c r="AD150" s="122">
        <v>10994</v>
      </c>
      <c r="AE150" s="122"/>
      <c r="AF150" s="122"/>
      <c r="AG150" s="122"/>
      <c r="AH150" s="122"/>
      <c r="AI150" s="122"/>
      <c r="AJ150" s="122"/>
      <c r="AK150" s="122"/>
      <c r="AL150" s="122"/>
      <c r="AM150" s="122"/>
      <c r="AN150" s="122"/>
    </row>
    <row r="151" spans="1:40" ht="12.75" x14ac:dyDescent="0.2">
      <c r="A151" s="122" t="s">
        <v>499</v>
      </c>
      <c r="B151" s="122">
        <v>0</v>
      </c>
      <c r="C151" s="122">
        <v>0</v>
      </c>
      <c r="D151" s="122">
        <v>0</v>
      </c>
      <c r="E151" s="122">
        <v>0</v>
      </c>
      <c r="F151" s="122">
        <v>0</v>
      </c>
      <c r="G151" s="122">
        <v>0</v>
      </c>
      <c r="H151" s="122"/>
      <c r="I151" s="122">
        <v>71044</v>
      </c>
      <c r="J151" s="122">
        <v>80442</v>
      </c>
      <c r="K151" s="122"/>
      <c r="L151" s="122">
        <v>5244</v>
      </c>
      <c r="M151" s="122">
        <v>4975</v>
      </c>
      <c r="N151" s="122"/>
      <c r="O151" s="122">
        <v>12623</v>
      </c>
      <c r="P151" s="122">
        <v>13449</v>
      </c>
      <c r="Q151" s="122"/>
      <c r="R151" s="264">
        <v>1.14057334895337</v>
      </c>
      <c r="S151" s="264">
        <v>1.7907434638486701</v>
      </c>
      <c r="T151" s="264">
        <v>0.75501714762600614</v>
      </c>
      <c r="U151" s="264">
        <v>1.1091553852919986</v>
      </c>
      <c r="V151" s="264">
        <v>1.1417892298039902</v>
      </c>
      <c r="W151" s="264">
        <v>1.5579320382210113</v>
      </c>
      <c r="X151" s="212"/>
      <c r="Y151" s="122">
        <v>76687</v>
      </c>
      <c r="Z151" s="122">
        <v>77266</v>
      </c>
      <c r="AA151" s="122">
        <v>78123</v>
      </c>
      <c r="AB151" s="122">
        <v>79015</v>
      </c>
      <c r="AC151" s="122">
        <v>80246</v>
      </c>
      <c r="AD151" s="122">
        <v>81683</v>
      </c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22"/>
    </row>
    <row r="152" spans="1:40" ht="12.75" x14ac:dyDescent="0.2">
      <c r="A152" s="122" t="s">
        <v>500</v>
      </c>
      <c r="B152" s="122">
        <v>21</v>
      </c>
      <c r="C152" s="122">
        <v>0</v>
      </c>
      <c r="D152" s="122">
        <v>20.723466113207799</v>
      </c>
      <c r="E152" s="122">
        <v>0</v>
      </c>
      <c r="F152" s="122">
        <v>0</v>
      </c>
      <c r="G152" s="122">
        <v>0</v>
      </c>
      <c r="H152" s="122"/>
      <c r="I152" s="122">
        <v>23153</v>
      </c>
      <c r="J152" s="122">
        <v>24664</v>
      </c>
      <c r="K152" s="122"/>
      <c r="L152" s="122">
        <v>1209</v>
      </c>
      <c r="M152" s="122">
        <v>1343</v>
      </c>
      <c r="N152" s="122"/>
      <c r="O152" s="122">
        <v>3194</v>
      </c>
      <c r="P152" s="122">
        <v>3349</v>
      </c>
      <c r="Q152" s="122"/>
      <c r="R152" s="264">
        <v>1.15606768902825</v>
      </c>
      <c r="S152" s="264">
        <v>2.1694887658743101</v>
      </c>
      <c r="T152" s="264">
        <v>2.9832935561003637E-2</v>
      </c>
      <c r="U152" s="264">
        <v>1.2185249882830078</v>
      </c>
      <c r="V152" s="264">
        <v>1.6710864166350063</v>
      </c>
      <c r="W152" s="264">
        <v>1.7140018216440041</v>
      </c>
      <c r="X152" s="212"/>
      <c r="Y152" s="122">
        <v>23464</v>
      </c>
      <c r="Z152" s="122">
        <v>23471</v>
      </c>
      <c r="AA152" s="122">
        <v>23757</v>
      </c>
      <c r="AB152" s="122">
        <v>24154</v>
      </c>
      <c r="AC152" s="122">
        <v>24568</v>
      </c>
      <c r="AD152" s="122">
        <v>25101</v>
      </c>
      <c r="AE152" s="122"/>
      <c r="AF152" s="122"/>
      <c r="AG152" s="122"/>
      <c r="AH152" s="122"/>
      <c r="AI152" s="122"/>
      <c r="AJ152" s="122"/>
      <c r="AK152" s="122"/>
      <c r="AL152" s="122"/>
      <c r="AM152" s="122"/>
      <c r="AN152" s="122"/>
    </row>
    <row r="153" spans="1:40" ht="12.75" x14ac:dyDescent="0.2">
      <c r="A153" s="122" t="s">
        <v>501</v>
      </c>
      <c r="B153" s="122">
        <v>0</v>
      </c>
      <c r="C153" s="122">
        <v>0</v>
      </c>
      <c r="D153" s="122">
        <v>0</v>
      </c>
      <c r="E153" s="122">
        <v>0</v>
      </c>
      <c r="F153" s="122">
        <v>0</v>
      </c>
      <c r="G153" s="122">
        <v>0</v>
      </c>
      <c r="H153" s="122"/>
      <c r="I153" s="122">
        <v>55459</v>
      </c>
      <c r="J153" s="122">
        <v>61868</v>
      </c>
      <c r="K153" s="122"/>
      <c r="L153" s="122">
        <v>3555</v>
      </c>
      <c r="M153" s="122">
        <v>3567</v>
      </c>
      <c r="N153" s="122"/>
      <c r="O153" s="122">
        <v>7866</v>
      </c>
      <c r="P153" s="122">
        <v>8219</v>
      </c>
      <c r="Q153" s="122"/>
      <c r="R153" s="264">
        <v>1.0592122319009301</v>
      </c>
      <c r="S153" s="264">
        <v>1.6352221663449198</v>
      </c>
      <c r="T153" s="264">
        <v>1.2605966259999946</v>
      </c>
      <c r="U153" s="264">
        <v>0.89900407726798903</v>
      </c>
      <c r="V153" s="264">
        <v>0.77175317147499811</v>
      </c>
      <c r="W153" s="264">
        <v>1.306534315013991</v>
      </c>
      <c r="X153" s="212"/>
      <c r="Y153" s="122">
        <v>59099</v>
      </c>
      <c r="Z153" s="122">
        <v>59844</v>
      </c>
      <c r="AA153" s="122">
        <v>60382</v>
      </c>
      <c r="AB153" s="122">
        <v>60848</v>
      </c>
      <c r="AC153" s="122">
        <v>61643</v>
      </c>
      <c r="AD153" s="122">
        <v>62651</v>
      </c>
      <c r="AE153" s="122"/>
      <c r="AF153" s="122"/>
      <c r="AG153" s="122"/>
      <c r="AH153" s="122"/>
      <c r="AI153" s="122"/>
      <c r="AJ153" s="122"/>
      <c r="AK153" s="122"/>
      <c r="AL153" s="122"/>
      <c r="AM153" s="122"/>
      <c r="AN153" s="122"/>
    </row>
    <row r="154" spans="1:40" ht="14.25" customHeight="1" x14ac:dyDescent="0.2">
      <c r="A154" s="19" t="s">
        <v>502</v>
      </c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212"/>
      <c r="S154" s="212"/>
      <c r="T154" s="264"/>
      <c r="U154" s="264"/>
      <c r="V154" s="264"/>
      <c r="W154" s="264"/>
      <c r="X154" s="21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</row>
    <row r="155" spans="1:40" ht="12.75" x14ac:dyDescent="0.2">
      <c r="A155" s="122" t="s">
        <v>503</v>
      </c>
      <c r="B155" s="122">
        <v>443</v>
      </c>
      <c r="C155" s="122">
        <v>0</v>
      </c>
      <c r="D155" s="122">
        <v>0</v>
      </c>
      <c r="E155" s="122">
        <v>0</v>
      </c>
      <c r="F155" s="122">
        <v>0</v>
      </c>
      <c r="G155" s="122">
        <v>443.44658025652302</v>
      </c>
      <c r="H155" s="122"/>
      <c r="I155" s="122">
        <v>26800</v>
      </c>
      <c r="J155" s="122">
        <v>29549</v>
      </c>
      <c r="K155" s="122"/>
      <c r="L155" s="122">
        <v>1807</v>
      </c>
      <c r="M155" s="122">
        <v>1934</v>
      </c>
      <c r="N155" s="122"/>
      <c r="O155" s="122">
        <v>4344</v>
      </c>
      <c r="P155" s="122">
        <v>4514</v>
      </c>
      <c r="Q155" s="122"/>
      <c r="R155" s="264">
        <v>1.39512303437062</v>
      </c>
      <c r="S155" s="264">
        <v>2.1156462585033999</v>
      </c>
      <c r="T155" s="264">
        <v>0.62556174725901315</v>
      </c>
      <c r="U155" s="264">
        <v>1.2504912644250084</v>
      </c>
      <c r="V155" s="264">
        <v>1.3514944070009989</v>
      </c>
      <c r="W155" s="264">
        <v>2.3605598495930025</v>
      </c>
      <c r="X155" s="212"/>
      <c r="Y155" s="122">
        <v>27815</v>
      </c>
      <c r="Z155" s="122">
        <v>27989</v>
      </c>
      <c r="AA155" s="122">
        <v>28339</v>
      </c>
      <c r="AB155" s="122">
        <v>28722</v>
      </c>
      <c r="AC155" s="122">
        <v>29400</v>
      </c>
      <c r="AD155" s="122">
        <v>30022</v>
      </c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</row>
    <row r="156" spans="1:40" ht="12.75" x14ac:dyDescent="0.2">
      <c r="A156" s="122" t="s">
        <v>504</v>
      </c>
      <c r="B156" s="122">
        <v>0</v>
      </c>
      <c r="C156" s="122">
        <v>0</v>
      </c>
      <c r="D156" s="122">
        <v>0</v>
      </c>
      <c r="E156" s="122">
        <v>0</v>
      </c>
      <c r="F156" s="122">
        <v>0</v>
      </c>
      <c r="G156" s="122">
        <v>0</v>
      </c>
      <c r="H156" s="122"/>
      <c r="I156" s="122">
        <v>36481</v>
      </c>
      <c r="J156" s="122">
        <v>40045</v>
      </c>
      <c r="K156" s="122"/>
      <c r="L156" s="122">
        <v>2411</v>
      </c>
      <c r="M156" s="122">
        <v>2396</v>
      </c>
      <c r="N156" s="122"/>
      <c r="O156" s="122">
        <v>5285</v>
      </c>
      <c r="P156" s="122">
        <v>5662</v>
      </c>
      <c r="Q156" s="122"/>
      <c r="R156" s="264">
        <v>1.0942378991580599</v>
      </c>
      <c r="S156" s="264">
        <v>0.83745812709364498</v>
      </c>
      <c r="T156" s="264">
        <v>0.69716434278599593</v>
      </c>
      <c r="U156" s="264">
        <v>1.5532218332690064</v>
      </c>
      <c r="V156" s="264">
        <v>1.003472576855998</v>
      </c>
      <c r="W156" s="264">
        <v>1.1249589200390062</v>
      </c>
      <c r="X156" s="212"/>
      <c r="Y156" s="122">
        <v>38298</v>
      </c>
      <c r="Z156" s="122">
        <v>38565</v>
      </c>
      <c r="AA156" s="122">
        <v>39164</v>
      </c>
      <c r="AB156" s="122">
        <v>39557</v>
      </c>
      <c r="AC156" s="122">
        <v>40002</v>
      </c>
      <c r="AD156" s="122">
        <v>40337</v>
      </c>
      <c r="AE156" s="122"/>
      <c r="AF156" s="122"/>
      <c r="AG156" s="122"/>
      <c r="AH156" s="122"/>
      <c r="AI156" s="122"/>
      <c r="AJ156" s="122"/>
      <c r="AK156" s="122"/>
      <c r="AL156" s="122"/>
      <c r="AM156" s="122"/>
      <c r="AN156" s="122"/>
    </row>
    <row r="157" spans="1:40" ht="12.75" x14ac:dyDescent="0.2">
      <c r="A157" s="122" t="s">
        <v>505</v>
      </c>
      <c r="B157" s="122">
        <v>47</v>
      </c>
      <c r="C157" s="122">
        <v>0</v>
      </c>
      <c r="D157" s="122">
        <v>46.881645848477703</v>
      </c>
      <c r="E157" s="122">
        <v>0</v>
      </c>
      <c r="F157" s="122">
        <v>0</v>
      </c>
      <c r="G157" s="122">
        <v>0</v>
      </c>
      <c r="H157" s="122"/>
      <c r="I157" s="122">
        <v>10080</v>
      </c>
      <c r="J157" s="122">
        <v>9940</v>
      </c>
      <c r="K157" s="122"/>
      <c r="L157" s="122">
        <v>399</v>
      </c>
      <c r="M157" s="122">
        <v>468</v>
      </c>
      <c r="N157" s="122"/>
      <c r="O157" s="122">
        <v>1173</v>
      </c>
      <c r="P157" s="122">
        <v>1189</v>
      </c>
      <c r="Q157" s="122"/>
      <c r="R157" s="264">
        <v>0.67486121130253496</v>
      </c>
      <c r="S157" s="264">
        <v>0.82066869300911893</v>
      </c>
      <c r="T157" s="264">
        <v>-0.6140716069942016</v>
      </c>
      <c r="U157" s="264">
        <v>-0.35605822599229953</v>
      </c>
      <c r="V157" s="264">
        <v>0.94587493431399139</v>
      </c>
      <c r="W157" s="264">
        <v>2.7589796980740005</v>
      </c>
      <c r="X157" s="212"/>
      <c r="Y157" s="122">
        <v>9608</v>
      </c>
      <c r="Z157" s="122">
        <v>9549</v>
      </c>
      <c r="AA157" s="122">
        <v>9515</v>
      </c>
      <c r="AB157" s="122">
        <v>9605</v>
      </c>
      <c r="AC157" s="122">
        <v>9870</v>
      </c>
      <c r="AD157" s="122">
        <v>9951</v>
      </c>
      <c r="AE157" s="122"/>
      <c r="AF157" s="122"/>
      <c r="AG157" s="122"/>
      <c r="AH157" s="122"/>
      <c r="AI157" s="122"/>
      <c r="AJ157" s="122"/>
      <c r="AK157" s="122"/>
      <c r="AL157" s="122"/>
      <c r="AM157" s="122"/>
      <c r="AN157" s="122"/>
    </row>
    <row r="158" spans="1:40" ht="12.75" x14ac:dyDescent="0.2">
      <c r="A158" s="122" t="s">
        <v>506</v>
      </c>
      <c r="B158" s="122">
        <v>326</v>
      </c>
      <c r="C158" s="122">
        <v>0</v>
      </c>
      <c r="D158" s="122">
        <v>0</v>
      </c>
      <c r="E158" s="122">
        <v>0</v>
      </c>
      <c r="F158" s="122">
        <v>66.209532796267595</v>
      </c>
      <c r="G158" s="122">
        <v>259.42012744451802</v>
      </c>
      <c r="H158" s="122"/>
      <c r="I158" s="122">
        <v>8179</v>
      </c>
      <c r="J158" s="122">
        <v>9102</v>
      </c>
      <c r="K158" s="122"/>
      <c r="L158" s="122">
        <v>559</v>
      </c>
      <c r="M158" s="122">
        <v>581</v>
      </c>
      <c r="N158" s="122"/>
      <c r="O158" s="122">
        <v>1237</v>
      </c>
      <c r="P158" s="122">
        <v>1393</v>
      </c>
      <c r="Q158" s="122"/>
      <c r="R158" s="264">
        <v>1.7289857040734899</v>
      </c>
      <c r="S158" s="264">
        <v>1.7283135182738898</v>
      </c>
      <c r="T158" s="264">
        <v>0.96675312426299342</v>
      </c>
      <c r="U158" s="264">
        <v>0.80569827183600751</v>
      </c>
      <c r="V158" s="264">
        <v>1.366848140854998</v>
      </c>
      <c r="W158" s="264">
        <v>3.8052793966399889</v>
      </c>
      <c r="X158" s="212"/>
      <c r="Y158" s="122">
        <v>8482</v>
      </c>
      <c r="Z158" s="122">
        <v>8564</v>
      </c>
      <c r="AA158" s="122">
        <v>8633</v>
      </c>
      <c r="AB158" s="122">
        <v>8751</v>
      </c>
      <c r="AC158" s="122">
        <v>9084</v>
      </c>
      <c r="AD158" s="122">
        <v>9241</v>
      </c>
      <c r="AE158" s="122"/>
      <c r="AF158" s="122"/>
      <c r="AG158" s="122"/>
      <c r="AH158" s="122"/>
      <c r="AI158" s="122"/>
      <c r="AJ158" s="122"/>
      <c r="AK158" s="122"/>
      <c r="AL158" s="122"/>
      <c r="AM158" s="122"/>
      <c r="AN158" s="122"/>
    </row>
    <row r="159" spans="1:40" ht="12.75" x14ac:dyDescent="0.2">
      <c r="A159" s="122" t="s">
        <v>507</v>
      </c>
      <c r="B159" s="122">
        <v>22</v>
      </c>
      <c r="C159" s="122">
        <v>0</v>
      </c>
      <c r="D159" s="122">
        <v>21.8801445824448</v>
      </c>
      <c r="E159" s="122">
        <v>0</v>
      </c>
      <c r="F159" s="122">
        <v>0</v>
      </c>
      <c r="G159" s="122">
        <v>0</v>
      </c>
      <c r="H159" s="122"/>
      <c r="I159" s="122">
        <v>100221</v>
      </c>
      <c r="J159" s="122">
        <v>109880</v>
      </c>
      <c r="K159" s="122"/>
      <c r="L159" s="122">
        <v>6159</v>
      </c>
      <c r="M159" s="122">
        <v>6825</v>
      </c>
      <c r="N159" s="122"/>
      <c r="O159" s="122">
        <v>13782</v>
      </c>
      <c r="P159" s="122">
        <v>14874</v>
      </c>
      <c r="Q159" s="122"/>
      <c r="R159" s="264">
        <v>1.1738649939025501</v>
      </c>
      <c r="S159" s="264">
        <v>1.0624618106538</v>
      </c>
      <c r="T159" s="264">
        <v>1.082656473960995</v>
      </c>
      <c r="U159" s="264">
        <v>1.1183271414119957</v>
      </c>
      <c r="V159" s="264">
        <v>1.1854234055680024</v>
      </c>
      <c r="W159" s="264">
        <v>1.3092004360919987</v>
      </c>
      <c r="X159" s="212"/>
      <c r="Y159" s="122">
        <v>104650</v>
      </c>
      <c r="Z159" s="122">
        <v>105783</v>
      </c>
      <c r="AA159" s="122">
        <v>106966</v>
      </c>
      <c r="AB159" s="122">
        <v>108234</v>
      </c>
      <c r="AC159" s="122">
        <v>109651</v>
      </c>
      <c r="AD159" s="122">
        <v>110816</v>
      </c>
      <c r="AE159" s="122"/>
      <c r="AF159" s="122"/>
      <c r="AG159" s="122"/>
      <c r="AH159" s="122"/>
      <c r="AI159" s="122"/>
      <c r="AJ159" s="122"/>
      <c r="AK159" s="122"/>
      <c r="AL159" s="122"/>
      <c r="AM159" s="122"/>
      <c r="AN159" s="122"/>
    </row>
    <row r="160" spans="1:40" ht="12.75" x14ac:dyDescent="0.2">
      <c r="A160" s="122" t="s">
        <v>508</v>
      </c>
      <c r="B160" s="122">
        <v>51</v>
      </c>
      <c r="C160" s="122">
        <v>51.020408163265301</v>
      </c>
      <c r="D160" s="122">
        <v>0</v>
      </c>
      <c r="E160" s="122">
        <v>0</v>
      </c>
      <c r="F160" s="122">
        <v>0</v>
      </c>
      <c r="G160" s="122">
        <v>0</v>
      </c>
      <c r="H160" s="122"/>
      <c r="I160" s="122">
        <v>4900</v>
      </c>
      <c r="J160" s="122">
        <v>4777</v>
      </c>
      <c r="K160" s="122"/>
      <c r="L160" s="122">
        <v>228</v>
      </c>
      <c r="M160" s="122">
        <v>241</v>
      </c>
      <c r="N160" s="122"/>
      <c r="O160" s="122">
        <v>583</v>
      </c>
      <c r="P160" s="122">
        <v>617</v>
      </c>
      <c r="Q160" s="122"/>
      <c r="R160" s="264">
        <v>0.59125322164190808</v>
      </c>
      <c r="S160" s="264">
        <v>8.3980684442578196E-2</v>
      </c>
      <c r="T160" s="264">
        <v>2.1281169389510097</v>
      </c>
      <c r="U160" s="264">
        <v>0.126289202273</v>
      </c>
      <c r="V160" s="264">
        <v>0.52554130754700168</v>
      </c>
      <c r="W160" s="264">
        <v>-0.39732329569220326</v>
      </c>
      <c r="X160" s="212"/>
      <c r="Y160" s="122">
        <v>4652</v>
      </c>
      <c r="Z160" s="122">
        <v>4751</v>
      </c>
      <c r="AA160" s="122">
        <v>4757</v>
      </c>
      <c r="AB160" s="122">
        <v>4782</v>
      </c>
      <c r="AC160" s="122">
        <v>4763</v>
      </c>
      <c r="AD160" s="122">
        <v>4767</v>
      </c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122"/>
    </row>
    <row r="161" spans="1:40" ht="12.75" x14ac:dyDescent="0.2">
      <c r="A161" s="122" t="s">
        <v>509</v>
      </c>
      <c r="B161" s="122">
        <v>92</v>
      </c>
      <c r="C161" s="122">
        <v>0</v>
      </c>
      <c r="D161" s="122">
        <v>57.935310913648699</v>
      </c>
      <c r="E161" s="122">
        <v>33.792170818505298</v>
      </c>
      <c r="F161" s="122">
        <v>0</v>
      </c>
      <c r="G161" s="122">
        <v>0</v>
      </c>
      <c r="H161" s="122"/>
      <c r="I161" s="122">
        <v>5651</v>
      </c>
      <c r="J161" s="122">
        <v>5620</v>
      </c>
      <c r="K161" s="122"/>
      <c r="L161" s="122">
        <v>276</v>
      </c>
      <c r="M161" s="122">
        <v>324</v>
      </c>
      <c r="N161" s="122"/>
      <c r="O161" s="122">
        <v>778</v>
      </c>
      <c r="P161" s="122">
        <v>747</v>
      </c>
      <c r="Q161" s="122"/>
      <c r="R161" s="264">
        <v>0.57753709341106196</v>
      </c>
      <c r="S161" s="264">
        <v>0.23127557374132698</v>
      </c>
      <c r="T161" s="264">
        <v>0.70999453850400585</v>
      </c>
      <c r="U161" s="264">
        <v>-0.1265365148227886</v>
      </c>
      <c r="V161" s="264">
        <v>1.194570135747</v>
      </c>
      <c r="W161" s="264">
        <v>0.53657664102999547</v>
      </c>
      <c r="X161" s="212"/>
      <c r="Y161" s="122">
        <v>5493</v>
      </c>
      <c r="Z161" s="122">
        <v>5532</v>
      </c>
      <c r="AA161" s="122">
        <v>5525</v>
      </c>
      <c r="AB161" s="122">
        <v>5591</v>
      </c>
      <c r="AC161" s="122">
        <v>5621</v>
      </c>
      <c r="AD161" s="122">
        <v>5634</v>
      </c>
      <c r="AE161" s="122"/>
      <c r="AF161" s="122"/>
      <c r="AG161" s="122"/>
      <c r="AH161" s="122"/>
      <c r="AI161" s="122"/>
      <c r="AJ161" s="122"/>
      <c r="AK161" s="122"/>
      <c r="AL161" s="122"/>
      <c r="AM161" s="122"/>
      <c r="AN161" s="122"/>
    </row>
    <row r="162" spans="1:40" ht="12.75" x14ac:dyDescent="0.2">
      <c r="A162" s="122" t="s">
        <v>510</v>
      </c>
      <c r="B162" s="122">
        <v>20</v>
      </c>
      <c r="C162" s="122">
        <v>0</v>
      </c>
      <c r="D162" s="122">
        <v>20.430156760953501</v>
      </c>
      <c r="E162" s="122">
        <v>0</v>
      </c>
      <c r="F162" s="122">
        <v>0</v>
      </c>
      <c r="G162" s="122">
        <v>0</v>
      </c>
      <c r="H162" s="122"/>
      <c r="I162" s="122">
        <v>31240</v>
      </c>
      <c r="J162" s="122">
        <v>32806</v>
      </c>
      <c r="K162" s="122"/>
      <c r="L162" s="122">
        <v>1814</v>
      </c>
      <c r="M162" s="122">
        <v>2007</v>
      </c>
      <c r="N162" s="122"/>
      <c r="O162" s="122">
        <v>4359</v>
      </c>
      <c r="P162" s="122">
        <v>4686</v>
      </c>
      <c r="Q162" s="122"/>
      <c r="R162" s="264">
        <v>0.89928760886714998</v>
      </c>
      <c r="S162" s="264">
        <v>0.51865637489703098</v>
      </c>
      <c r="T162" s="264">
        <v>1.1067543637740158</v>
      </c>
      <c r="U162" s="264">
        <v>0.56608494401699261</v>
      </c>
      <c r="V162" s="264">
        <v>0.95164049137000006</v>
      </c>
      <c r="W162" s="264">
        <v>0.97347586334399239</v>
      </c>
      <c r="X162" s="212"/>
      <c r="Y162" s="122">
        <v>31624</v>
      </c>
      <c r="Z162" s="122">
        <v>31974</v>
      </c>
      <c r="AA162" s="122">
        <v>32155</v>
      </c>
      <c r="AB162" s="122">
        <v>32461</v>
      </c>
      <c r="AC162" s="122">
        <v>32777</v>
      </c>
      <c r="AD162" s="122">
        <v>32947</v>
      </c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122"/>
    </row>
    <row r="163" spans="1:40" ht="12.75" x14ac:dyDescent="0.2">
      <c r="A163" s="122" t="s">
        <v>511</v>
      </c>
      <c r="B163" s="122">
        <v>47</v>
      </c>
      <c r="C163" s="122">
        <v>24.2218616315091</v>
      </c>
      <c r="D163" s="122">
        <v>0</v>
      </c>
      <c r="E163" s="122">
        <v>22.829334540516101</v>
      </c>
      <c r="F163" s="122">
        <v>0</v>
      </c>
      <c r="G163" s="122">
        <v>0</v>
      </c>
      <c r="H163" s="122"/>
      <c r="I163" s="122">
        <v>6779</v>
      </c>
      <c r="J163" s="122">
        <v>6627</v>
      </c>
      <c r="K163" s="122"/>
      <c r="L163" s="122">
        <v>329</v>
      </c>
      <c r="M163" s="122">
        <v>343</v>
      </c>
      <c r="N163" s="122"/>
      <c r="O163" s="122">
        <v>935</v>
      </c>
      <c r="P163" s="122">
        <v>904</v>
      </c>
      <c r="Q163" s="122"/>
      <c r="R163" s="264">
        <v>0.17500542495947302</v>
      </c>
      <c r="S163" s="264">
        <v>3.0303030303030297E-2</v>
      </c>
      <c r="T163" s="264">
        <v>-0.19835215135789497</v>
      </c>
      <c r="U163" s="264">
        <v>-0.91729093410789631</v>
      </c>
      <c r="V163" s="264">
        <v>0.20058632927000986</v>
      </c>
      <c r="W163" s="264">
        <v>1.6322759470279919</v>
      </c>
      <c r="X163" s="212"/>
      <c r="Y163" s="122">
        <v>6554</v>
      </c>
      <c r="Z163" s="122">
        <v>6541</v>
      </c>
      <c r="AA163" s="122">
        <v>6481</v>
      </c>
      <c r="AB163" s="122">
        <v>6494</v>
      </c>
      <c r="AC163" s="122">
        <v>6600</v>
      </c>
      <c r="AD163" s="122">
        <v>6602</v>
      </c>
      <c r="AE163" s="122"/>
      <c r="AF163" s="122"/>
      <c r="AG163" s="122"/>
      <c r="AH163" s="122"/>
      <c r="AI163" s="122"/>
      <c r="AJ163" s="122"/>
      <c r="AK163" s="122"/>
      <c r="AL163" s="122"/>
      <c r="AM163" s="122"/>
      <c r="AN163" s="122"/>
    </row>
    <row r="164" spans="1:40" ht="12.75" x14ac:dyDescent="0.2">
      <c r="A164" s="122" t="s">
        <v>512</v>
      </c>
      <c r="B164" s="122">
        <v>0</v>
      </c>
      <c r="C164" s="122">
        <v>0</v>
      </c>
      <c r="D164" s="122">
        <v>0</v>
      </c>
      <c r="E164" s="122">
        <v>0</v>
      </c>
      <c r="F164" s="122">
        <v>0</v>
      </c>
      <c r="G164" s="122">
        <v>0</v>
      </c>
      <c r="H164" s="122"/>
      <c r="I164" s="122">
        <v>5809</v>
      </c>
      <c r="J164" s="122">
        <v>5721</v>
      </c>
      <c r="K164" s="122"/>
      <c r="L164" s="122">
        <v>307</v>
      </c>
      <c r="M164" s="122">
        <v>281</v>
      </c>
      <c r="N164" s="122"/>
      <c r="O164" s="122">
        <v>797</v>
      </c>
      <c r="P164" s="122">
        <v>785</v>
      </c>
      <c r="Q164" s="122"/>
      <c r="R164" s="264">
        <v>0.22958208480523501</v>
      </c>
      <c r="S164" s="264">
        <v>0.75504828797190504</v>
      </c>
      <c r="T164" s="264">
        <v>-0.42530568846359529</v>
      </c>
      <c r="U164" s="264">
        <v>0.19576437088400667</v>
      </c>
      <c r="V164" s="264">
        <v>0.21314387211400287</v>
      </c>
      <c r="W164" s="264">
        <v>0.93938319744799514</v>
      </c>
      <c r="X164" s="212"/>
      <c r="Y164" s="122">
        <v>5643</v>
      </c>
      <c r="Z164" s="122">
        <v>5619</v>
      </c>
      <c r="AA164" s="122">
        <v>5630</v>
      </c>
      <c r="AB164" s="122">
        <v>5642</v>
      </c>
      <c r="AC164" s="122">
        <v>5695</v>
      </c>
      <c r="AD164" s="122">
        <v>5738</v>
      </c>
      <c r="AE164" s="122"/>
      <c r="AF164" s="122"/>
      <c r="AG164" s="122"/>
      <c r="AH164" s="122"/>
      <c r="AI164" s="122"/>
      <c r="AJ164" s="122"/>
      <c r="AK164" s="122"/>
      <c r="AL164" s="122"/>
      <c r="AM164" s="122"/>
      <c r="AN164" s="122"/>
    </row>
    <row r="165" spans="1:40" ht="12.75" x14ac:dyDescent="0.2">
      <c r="A165" s="122" t="s">
        <v>513</v>
      </c>
      <c r="B165" s="122">
        <v>200</v>
      </c>
      <c r="C165" s="122">
        <v>161.42390119869199</v>
      </c>
      <c r="D165" s="122">
        <v>38.508134301887097</v>
      </c>
      <c r="E165" s="122">
        <v>0</v>
      </c>
      <c r="F165" s="122">
        <v>0</v>
      </c>
      <c r="G165" s="122">
        <v>0</v>
      </c>
      <c r="H165" s="122"/>
      <c r="I165" s="122">
        <v>5506</v>
      </c>
      <c r="J165" s="122">
        <v>5307</v>
      </c>
      <c r="K165" s="122"/>
      <c r="L165" s="122">
        <v>198</v>
      </c>
      <c r="M165" s="122">
        <v>230</v>
      </c>
      <c r="N165" s="122"/>
      <c r="O165" s="122">
        <v>640</v>
      </c>
      <c r="P165" s="122">
        <v>651</v>
      </c>
      <c r="Q165" s="122"/>
      <c r="R165" s="264">
        <v>0.413851153473144</v>
      </c>
      <c r="S165" s="264">
        <v>-0.677966101694915</v>
      </c>
      <c r="T165" s="264">
        <v>-0.88071989278189733</v>
      </c>
      <c r="U165" s="264">
        <v>1.2555534093100107</v>
      </c>
      <c r="V165" s="264">
        <v>-7.6306753147704853E-2</v>
      </c>
      <c r="W165" s="264">
        <v>1.3745704467349924</v>
      </c>
      <c r="X165" s="212"/>
      <c r="Y165" s="122">
        <v>5223</v>
      </c>
      <c r="Z165" s="122">
        <v>5177</v>
      </c>
      <c r="AA165" s="122">
        <v>5242</v>
      </c>
      <c r="AB165" s="122">
        <v>5238</v>
      </c>
      <c r="AC165" s="122">
        <v>5310</v>
      </c>
      <c r="AD165" s="122">
        <v>5274</v>
      </c>
      <c r="AE165" s="122"/>
      <c r="AF165" s="122"/>
      <c r="AG165" s="122"/>
      <c r="AH165" s="122"/>
      <c r="AI165" s="122"/>
      <c r="AJ165" s="122"/>
      <c r="AK165" s="122"/>
      <c r="AL165" s="122"/>
      <c r="AM165" s="122"/>
      <c r="AN165" s="122"/>
    </row>
    <row r="166" spans="1:40" ht="12.75" x14ac:dyDescent="0.2">
      <c r="A166" s="122" t="s">
        <v>514</v>
      </c>
      <c r="B166" s="122">
        <v>160</v>
      </c>
      <c r="C166" s="122">
        <v>0</v>
      </c>
      <c r="D166" s="122">
        <v>0</v>
      </c>
      <c r="E166" s="122">
        <v>0</v>
      </c>
      <c r="F166" s="122">
        <v>45.079827730701801</v>
      </c>
      <c r="G166" s="122">
        <v>114.586700560506</v>
      </c>
      <c r="H166" s="122"/>
      <c r="I166" s="122">
        <v>489757</v>
      </c>
      <c r="J166" s="122">
        <v>556640</v>
      </c>
      <c r="K166" s="122"/>
      <c r="L166" s="122">
        <v>31993</v>
      </c>
      <c r="M166" s="122">
        <v>33744</v>
      </c>
      <c r="N166" s="122"/>
      <c r="O166" s="122">
        <v>59393</v>
      </c>
      <c r="P166" s="122">
        <v>66563</v>
      </c>
      <c r="Q166" s="122"/>
      <c r="R166" s="264">
        <v>1.3991119596719699</v>
      </c>
      <c r="S166" s="264">
        <v>1.434458324557</v>
      </c>
      <c r="T166" s="264">
        <v>1.4111928623899956</v>
      </c>
      <c r="U166" s="264">
        <v>1.4880164847230049</v>
      </c>
      <c r="V166" s="264">
        <v>1.2522513526610055</v>
      </c>
      <c r="W166" s="264">
        <v>1.445143710802995</v>
      </c>
      <c r="X166" s="212"/>
      <c r="Y166" s="122">
        <v>525442</v>
      </c>
      <c r="Z166" s="122">
        <v>532857</v>
      </c>
      <c r="AA166" s="122">
        <v>540786</v>
      </c>
      <c r="AB166" s="122">
        <v>547558</v>
      </c>
      <c r="AC166" s="122">
        <v>555471</v>
      </c>
      <c r="AD166" s="122">
        <v>563439</v>
      </c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122"/>
    </row>
    <row r="167" spans="1:40" ht="12.75" x14ac:dyDescent="0.2">
      <c r="A167" s="122" t="s">
        <v>515</v>
      </c>
      <c r="B167" s="122">
        <v>14</v>
      </c>
      <c r="C167" s="122">
        <v>0</v>
      </c>
      <c r="D167" s="122">
        <v>0</v>
      </c>
      <c r="E167" s="122">
        <v>13.916836158192099</v>
      </c>
      <c r="F167" s="122">
        <v>0</v>
      </c>
      <c r="G167" s="122">
        <v>0</v>
      </c>
      <c r="H167" s="122"/>
      <c r="I167" s="122">
        <v>12959</v>
      </c>
      <c r="J167" s="122">
        <v>13275</v>
      </c>
      <c r="K167" s="122"/>
      <c r="L167" s="122">
        <v>761</v>
      </c>
      <c r="M167" s="122">
        <v>725</v>
      </c>
      <c r="N167" s="122"/>
      <c r="O167" s="122">
        <v>1899</v>
      </c>
      <c r="P167" s="122">
        <v>1846</v>
      </c>
      <c r="Q167" s="122"/>
      <c r="R167" s="264">
        <v>0.49505054822280803</v>
      </c>
      <c r="S167" s="264">
        <v>-0.95173860911271002</v>
      </c>
      <c r="T167" s="264">
        <v>-0.11465260261410037</v>
      </c>
      <c r="U167" s="264">
        <v>5.3565962657003752E-2</v>
      </c>
      <c r="V167" s="264">
        <v>0.43594646271500892</v>
      </c>
      <c r="W167" s="264">
        <v>1.6143770941209965</v>
      </c>
      <c r="X167" s="212"/>
      <c r="Y167" s="122">
        <v>13083</v>
      </c>
      <c r="Z167" s="122">
        <v>13068</v>
      </c>
      <c r="AA167" s="122">
        <v>13075</v>
      </c>
      <c r="AB167" s="122">
        <v>13132</v>
      </c>
      <c r="AC167" s="122">
        <v>13344</v>
      </c>
      <c r="AD167" s="122">
        <v>13217</v>
      </c>
      <c r="AE167" s="122"/>
      <c r="AF167" s="122"/>
      <c r="AG167" s="122"/>
      <c r="AH167" s="122"/>
      <c r="AI167" s="122"/>
      <c r="AJ167" s="122"/>
      <c r="AK167" s="122"/>
      <c r="AL167" s="122"/>
      <c r="AM167" s="122"/>
      <c r="AN167" s="122"/>
    </row>
    <row r="168" spans="1:40" ht="12.75" x14ac:dyDescent="0.2">
      <c r="A168" s="122" t="s">
        <v>516</v>
      </c>
      <c r="B168" s="122">
        <v>49</v>
      </c>
      <c r="C168" s="122">
        <v>0</v>
      </c>
      <c r="D168" s="122">
        <v>28.9411457775076</v>
      </c>
      <c r="E168" s="122">
        <v>19.579380139152398</v>
      </c>
      <c r="F168" s="122">
        <v>0</v>
      </c>
      <c r="G168" s="122">
        <v>0</v>
      </c>
      <c r="H168" s="122"/>
      <c r="I168" s="122">
        <v>9243</v>
      </c>
      <c r="J168" s="122">
        <v>9486</v>
      </c>
      <c r="K168" s="122"/>
      <c r="L168" s="122">
        <v>491</v>
      </c>
      <c r="M168" s="122">
        <v>551</v>
      </c>
      <c r="N168" s="122"/>
      <c r="O168" s="122">
        <v>1295</v>
      </c>
      <c r="P168" s="122">
        <v>1254</v>
      </c>
      <c r="Q168" s="122"/>
      <c r="R168" s="264">
        <v>0.59094270920743197</v>
      </c>
      <c r="S168" s="264">
        <v>9.4856661045531199E-2</v>
      </c>
      <c r="T168" s="264">
        <v>-7.5536851192410381E-2</v>
      </c>
      <c r="U168" s="264">
        <v>1.133909287257012</v>
      </c>
      <c r="V168" s="264">
        <v>-3.2034169781098853E-2</v>
      </c>
      <c r="W168" s="264">
        <v>1.3458662678909974</v>
      </c>
      <c r="X168" s="212"/>
      <c r="Y168" s="122">
        <v>9267</v>
      </c>
      <c r="Z168" s="122">
        <v>9260</v>
      </c>
      <c r="AA168" s="122">
        <v>9365</v>
      </c>
      <c r="AB168" s="122">
        <v>9362</v>
      </c>
      <c r="AC168" s="122">
        <v>9488</v>
      </c>
      <c r="AD168" s="122">
        <v>9497</v>
      </c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</row>
    <row r="169" spans="1:40" ht="12.75" x14ac:dyDescent="0.2">
      <c r="A169" s="122" t="s">
        <v>517</v>
      </c>
      <c r="B169" s="122">
        <v>70</v>
      </c>
      <c r="C169" s="122">
        <v>0</v>
      </c>
      <c r="D169" s="122">
        <v>66.260798881515299</v>
      </c>
      <c r="E169" s="122">
        <v>4.1870026525198902</v>
      </c>
      <c r="F169" s="122">
        <v>0</v>
      </c>
      <c r="G169" s="122">
        <v>0</v>
      </c>
      <c r="H169" s="122"/>
      <c r="I169" s="122">
        <v>8853</v>
      </c>
      <c r="J169" s="122">
        <v>9048</v>
      </c>
      <c r="K169" s="122"/>
      <c r="L169" s="122">
        <v>437</v>
      </c>
      <c r="M169" s="122">
        <v>520</v>
      </c>
      <c r="N169" s="122"/>
      <c r="O169" s="122">
        <v>1196</v>
      </c>
      <c r="P169" s="122">
        <v>1169</v>
      </c>
      <c r="Q169" s="122"/>
      <c r="R169" s="264">
        <v>0.68747997176030806</v>
      </c>
      <c r="S169" s="264">
        <v>4.4135495972635996E-2</v>
      </c>
      <c r="T169" s="264">
        <v>-0.12474484009979392</v>
      </c>
      <c r="U169" s="264">
        <v>0.82888611331898687</v>
      </c>
      <c r="V169" s="264">
        <v>1.0022522522519921</v>
      </c>
      <c r="W169" s="264">
        <v>1.0480544096330107</v>
      </c>
      <c r="X169" s="212"/>
      <c r="Y169" s="122">
        <v>8818</v>
      </c>
      <c r="Z169" s="122">
        <v>8807</v>
      </c>
      <c r="AA169" s="122">
        <v>8880</v>
      </c>
      <c r="AB169" s="122">
        <v>8969</v>
      </c>
      <c r="AC169" s="122">
        <v>9063</v>
      </c>
      <c r="AD169" s="122">
        <v>9067</v>
      </c>
      <c r="AE169" s="122"/>
      <c r="AF169" s="122"/>
      <c r="AG169" s="122"/>
      <c r="AH169" s="122"/>
      <c r="AI169" s="122"/>
      <c r="AJ169" s="122"/>
      <c r="AK169" s="122"/>
      <c r="AL169" s="122"/>
      <c r="AM169" s="122"/>
      <c r="AN169" s="122"/>
    </row>
    <row r="170" spans="1:40" ht="12.75" x14ac:dyDescent="0.2">
      <c r="A170" s="122" t="s">
        <v>518</v>
      </c>
      <c r="B170" s="122">
        <v>12</v>
      </c>
      <c r="C170" s="122">
        <v>0</v>
      </c>
      <c r="D170" s="122">
        <v>0</v>
      </c>
      <c r="E170" s="122">
        <v>0</v>
      </c>
      <c r="F170" s="122">
        <v>12.4892434709979</v>
      </c>
      <c r="G170" s="122">
        <v>0</v>
      </c>
      <c r="H170" s="122"/>
      <c r="I170" s="122">
        <v>32395</v>
      </c>
      <c r="J170" s="122">
        <v>37108</v>
      </c>
      <c r="K170" s="122"/>
      <c r="L170" s="122">
        <v>2871</v>
      </c>
      <c r="M170" s="122">
        <v>2701</v>
      </c>
      <c r="N170" s="122"/>
      <c r="O170" s="122">
        <v>5793</v>
      </c>
      <c r="P170" s="122">
        <v>6327</v>
      </c>
      <c r="Q170" s="122"/>
      <c r="R170" s="264">
        <v>1.2735555826459199</v>
      </c>
      <c r="S170" s="264">
        <v>0.98126672613737709</v>
      </c>
      <c r="T170" s="264">
        <v>1.339323797879004</v>
      </c>
      <c r="U170" s="264">
        <v>1.7593579886640072</v>
      </c>
      <c r="V170" s="264">
        <v>0.70039983455099275</v>
      </c>
      <c r="W170" s="264">
        <v>1.2979544894440096</v>
      </c>
      <c r="X170" s="212"/>
      <c r="Y170" s="122">
        <v>35167</v>
      </c>
      <c r="Z170" s="122">
        <v>35638</v>
      </c>
      <c r="AA170" s="122">
        <v>36265</v>
      </c>
      <c r="AB170" s="122">
        <v>36519</v>
      </c>
      <c r="AC170" s="122">
        <v>36993</v>
      </c>
      <c r="AD170" s="122">
        <v>37356</v>
      </c>
      <c r="AE170" s="122"/>
      <c r="AF170" s="122"/>
      <c r="AG170" s="122"/>
      <c r="AH170" s="122"/>
      <c r="AI170" s="122"/>
      <c r="AJ170" s="122"/>
      <c r="AK170" s="122"/>
      <c r="AL170" s="122"/>
      <c r="AM170" s="122"/>
      <c r="AN170" s="122"/>
    </row>
    <row r="171" spans="1:40" ht="12.75" x14ac:dyDescent="0.2">
      <c r="A171" s="122" t="s">
        <v>519</v>
      </c>
      <c r="B171" s="122">
        <v>33</v>
      </c>
      <c r="C171" s="122">
        <v>0</v>
      </c>
      <c r="D171" s="122">
        <v>33.212273591017798</v>
      </c>
      <c r="E171" s="122">
        <v>0</v>
      </c>
      <c r="F171" s="122">
        <v>0</v>
      </c>
      <c r="G171" s="122">
        <v>0</v>
      </c>
      <c r="H171" s="122"/>
      <c r="I171" s="122">
        <v>6880</v>
      </c>
      <c r="J171" s="122">
        <v>6913</v>
      </c>
      <c r="K171" s="122"/>
      <c r="L171" s="122">
        <v>276</v>
      </c>
      <c r="M171" s="122">
        <v>316</v>
      </c>
      <c r="N171" s="122"/>
      <c r="O171" s="122">
        <v>810</v>
      </c>
      <c r="P171" s="122">
        <v>821</v>
      </c>
      <c r="Q171" s="122"/>
      <c r="R171" s="264">
        <v>0.73664376904791795</v>
      </c>
      <c r="S171" s="264">
        <v>0.47736149283957802</v>
      </c>
      <c r="T171" s="264">
        <v>0.17875763444099846</v>
      </c>
      <c r="U171" s="264">
        <v>1.0111524163570067</v>
      </c>
      <c r="V171" s="264">
        <v>-0.4857941999117088</v>
      </c>
      <c r="W171" s="264">
        <v>2.263313609467005</v>
      </c>
      <c r="X171" s="212"/>
      <c r="Y171" s="122">
        <v>6713</v>
      </c>
      <c r="Z171" s="122">
        <v>6725</v>
      </c>
      <c r="AA171" s="122">
        <v>6793</v>
      </c>
      <c r="AB171" s="122">
        <v>6760</v>
      </c>
      <c r="AC171" s="122">
        <v>6913</v>
      </c>
      <c r="AD171" s="122">
        <v>6946</v>
      </c>
      <c r="AE171" s="122"/>
      <c r="AF171" s="122"/>
      <c r="AG171" s="122"/>
      <c r="AH171" s="122"/>
      <c r="AI171" s="122"/>
      <c r="AJ171" s="122"/>
      <c r="AK171" s="122"/>
      <c r="AL171" s="122"/>
      <c r="AM171" s="122"/>
      <c r="AN171" s="122"/>
    </row>
    <row r="172" spans="1:40" ht="12.75" x14ac:dyDescent="0.2">
      <c r="A172" s="122" t="s">
        <v>520</v>
      </c>
      <c r="B172" s="122">
        <v>0</v>
      </c>
      <c r="C172" s="122">
        <v>0</v>
      </c>
      <c r="D172" s="122">
        <v>0</v>
      </c>
      <c r="E172" s="122">
        <v>0</v>
      </c>
      <c r="F172" s="122">
        <v>0</v>
      </c>
      <c r="G172" s="122">
        <v>0</v>
      </c>
      <c r="H172" s="122"/>
      <c r="I172" s="122">
        <v>38899</v>
      </c>
      <c r="J172" s="122">
        <v>43289</v>
      </c>
      <c r="K172" s="122"/>
      <c r="L172" s="122">
        <v>2796</v>
      </c>
      <c r="M172" s="122">
        <v>2670</v>
      </c>
      <c r="N172" s="122"/>
      <c r="O172" s="122">
        <v>5849</v>
      </c>
      <c r="P172" s="122">
        <v>6264</v>
      </c>
      <c r="Q172" s="122"/>
      <c r="R172" s="264">
        <v>0.89336313005245993</v>
      </c>
      <c r="S172" s="264">
        <v>1.71280436996574</v>
      </c>
      <c r="T172" s="264">
        <v>0.97855806590901295</v>
      </c>
      <c r="U172" s="264">
        <v>0.39903092489699077</v>
      </c>
      <c r="V172" s="264">
        <v>0.8729595457769932</v>
      </c>
      <c r="W172" s="264">
        <v>1.3250779802530133</v>
      </c>
      <c r="X172" s="212"/>
      <c r="Y172" s="122">
        <v>41694</v>
      </c>
      <c r="Z172" s="122">
        <v>42102</v>
      </c>
      <c r="AA172" s="122">
        <v>42270</v>
      </c>
      <c r="AB172" s="122">
        <v>42639</v>
      </c>
      <c r="AC172" s="122">
        <v>43204</v>
      </c>
      <c r="AD172" s="122">
        <v>43944</v>
      </c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</row>
    <row r="173" spans="1:40" ht="12.75" x14ac:dyDescent="0.2">
      <c r="A173" s="122" t="s">
        <v>521</v>
      </c>
      <c r="B173" s="122">
        <v>0</v>
      </c>
      <c r="C173" s="122">
        <v>0</v>
      </c>
      <c r="D173" s="122">
        <v>0</v>
      </c>
      <c r="E173" s="122">
        <v>0</v>
      </c>
      <c r="F173" s="122">
        <v>0</v>
      </c>
      <c r="G173" s="122">
        <v>0</v>
      </c>
      <c r="H173" s="122"/>
      <c r="I173" s="122">
        <v>37092</v>
      </c>
      <c r="J173" s="122">
        <v>40692</v>
      </c>
      <c r="K173" s="122"/>
      <c r="L173" s="122">
        <v>2835</v>
      </c>
      <c r="M173" s="122">
        <v>2873</v>
      </c>
      <c r="N173" s="122"/>
      <c r="O173" s="122">
        <v>6570</v>
      </c>
      <c r="P173" s="122">
        <v>6943</v>
      </c>
      <c r="Q173" s="122"/>
      <c r="R173" s="264">
        <v>0.98008829774090001</v>
      </c>
      <c r="S173" s="264">
        <v>1.9549836057490801</v>
      </c>
      <c r="T173" s="264">
        <v>0.61264771474699842</v>
      </c>
      <c r="U173" s="264">
        <v>1.1464968152870085</v>
      </c>
      <c r="V173" s="264">
        <v>1.0251889168769992</v>
      </c>
      <c r="W173" s="264">
        <v>1.1369586356500037</v>
      </c>
      <c r="X173" s="212"/>
      <c r="Y173" s="122">
        <v>39011</v>
      </c>
      <c r="Z173" s="122">
        <v>39250</v>
      </c>
      <c r="AA173" s="122">
        <v>39700</v>
      </c>
      <c r="AB173" s="122">
        <v>40107</v>
      </c>
      <c r="AC173" s="122">
        <v>40563</v>
      </c>
      <c r="AD173" s="122">
        <v>41356</v>
      </c>
      <c r="AE173" s="122"/>
      <c r="AF173" s="122"/>
      <c r="AG173" s="122"/>
      <c r="AH173" s="122"/>
      <c r="AI173" s="122"/>
      <c r="AJ173" s="122"/>
      <c r="AK173" s="122"/>
      <c r="AL173" s="122"/>
      <c r="AM173" s="122"/>
      <c r="AN173" s="122"/>
    </row>
    <row r="174" spans="1:40" ht="12.75" x14ac:dyDescent="0.2">
      <c r="A174" s="122" t="s">
        <v>522</v>
      </c>
      <c r="B174" s="122">
        <v>0</v>
      </c>
      <c r="C174" s="122">
        <v>0</v>
      </c>
      <c r="D174" s="122">
        <v>0</v>
      </c>
      <c r="E174" s="122">
        <v>0</v>
      </c>
      <c r="F174" s="122">
        <v>0</v>
      </c>
      <c r="G174" s="122">
        <v>0</v>
      </c>
      <c r="H174" s="122"/>
      <c r="I174" s="122">
        <v>37526</v>
      </c>
      <c r="J174" s="122">
        <v>39235</v>
      </c>
      <c r="K174" s="122"/>
      <c r="L174" s="122">
        <v>2142</v>
      </c>
      <c r="M174" s="122">
        <v>2142</v>
      </c>
      <c r="N174" s="122"/>
      <c r="O174" s="122">
        <v>5249</v>
      </c>
      <c r="P174" s="122">
        <v>5215</v>
      </c>
      <c r="Q174" s="122"/>
      <c r="R174" s="264">
        <v>0.64051248456731302</v>
      </c>
      <c r="S174" s="264">
        <v>0.74702972821375802</v>
      </c>
      <c r="T174" s="264">
        <v>0.32955823503300508</v>
      </c>
      <c r="U174" s="264">
        <v>0.95935764748800523</v>
      </c>
      <c r="V174" s="264">
        <v>0.50610685051799464</v>
      </c>
      <c r="W174" s="264">
        <v>0.76818333633099201</v>
      </c>
      <c r="X174" s="212"/>
      <c r="Y174" s="122">
        <v>38233</v>
      </c>
      <c r="Z174" s="122">
        <v>38359</v>
      </c>
      <c r="AA174" s="122">
        <v>38727</v>
      </c>
      <c r="AB174" s="122">
        <v>38923</v>
      </c>
      <c r="AC174" s="122">
        <v>39222</v>
      </c>
      <c r="AD174" s="122">
        <v>39515</v>
      </c>
      <c r="AE174" s="122"/>
      <c r="AF174" s="122"/>
      <c r="AG174" s="122"/>
      <c r="AH174" s="122"/>
      <c r="AI174" s="122"/>
      <c r="AJ174" s="122"/>
      <c r="AK174" s="122"/>
      <c r="AL174" s="122"/>
      <c r="AM174" s="122"/>
      <c r="AN174" s="122"/>
    </row>
    <row r="175" spans="1:40" ht="12.75" x14ac:dyDescent="0.2">
      <c r="A175" s="122" t="s">
        <v>523</v>
      </c>
      <c r="B175" s="122">
        <v>461</v>
      </c>
      <c r="C175" s="122">
        <v>0</v>
      </c>
      <c r="D175" s="122">
        <v>150.335492193644</v>
      </c>
      <c r="E175" s="122">
        <v>0</v>
      </c>
      <c r="F175" s="122">
        <v>0</v>
      </c>
      <c r="G175" s="122">
        <v>310.62383449883498</v>
      </c>
      <c r="H175" s="122"/>
      <c r="I175" s="122">
        <v>12836</v>
      </c>
      <c r="J175" s="122">
        <v>13728</v>
      </c>
      <c r="K175" s="122"/>
      <c r="L175" s="122">
        <v>688</v>
      </c>
      <c r="M175" s="122">
        <v>912</v>
      </c>
      <c r="N175" s="122"/>
      <c r="O175" s="122">
        <v>1746</v>
      </c>
      <c r="P175" s="122">
        <v>1758</v>
      </c>
      <c r="Q175" s="122"/>
      <c r="R175" s="264">
        <v>2.1215396275822598</v>
      </c>
      <c r="S175" s="264">
        <v>1.84520758585341</v>
      </c>
      <c r="T175" s="264">
        <v>1.5927371187389952</v>
      </c>
      <c r="U175" s="264">
        <v>1.8342870580859909</v>
      </c>
      <c r="V175" s="264">
        <v>0.92371641905899082</v>
      </c>
      <c r="W175" s="264">
        <v>4.1644420715430073</v>
      </c>
      <c r="X175" s="212"/>
      <c r="Y175" s="122">
        <v>12557</v>
      </c>
      <c r="Z175" s="122">
        <v>12757</v>
      </c>
      <c r="AA175" s="122">
        <v>12991</v>
      </c>
      <c r="AB175" s="122">
        <v>13111</v>
      </c>
      <c r="AC175" s="122">
        <v>13657</v>
      </c>
      <c r="AD175" s="122">
        <v>13909</v>
      </c>
      <c r="AE175" s="122"/>
      <c r="AF175" s="122"/>
      <c r="AG175" s="122"/>
      <c r="AH175" s="122"/>
      <c r="AI175" s="122"/>
      <c r="AJ175" s="122"/>
      <c r="AK175" s="122"/>
      <c r="AL175" s="122"/>
      <c r="AM175" s="122"/>
      <c r="AN175" s="122"/>
    </row>
    <row r="176" spans="1:40" ht="12.75" x14ac:dyDescent="0.2">
      <c r="A176" s="122" t="s">
        <v>524</v>
      </c>
      <c r="B176" s="122">
        <v>17</v>
      </c>
      <c r="C176" s="122">
        <v>0</v>
      </c>
      <c r="D176" s="122">
        <v>0</v>
      </c>
      <c r="E176" s="122">
        <v>16.8840082361016</v>
      </c>
      <c r="F176" s="122">
        <v>0</v>
      </c>
      <c r="G176" s="122">
        <v>0</v>
      </c>
      <c r="H176" s="122"/>
      <c r="I176" s="122">
        <v>14631</v>
      </c>
      <c r="J176" s="122">
        <v>14570</v>
      </c>
      <c r="K176" s="122"/>
      <c r="L176" s="122">
        <v>661</v>
      </c>
      <c r="M176" s="122">
        <v>682</v>
      </c>
      <c r="N176" s="122"/>
      <c r="O176" s="122">
        <v>1800</v>
      </c>
      <c r="P176" s="122">
        <v>1744</v>
      </c>
      <c r="Q176" s="122"/>
      <c r="R176" s="264">
        <v>0.34842223422686402</v>
      </c>
      <c r="S176" s="264">
        <v>0.58427275226835296</v>
      </c>
      <c r="T176" s="264">
        <v>8.3641179341015004E-2</v>
      </c>
      <c r="U176" s="264">
        <v>-0.50142767602200422</v>
      </c>
      <c r="V176" s="264">
        <v>1.0569048785609994</v>
      </c>
      <c r="W176" s="264">
        <v>0.76187837650600443</v>
      </c>
      <c r="X176" s="212"/>
      <c r="Y176" s="122">
        <v>14347</v>
      </c>
      <c r="Z176" s="122">
        <v>14359</v>
      </c>
      <c r="AA176" s="122">
        <v>14287</v>
      </c>
      <c r="AB176" s="122">
        <v>14438</v>
      </c>
      <c r="AC176" s="122">
        <v>14548</v>
      </c>
      <c r="AD176" s="122">
        <v>14633</v>
      </c>
      <c r="AE176" s="122"/>
      <c r="AF176" s="122"/>
      <c r="AG176" s="122"/>
      <c r="AH176" s="122"/>
      <c r="AI176" s="122"/>
      <c r="AJ176" s="122"/>
      <c r="AK176" s="122"/>
      <c r="AL176" s="122"/>
      <c r="AM176" s="122"/>
      <c r="AN176" s="122"/>
    </row>
    <row r="177" spans="1:40" ht="12.75" x14ac:dyDescent="0.2">
      <c r="A177" s="122" t="s">
        <v>525</v>
      </c>
      <c r="B177" s="122">
        <v>44</v>
      </c>
      <c r="C177" s="122">
        <v>0</v>
      </c>
      <c r="D177" s="122">
        <v>32.996187430771002</v>
      </c>
      <c r="E177" s="122">
        <v>10.6771009704729</v>
      </c>
      <c r="F177" s="122">
        <v>0</v>
      </c>
      <c r="G177" s="122">
        <v>0</v>
      </c>
      <c r="H177" s="122"/>
      <c r="I177" s="122">
        <v>23933</v>
      </c>
      <c r="J177" s="122">
        <v>24215</v>
      </c>
      <c r="K177" s="122"/>
      <c r="L177" s="122">
        <v>1143</v>
      </c>
      <c r="M177" s="122">
        <v>1296</v>
      </c>
      <c r="N177" s="122"/>
      <c r="O177" s="122">
        <v>3099</v>
      </c>
      <c r="P177" s="122">
        <v>3016</v>
      </c>
      <c r="Q177" s="122"/>
      <c r="R177" s="264">
        <v>0.54621110376318305</v>
      </c>
      <c r="S177" s="264">
        <v>0.27251331599157702</v>
      </c>
      <c r="T177" s="264">
        <v>0.35869519348399592</v>
      </c>
      <c r="U177" s="264">
        <v>0.42048608191100811</v>
      </c>
      <c r="V177" s="264">
        <v>0.60715182983000204</v>
      </c>
      <c r="W177" s="264">
        <v>0.79910101136199785</v>
      </c>
      <c r="X177" s="212"/>
      <c r="Y177" s="122">
        <v>23697</v>
      </c>
      <c r="Z177" s="122">
        <v>23782</v>
      </c>
      <c r="AA177" s="122">
        <v>23882</v>
      </c>
      <c r="AB177" s="122">
        <v>24027</v>
      </c>
      <c r="AC177" s="122">
        <v>24219</v>
      </c>
      <c r="AD177" s="122">
        <v>24285</v>
      </c>
      <c r="AE177" s="122"/>
      <c r="AF177" s="122"/>
      <c r="AG177" s="122"/>
      <c r="AH177" s="122"/>
      <c r="AI177" s="122"/>
      <c r="AJ177" s="122"/>
      <c r="AK177" s="122"/>
      <c r="AL177" s="122"/>
      <c r="AM177" s="122"/>
      <c r="AN177" s="122"/>
    </row>
    <row r="178" spans="1:40" ht="12.75" x14ac:dyDescent="0.2">
      <c r="A178" s="122" t="s">
        <v>526</v>
      </c>
      <c r="B178" s="122">
        <v>0</v>
      </c>
      <c r="C178" s="122">
        <v>0</v>
      </c>
      <c r="D178" s="122">
        <v>0</v>
      </c>
      <c r="E178" s="122">
        <v>0</v>
      </c>
      <c r="F178" s="122">
        <v>0</v>
      </c>
      <c r="G178" s="122">
        <v>0</v>
      </c>
      <c r="H178" s="122"/>
      <c r="I178" s="122">
        <v>33594</v>
      </c>
      <c r="J178" s="122">
        <v>34218</v>
      </c>
      <c r="K178" s="122"/>
      <c r="L178" s="122">
        <v>2029</v>
      </c>
      <c r="M178" s="122">
        <v>1838</v>
      </c>
      <c r="N178" s="122"/>
      <c r="O178" s="122">
        <v>4919</v>
      </c>
      <c r="P178" s="122">
        <v>4988</v>
      </c>
      <c r="Q178" s="122"/>
      <c r="R178" s="264">
        <v>0.26407446874760998</v>
      </c>
      <c r="S178" s="264">
        <v>0.97901277992730706</v>
      </c>
      <c r="T178" s="264">
        <v>-0.21032051661829598</v>
      </c>
      <c r="U178" s="264">
        <v>0.46605515480699466</v>
      </c>
      <c r="V178" s="264">
        <v>8.2732537525004091E-2</v>
      </c>
      <c r="W178" s="264">
        <v>0.72035899858300922</v>
      </c>
      <c r="X178" s="212"/>
      <c r="Y178" s="122">
        <v>33758</v>
      </c>
      <c r="Z178" s="122">
        <v>33687</v>
      </c>
      <c r="AA178" s="122">
        <v>33844</v>
      </c>
      <c r="AB178" s="122">
        <v>33872</v>
      </c>
      <c r="AC178" s="122">
        <v>34116</v>
      </c>
      <c r="AD178" s="122">
        <v>34450</v>
      </c>
      <c r="AE178" s="122"/>
      <c r="AF178" s="122"/>
      <c r="AG178" s="122"/>
      <c r="AH178" s="122"/>
      <c r="AI178" s="122"/>
      <c r="AJ178" s="122"/>
      <c r="AK178" s="122"/>
      <c r="AL178" s="122"/>
      <c r="AM178" s="122"/>
      <c r="AN178" s="122"/>
    </row>
    <row r="179" spans="1:40" ht="12.75" x14ac:dyDescent="0.2">
      <c r="A179" s="122" t="s">
        <v>527</v>
      </c>
      <c r="B179" s="122">
        <v>145</v>
      </c>
      <c r="C179" s="122">
        <v>111.753091551491</v>
      </c>
      <c r="D179" s="122">
        <v>32.862224899573</v>
      </c>
      <c r="E179" s="122">
        <v>0</v>
      </c>
      <c r="F179" s="122">
        <v>0</v>
      </c>
      <c r="G179" s="122">
        <v>0</v>
      </c>
      <c r="H179" s="122"/>
      <c r="I179" s="122">
        <v>9623</v>
      </c>
      <c r="J179" s="122">
        <v>9323</v>
      </c>
      <c r="K179" s="122"/>
      <c r="L179" s="122">
        <v>403</v>
      </c>
      <c r="M179" s="122">
        <v>459</v>
      </c>
      <c r="N179" s="122"/>
      <c r="O179" s="122">
        <v>1158</v>
      </c>
      <c r="P179" s="122">
        <v>1163</v>
      </c>
      <c r="Q179" s="122"/>
      <c r="R179" s="264">
        <v>0.85433096033322697</v>
      </c>
      <c r="S179" s="264">
        <v>0.71228145909777696</v>
      </c>
      <c r="T179" s="264">
        <v>-0.56945064761050901</v>
      </c>
      <c r="U179" s="264">
        <v>-0.28074115665359045</v>
      </c>
      <c r="V179" s="264">
        <v>3.0067567567569853</v>
      </c>
      <c r="W179" s="264">
        <v>1.3009729966110086</v>
      </c>
      <c r="X179" s="212"/>
      <c r="Y179" s="122">
        <v>8956</v>
      </c>
      <c r="Z179" s="122">
        <v>8905</v>
      </c>
      <c r="AA179" s="122">
        <v>8880</v>
      </c>
      <c r="AB179" s="122">
        <v>9147</v>
      </c>
      <c r="AC179" s="122">
        <v>9266</v>
      </c>
      <c r="AD179" s="122">
        <v>9332</v>
      </c>
      <c r="AE179" s="122"/>
      <c r="AF179" s="122"/>
      <c r="AG179" s="122"/>
      <c r="AH179" s="122"/>
      <c r="AI179" s="122"/>
      <c r="AJ179" s="122"/>
      <c r="AK179" s="122"/>
      <c r="AL179" s="122"/>
      <c r="AM179" s="122"/>
      <c r="AN179" s="122"/>
    </row>
    <row r="180" spans="1:40" ht="12.75" x14ac:dyDescent="0.2">
      <c r="A180" s="122" t="s">
        <v>528</v>
      </c>
      <c r="B180" s="122">
        <v>7</v>
      </c>
      <c r="C180" s="122">
        <v>0</v>
      </c>
      <c r="D180" s="122">
        <v>0</v>
      </c>
      <c r="E180" s="122">
        <v>7.1228645883601898</v>
      </c>
      <c r="F180" s="122">
        <v>0</v>
      </c>
      <c r="G180" s="122">
        <v>0</v>
      </c>
      <c r="H180" s="122"/>
      <c r="I180" s="122">
        <v>10246</v>
      </c>
      <c r="J180" s="122">
        <v>10361</v>
      </c>
      <c r="K180" s="122"/>
      <c r="L180" s="122">
        <v>555</v>
      </c>
      <c r="M180" s="122">
        <v>595</v>
      </c>
      <c r="N180" s="122"/>
      <c r="O180" s="122">
        <v>1400</v>
      </c>
      <c r="P180" s="122">
        <v>1366</v>
      </c>
      <c r="Q180" s="122"/>
      <c r="R180" s="264">
        <v>0.51822805773025205</v>
      </c>
      <c r="S180" s="264">
        <v>0.10617760617760599</v>
      </c>
      <c r="T180" s="264">
        <v>0.3843121797399931</v>
      </c>
      <c r="U180" s="264">
        <v>0.38284087562598756</v>
      </c>
      <c r="V180" s="264">
        <v>-0.21513788382550558</v>
      </c>
      <c r="W180" s="264">
        <v>1.5288122304979908</v>
      </c>
      <c r="X180" s="212"/>
      <c r="Y180" s="122">
        <v>10148</v>
      </c>
      <c r="Z180" s="122">
        <v>10187</v>
      </c>
      <c r="AA180" s="122">
        <v>10226</v>
      </c>
      <c r="AB180" s="122">
        <v>10204</v>
      </c>
      <c r="AC180" s="122">
        <v>10360</v>
      </c>
      <c r="AD180" s="122">
        <v>10371</v>
      </c>
      <c r="AE180" s="122"/>
      <c r="AF180" s="122"/>
      <c r="AG180" s="122"/>
      <c r="AH180" s="122"/>
      <c r="AI180" s="122"/>
      <c r="AJ180" s="122"/>
      <c r="AK180" s="122"/>
      <c r="AL180" s="122"/>
      <c r="AM180" s="122"/>
      <c r="AN180" s="122"/>
    </row>
    <row r="181" spans="1:40" ht="12.75" x14ac:dyDescent="0.2">
      <c r="A181" s="122" t="s">
        <v>529</v>
      </c>
      <c r="B181" s="122">
        <v>0</v>
      </c>
      <c r="C181" s="122">
        <v>0</v>
      </c>
      <c r="D181" s="122">
        <v>0</v>
      </c>
      <c r="E181" s="122">
        <v>0</v>
      </c>
      <c r="F181" s="122">
        <v>0</v>
      </c>
      <c r="G181" s="122">
        <v>0</v>
      </c>
      <c r="H181" s="122"/>
      <c r="I181" s="122">
        <v>58938</v>
      </c>
      <c r="J181" s="122">
        <v>64465</v>
      </c>
      <c r="K181" s="122"/>
      <c r="L181" s="122">
        <v>4303</v>
      </c>
      <c r="M181" s="122">
        <v>4053</v>
      </c>
      <c r="N181" s="122"/>
      <c r="O181" s="122">
        <v>8968</v>
      </c>
      <c r="P181" s="122">
        <v>9566</v>
      </c>
      <c r="Q181" s="122"/>
      <c r="R181" s="264">
        <v>1.03097347078285</v>
      </c>
      <c r="S181" s="264">
        <v>2.4866397644235998</v>
      </c>
      <c r="T181" s="264">
        <v>0.58601042157000904</v>
      </c>
      <c r="U181" s="264">
        <v>1.4718223484599946</v>
      </c>
      <c r="V181" s="264">
        <v>0.61549716903100204</v>
      </c>
      <c r="W181" s="264">
        <v>1.454246558020003</v>
      </c>
      <c r="X181" s="212"/>
      <c r="Y181" s="122">
        <v>61603</v>
      </c>
      <c r="Z181" s="122">
        <v>61964</v>
      </c>
      <c r="AA181" s="122">
        <v>62876</v>
      </c>
      <c r="AB181" s="122">
        <v>63263</v>
      </c>
      <c r="AC181" s="122">
        <v>64183</v>
      </c>
      <c r="AD181" s="122">
        <v>65779</v>
      </c>
      <c r="AE181" s="122"/>
      <c r="AF181" s="122"/>
      <c r="AG181" s="122"/>
      <c r="AH181" s="122"/>
      <c r="AI181" s="122"/>
      <c r="AJ181" s="122"/>
      <c r="AK181" s="122"/>
      <c r="AL181" s="122"/>
      <c r="AM181" s="122"/>
      <c r="AN181" s="122"/>
    </row>
    <row r="182" spans="1:40" ht="12.75" x14ac:dyDescent="0.2">
      <c r="A182" s="122" t="s">
        <v>530</v>
      </c>
      <c r="B182" s="122">
        <v>71</v>
      </c>
      <c r="C182" s="122">
        <v>0</v>
      </c>
      <c r="D182" s="122">
        <v>0</v>
      </c>
      <c r="E182" s="122">
        <v>70.835221625919303</v>
      </c>
      <c r="F182" s="122">
        <v>0</v>
      </c>
      <c r="G182" s="122">
        <v>0</v>
      </c>
      <c r="H182" s="122"/>
      <c r="I182" s="122">
        <v>15185</v>
      </c>
      <c r="J182" s="122">
        <v>15093</v>
      </c>
      <c r="K182" s="122"/>
      <c r="L182" s="122">
        <v>668</v>
      </c>
      <c r="M182" s="122">
        <v>683</v>
      </c>
      <c r="N182" s="122"/>
      <c r="O182" s="122">
        <v>2004</v>
      </c>
      <c r="P182" s="122">
        <v>1877</v>
      </c>
      <c r="Q182" s="122"/>
      <c r="R182" s="264">
        <v>2.8210385886340301E-2</v>
      </c>
      <c r="S182" s="264">
        <v>-5.30644733351021E-2</v>
      </c>
      <c r="T182" s="264">
        <v>-8.6327113354101925E-2</v>
      </c>
      <c r="U182" s="264">
        <v>6.6462847269974645E-3</v>
      </c>
      <c r="V182" s="264">
        <v>-0.23925034890680763</v>
      </c>
      <c r="W182" s="264">
        <v>0.43301578842201138</v>
      </c>
      <c r="X182" s="212"/>
      <c r="Y182" s="122">
        <v>15059</v>
      </c>
      <c r="Z182" s="122">
        <v>15046</v>
      </c>
      <c r="AA182" s="122">
        <v>15047</v>
      </c>
      <c r="AB182" s="122">
        <v>15011</v>
      </c>
      <c r="AC182" s="122">
        <v>15076</v>
      </c>
      <c r="AD182" s="122">
        <v>15068</v>
      </c>
      <c r="AE182" s="122"/>
      <c r="AF182" s="122"/>
      <c r="AG182" s="122"/>
      <c r="AH182" s="122"/>
      <c r="AI182" s="122"/>
      <c r="AJ182" s="122"/>
      <c r="AK182" s="122"/>
      <c r="AL182" s="122"/>
      <c r="AM182" s="122"/>
      <c r="AN182" s="122"/>
    </row>
    <row r="183" spans="1:40" ht="12.75" x14ac:dyDescent="0.2">
      <c r="A183" s="122" t="s">
        <v>531</v>
      </c>
      <c r="B183" s="122">
        <v>0</v>
      </c>
      <c r="C183" s="122">
        <v>0</v>
      </c>
      <c r="D183" s="122">
        <v>0</v>
      </c>
      <c r="E183" s="122">
        <v>0</v>
      </c>
      <c r="F183" s="122">
        <v>0</v>
      </c>
      <c r="G183" s="122">
        <v>0</v>
      </c>
      <c r="H183" s="122"/>
      <c r="I183" s="122">
        <v>33614</v>
      </c>
      <c r="J183" s="122">
        <v>37316</v>
      </c>
      <c r="K183" s="122"/>
      <c r="L183" s="122">
        <v>2466</v>
      </c>
      <c r="M183" s="122">
        <v>2608</v>
      </c>
      <c r="N183" s="122"/>
      <c r="O183" s="122">
        <v>5655</v>
      </c>
      <c r="P183" s="122">
        <v>5801</v>
      </c>
      <c r="Q183" s="122"/>
      <c r="R183" s="264">
        <v>1.0119703750301801</v>
      </c>
      <c r="S183" s="264">
        <v>1.5081580077286401</v>
      </c>
      <c r="T183" s="264">
        <v>0.8968234012239833</v>
      </c>
      <c r="U183" s="264">
        <v>1.0965276624019964</v>
      </c>
      <c r="V183" s="264">
        <v>1.120241029854995</v>
      </c>
      <c r="W183" s="264">
        <v>0.93447818196598575</v>
      </c>
      <c r="X183" s="212"/>
      <c r="Y183" s="122">
        <v>35793</v>
      </c>
      <c r="Z183" s="122">
        <v>36114</v>
      </c>
      <c r="AA183" s="122">
        <v>36510</v>
      </c>
      <c r="AB183" s="122">
        <v>36919</v>
      </c>
      <c r="AC183" s="122">
        <v>37264</v>
      </c>
      <c r="AD183" s="122">
        <v>37826</v>
      </c>
      <c r="AE183" s="122"/>
      <c r="AF183" s="122"/>
      <c r="AG183" s="122"/>
      <c r="AH183" s="122"/>
      <c r="AI183" s="122"/>
      <c r="AJ183" s="122"/>
      <c r="AK183" s="122"/>
      <c r="AL183" s="122"/>
      <c r="AM183" s="122"/>
      <c r="AN183" s="122"/>
    </row>
    <row r="184" spans="1:40" ht="12.75" x14ac:dyDescent="0.2">
      <c r="A184" s="122" t="s">
        <v>532</v>
      </c>
      <c r="B184" s="122">
        <v>25</v>
      </c>
      <c r="C184" s="122">
        <v>0</v>
      </c>
      <c r="D184" s="122">
        <v>25.067332257261</v>
      </c>
      <c r="E184" s="122">
        <v>0</v>
      </c>
      <c r="F184" s="122">
        <v>0</v>
      </c>
      <c r="G184" s="122">
        <v>0</v>
      </c>
      <c r="H184" s="122"/>
      <c r="I184" s="122">
        <v>18595</v>
      </c>
      <c r="J184" s="122">
        <v>18979</v>
      </c>
      <c r="K184" s="122"/>
      <c r="L184" s="122">
        <v>957</v>
      </c>
      <c r="M184" s="122">
        <v>1069</v>
      </c>
      <c r="N184" s="122"/>
      <c r="O184" s="122">
        <v>2561</v>
      </c>
      <c r="P184" s="122">
        <v>2586</v>
      </c>
      <c r="Q184" s="122"/>
      <c r="R184" s="264">
        <v>0.91245040293337409</v>
      </c>
      <c r="S184" s="264">
        <v>-0.8010962369558341</v>
      </c>
      <c r="T184" s="264">
        <v>1.3554134557579971</v>
      </c>
      <c r="U184" s="264">
        <v>1.0730655163120133</v>
      </c>
      <c r="V184" s="264">
        <v>-0.18672641912080223</v>
      </c>
      <c r="W184" s="264">
        <v>1.4164305949010014</v>
      </c>
      <c r="X184" s="212"/>
      <c r="Y184" s="122">
        <v>18297</v>
      </c>
      <c r="Z184" s="122">
        <v>18545</v>
      </c>
      <c r="AA184" s="122">
        <v>18744</v>
      </c>
      <c r="AB184" s="122">
        <v>18709</v>
      </c>
      <c r="AC184" s="122">
        <v>18974</v>
      </c>
      <c r="AD184" s="122">
        <v>18822</v>
      </c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</row>
    <row r="185" spans="1:40" ht="12.75" x14ac:dyDescent="0.2">
      <c r="A185" s="122" t="s">
        <v>533</v>
      </c>
      <c r="B185" s="122">
        <v>0</v>
      </c>
      <c r="C185" s="122">
        <v>0</v>
      </c>
      <c r="D185" s="122">
        <v>0</v>
      </c>
      <c r="E185" s="122">
        <v>0</v>
      </c>
      <c r="F185" s="122">
        <v>0</v>
      </c>
      <c r="G185" s="122">
        <v>0</v>
      </c>
      <c r="H185" s="122"/>
      <c r="I185" s="122">
        <v>50153</v>
      </c>
      <c r="J185" s="122">
        <v>54133</v>
      </c>
      <c r="K185" s="122"/>
      <c r="L185" s="122">
        <v>2910</v>
      </c>
      <c r="M185" s="122">
        <v>3072</v>
      </c>
      <c r="N185" s="122"/>
      <c r="O185" s="122">
        <v>6698</v>
      </c>
      <c r="P185" s="122">
        <v>6897</v>
      </c>
      <c r="Q185" s="122"/>
      <c r="R185" s="264">
        <v>0.87450715340184892</v>
      </c>
      <c r="S185" s="264">
        <v>1.5346452174234999</v>
      </c>
      <c r="T185" s="264">
        <v>1.1098332374930067</v>
      </c>
      <c r="U185" s="264">
        <v>0.61612542417898908</v>
      </c>
      <c r="V185" s="264">
        <v>0.87613520744599782</v>
      </c>
      <c r="W185" s="264">
        <v>0.89654270718500584</v>
      </c>
      <c r="X185" s="212"/>
      <c r="Y185" s="122">
        <v>52170</v>
      </c>
      <c r="Z185" s="122">
        <v>52749</v>
      </c>
      <c r="AA185" s="122">
        <v>53074</v>
      </c>
      <c r="AB185" s="122">
        <v>53539</v>
      </c>
      <c r="AC185" s="122">
        <v>54019</v>
      </c>
      <c r="AD185" s="122">
        <v>54848</v>
      </c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</row>
    <row r="186" spans="1:40" ht="12.75" x14ac:dyDescent="0.2">
      <c r="A186" s="122" t="s">
        <v>534</v>
      </c>
      <c r="B186" s="122">
        <v>143</v>
      </c>
      <c r="C186" s="122">
        <v>34.837875686739203</v>
      </c>
      <c r="D186" s="122">
        <v>0</v>
      </c>
      <c r="E186" s="122">
        <v>108.006618863762</v>
      </c>
      <c r="F186" s="122">
        <v>0</v>
      </c>
      <c r="G186" s="122">
        <v>0</v>
      </c>
      <c r="H186" s="122"/>
      <c r="I186" s="122">
        <v>9283</v>
      </c>
      <c r="J186" s="122">
        <v>9065</v>
      </c>
      <c r="K186" s="122"/>
      <c r="L186" s="122">
        <v>351</v>
      </c>
      <c r="M186" s="122">
        <v>337</v>
      </c>
      <c r="N186" s="122"/>
      <c r="O186" s="122">
        <v>1070</v>
      </c>
      <c r="P186" s="122">
        <v>969</v>
      </c>
      <c r="Q186" s="122"/>
      <c r="R186" s="264">
        <v>0.21294662811488499</v>
      </c>
      <c r="S186" s="264">
        <v>0.176056338028169</v>
      </c>
      <c r="T186" s="264">
        <v>-0.5992675618687997</v>
      </c>
      <c r="U186" s="264">
        <v>-0.29027576197390204</v>
      </c>
      <c r="V186" s="264">
        <v>0.50386294927800179</v>
      </c>
      <c r="W186" s="264">
        <v>1.24777183600699</v>
      </c>
      <c r="X186" s="212"/>
      <c r="Y186" s="122">
        <v>9011</v>
      </c>
      <c r="Z186" s="122">
        <v>8957</v>
      </c>
      <c r="AA186" s="122">
        <v>8931</v>
      </c>
      <c r="AB186" s="122">
        <v>8976</v>
      </c>
      <c r="AC186" s="122">
        <v>9088</v>
      </c>
      <c r="AD186" s="122">
        <v>9104</v>
      </c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</row>
    <row r="187" spans="1:40" ht="12.75" x14ac:dyDescent="0.2">
      <c r="A187" s="122" t="s">
        <v>535</v>
      </c>
      <c r="B187" s="122">
        <v>0</v>
      </c>
      <c r="C187" s="122">
        <v>0</v>
      </c>
      <c r="D187" s="122">
        <v>0</v>
      </c>
      <c r="E187" s="122">
        <v>0</v>
      </c>
      <c r="F187" s="122">
        <v>0</v>
      </c>
      <c r="G187" s="122">
        <v>0</v>
      </c>
      <c r="H187" s="122"/>
      <c r="I187" s="122">
        <v>23190</v>
      </c>
      <c r="J187" s="122">
        <v>25815</v>
      </c>
      <c r="K187" s="122"/>
      <c r="L187" s="122">
        <v>1669</v>
      </c>
      <c r="M187" s="122">
        <v>1569</v>
      </c>
      <c r="N187" s="122"/>
      <c r="O187" s="122">
        <v>3734</v>
      </c>
      <c r="P187" s="122">
        <v>4003</v>
      </c>
      <c r="Q187" s="122"/>
      <c r="R187" s="264">
        <v>0.913227877886991</v>
      </c>
      <c r="S187" s="264">
        <v>1.72916261900136</v>
      </c>
      <c r="T187" s="264">
        <v>0.43520309477800367</v>
      </c>
      <c r="U187" s="264">
        <v>1.2156957149740037</v>
      </c>
      <c r="V187" s="264">
        <v>0.91568557497900827</v>
      </c>
      <c r="W187" s="264">
        <v>1.0880666195299966</v>
      </c>
      <c r="X187" s="212"/>
      <c r="Y187" s="122">
        <v>24816</v>
      </c>
      <c r="Z187" s="122">
        <v>24924</v>
      </c>
      <c r="AA187" s="122">
        <v>25227</v>
      </c>
      <c r="AB187" s="122">
        <v>25458</v>
      </c>
      <c r="AC187" s="122">
        <v>25735</v>
      </c>
      <c r="AD187" s="122">
        <v>26180</v>
      </c>
      <c r="AE187" s="122"/>
      <c r="AF187" s="122"/>
      <c r="AG187" s="122"/>
      <c r="AH187" s="122"/>
      <c r="AI187" s="122"/>
      <c r="AJ187" s="122"/>
      <c r="AK187" s="122"/>
      <c r="AL187" s="122"/>
      <c r="AM187" s="122"/>
      <c r="AN187" s="122"/>
    </row>
    <row r="188" spans="1:40" ht="12.75" x14ac:dyDescent="0.2">
      <c r="A188" s="122" t="s">
        <v>536</v>
      </c>
      <c r="B188" s="122">
        <v>121</v>
      </c>
      <c r="C188" s="122">
        <v>0</v>
      </c>
      <c r="D188" s="122">
        <v>115.558863621287</v>
      </c>
      <c r="E188" s="122">
        <v>0</v>
      </c>
      <c r="F188" s="122">
        <v>4.9913684730994001</v>
      </c>
      <c r="G188" s="122">
        <v>0</v>
      </c>
      <c r="H188" s="122"/>
      <c r="I188" s="122">
        <v>11569</v>
      </c>
      <c r="J188" s="122">
        <v>13079</v>
      </c>
      <c r="K188" s="122"/>
      <c r="L188" s="122">
        <v>662</v>
      </c>
      <c r="M188" s="122">
        <v>838</v>
      </c>
      <c r="N188" s="122"/>
      <c r="O188" s="122">
        <v>1480</v>
      </c>
      <c r="P188" s="122">
        <v>1612</v>
      </c>
      <c r="Q188" s="122"/>
      <c r="R188" s="264">
        <v>1.5471125730087001</v>
      </c>
      <c r="S188" s="264">
        <v>0.96588731314679899</v>
      </c>
      <c r="T188" s="264">
        <v>1.8177372024779999</v>
      </c>
      <c r="U188" s="264">
        <v>1.2969337923300088</v>
      </c>
      <c r="V188" s="264">
        <v>1.454200584841999</v>
      </c>
      <c r="W188" s="264">
        <v>1.6203162732729908</v>
      </c>
      <c r="X188" s="212"/>
      <c r="Y188" s="122">
        <v>12268</v>
      </c>
      <c r="Z188" s="122">
        <v>12491</v>
      </c>
      <c r="AA188" s="122">
        <v>12653</v>
      </c>
      <c r="AB188" s="122">
        <v>12837</v>
      </c>
      <c r="AC188" s="122">
        <v>13045</v>
      </c>
      <c r="AD188" s="122">
        <v>13171</v>
      </c>
      <c r="AE188" s="122"/>
      <c r="AF188" s="122"/>
      <c r="AG188" s="122"/>
      <c r="AH188" s="122"/>
      <c r="AI188" s="122"/>
      <c r="AJ188" s="122"/>
      <c r="AK188" s="122"/>
      <c r="AL188" s="122"/>
      <c r="AM188" s="122"/>
      <c r="AN188" s="122"/>
    </row>
    <row r="189" spans="1:40" ht="12.75" x14ac:dyDescent="0.2">
      <c r="A189" s="122" t="s">
        <v>537</v>
      </c>
      <c r="B189" s="122">
        <v>39</v>
      </c>
      <c r="C189" s="122">
        <v>0</v>
      </c>
      <c r="D189" s="122">
        <v>38.4663016329133</v>
      </c>
      <c r="E189" s="122">
        <v>0.253394512594808</v>
      </c>
      <c r="F189" s="122">
        <v>0</v>
      </c>
      <c r="G189" s="122">
        <v>0</v>
      </c>
      <c r="H189" s="122"/>
      <c r="I189" s="122">
        <v>10405</v>
      </c>
      <c r="J189" s="122">
        <v>10679</v>
      </c>
      <c r="K189" s="122"/>
      <c r="L189" s="122">
        <v>526</v>
      </c>
      <c r="M189" s="122">
        <v>600</v>
      </c>
      <c r="N189" s="122"/>
      <c r="O189" s="122">
        <v>1489</v>
      </c>
      <c r="P189" s="122">
        <v>1459</v>
      </c>
      <c r="Q189" s="122"/>
      <c r="R189" s="264">
        <v>1.0839672722787999</v>
      </c>
      <c r="S189" s="264">
        <v>-0.15910154422087</v>
      </c>
      <c r="T189" s="264">
        <v>0.58628102403798721</v>
      </c>
      <c r="U189" s="264">
        <v>0.39829026617400132</v>
      </c>
      <c r="V189" s="264">
        <v>1.3255926463469905</v>
      </c>
      <c r="W189" s="264">
        <v>2.0339954163479916</v>
      </c>
      <c r="X189" s="212"/>
      <c r="Y189" s="122">
        <v>10234</v>
      </c>
      <c r="Z189" s="122">
        <v>10294</v>
      </c>
      <c r="AA189" s="122">
        <v>10335</v>
      </c>
      <c r="AB189" s="122">
        <v>10472</v>
      </c>
      <c r="AC189" s="122">
        <v>10685</v>
      </c>
      <c r="AD189" s="122">
        <v>10668</v>
      </c>
      <c r="AE189" s="122"/>
      <c r="AF189" s="122"/>
      <c r="AG189" s="122"/>
      <c r="AH189" s="122"/>
      <c r="AI189" s="122"/>
      <c r="AJ189" s="122"/>
      <c r="AK189" s="122"/>
      <c r="AL189" s="122"/>
      <c r="AM189" s="122"/>
      <c r="AN189" s="122"/>
    </row>
    <row r="190" spans="1:40" ht="12.75" x14ac:dyDescent="0.2">
      <c r="A190" s="122" t="s">
        <v>538</v>
      </c>
      <c r="B190" s="122">
        <v>17</v>
      </c>
      <c r="C190" s="122">
        <v>0</v>
      </c>
      <c r="D190" s="122">
        <v>0</v>
      </c>
      <c r="E190" s="122">
        <v>17.309376487386999</v>
      </c>
      <c r="F190" s="122">
        <v>0</v>
      </c>
      <c r="G190" s="122">
        <v>0</v>
      </c>
      <c r="H190" s="122"/>
      <c r="I190" s="122">
        <v>12253</v>
      </c>
      <c r="J190" s="122">
        <v>12606</v>
      </c>
      <c r="K190" s="122"/>
      <c r="L190" s="122">
        <v>599</v>
      </c>
      <c r="M190" s="122">
        <v>628</v>
      </c>
      <c r="N190" s="122"/>
      <c r="O190" s="122">
        <v>1513</v>
      </c>
      <c r="P190" s="122">
        <v>1465</v>
      </c>
      <c r="Q190" s="122"/>
      <c r="R190" s="264">
        <v>0.53189078721616001</v>
      </c>
      <c r="S190" s="264">
        <v>1.30427867027199</v>
      </c>
      <c r="T190" s="264">
        <v>-0.27619821283509793</v>
      </c>
      <c r="U190" s="264">
        <v>0.51319648093799231</v>
      </c>
      <c r="V190" s="264">
        <v>0.93200421427998492</v>
      </c>
      <c r="W190" s="264">
        <v>0.96354584872300109</v>
      </c>
      <c r="X190" s="212"/>
      <c r="Y190" s="122">
        <v>12310</v>
      </c>
      <c r="Z190" s="122">
        <v>12276</v>
      </c>
      <c r="AA190" s="122">
        <v>12339</v>
      </c>
      <c r="AB190" s="122">
        <v>12454</v>
      </c>
      <c r="AC190" s="122">
        <v>12574</v>
      </c>
      <c r="AD190" s="122">
        <v>12738</v>
      </c>
      <c r="AE190" s="122"/>
      <c r="AF190" s="122"/>
      <c r="AG190" s="122"/>
      <c r="AH190" s="122"/>
      <c r="AI190" s="122"/>
      <c r="AJ190" s="122"/>
      <c r="AK190" s="122"/>
      <c r="AL190" s="122"/>
      <c r="AM190" s="122"/>
      <c r="AN190" s="122"/>
    </row>
    <row r="191" spans="1:40" ht="12.75" x14ac:dyDescent="0.2">
      <c r="A191" s="122" t="s">
        <v>539</v>
      </c>
      <c r="B191" s="122">
        <v>0</v>
      </c>
      <c r="C191" s="122">
        <v>0</v>
      </c>
      <c r="D191" s="122">
        <v>0</v>
      </c>
      <c r="E191" s="122">
        <v>0</v>
      </c>
      <c r="F191" s="122">
        <v>0</v>
      </c>
      <c r="G191" s="122">
        <v>0</v>
      </c>
      <c r="H191" s="122"/>
      <c r="I191" s="122">
        <v>10671</v>
      </c>
      <c r="J191" s="122">
        <v>11070</v>
      </c>
      <c r="K191" s="122"/>
      <c r="L191" s="122">
        <v>585</v>
      </c>
      <c r="M191" s="122">
        <v>610</v>
      </c>
      <c r="N191" s="122"/>
      <c r="O191" s="122">
        <v>1481</v>
      </c>
      <c r="P191" s="122">
        <v>1512</v>
      </c>
      <c r="Q191" s="122"/>
      <c r="R191" s="264">
        <v>0.91688091541475303</v>
      </c>
      <c r="S191" s="264">
        <v>0.39732707242188897</v>
      </c>
      <c r="T191" s="264">
        <v>0.66498079984999947</v>
      </c>
      <c r="U191" s="264">
        <v>0.93040565686600019</v>
      </c>
      <c r="V191" s="264">
        <v>0.98635693215301501</v>
      </c>
      <c r="W191" s="264">
        <v>1.0862619808309972</v>
      </c>
      <c r="X191" s="212"/>
      <c r="Y191" s="122">
        <v>10677</v>
      </c>
      <c r="Z191" s="122">
        <v>10748</v>
      </c>
      <c r="AA191" s="122">
        <v>10848</v>
      </c>
      <c r="AB191" s="122">
        <v>10955</v>
      </c>
      <c r="AC191" s="122">
        <v>11074</v>
      </c>
      <c r="AD191" s="122">
        <v>11118</v>
      </c>
      <c r="AE191" s="122"/>
      <c r="AF191" s="122"/>
      <c r="AG191" s="122"/>
      <c r="AH191" s="122"/>
      <c r="AI191" s="122"/>
      <c r="AJ191" s="122"/>
      <c r="AK191" s="122"/>
      <c r="AL191" s="122"/>
      <c r="AM191" s="122"/>
      <c r="AN191" s="122"/>
    </row>
    <row r="192" spans="1:40" ht="12.75" x14ac:dyDescent="0.2">
      <c r="A192" s="122" t="s">
        <v>540</v>
      </c>
      <c r="B192" s="122">
        <v>90</v>
      </c>
      <c r="C192" s="122">
        <v>0</v>
      </c>
      <c r="D192" s="122">
        <v>57.247167813009902</v>
      </c>
      <c r="E192" s="122">
        <v>32.371962178635599</v>
      </c>
      <c r="F192" s="122">
        <v>0</v>
      </c>
      <c r="G192" s="122">
        <v>0</v>
      </c>
      <c r="H192" s="122"/>
      <c r="I192" s="122">
        <v>12653</v>
      </c>
      <c r="J192" s="122">
        <v>12797</v>
      </c>
      <c r="K192" s="122"/>
      <c r="L192" s="122">
        <v>621</v>
      </c>
      <c r="M192" s="122">
        <v>729</v>
      </c>
      <c r="N192" s="122"/>
      <c r="O192" s="122">
        <v>1716</v>
      </c>
      <c r="P192" s="122">
        <v>1648</v>
      </c>
      <c r="Q192" s="122"/>
      <c r="R192" s="264">
        <v>0.49888708167178403</v>
      </c>
      <c r="S192" s="264">
        <v>0.28155795401220102</v>
      </c>
      <c r="T192" s="264">
        <v>0.39093665230601005</v>
      </c>
      <c r="U192" s="264">
        <v>0.38146705872999576</v>
      </c>
      <c r="V192" s="264">
        <v>0.37210038793401168</v>
      </c>
      <c r="W192" s="264">
        <v>0.85186938002799195</v>
      </c>
      <c r="X192" s="212"/>
      <c r="Y192" s="122">
        <v>12534</v>
      </c>
      <c r="Z192" s="122">
        <v>12583</v>
      </c>
      <c r="AA192" s="122">
        <v>12631</v>
      </c>
      <c r="AB192" s="122">
        <v>12678</v>
      </c>
      <c r="AC192" s="122">
        <v>12786</v>
      </c>
      <c r="AD192" s="122">
        <v>12822</v>
      </c>
      <c r="AE192" s="122"/>
      <c r="AF192" s="122"/>
      <c r="AG192" s="122"/>
      <c r="AH192" s="122"/>
      <c r="AI192" s="122"/>
      <c r="AJ192" s="122"/>
      <c r="AK192" s="122"/>
      <c r="AL192" s="122"/>
      <c r="AM192" s="122"/>
      <c r="AN192" s="122"/>
    </row>
    <row r="193" spans="1:40" ht="12.75" x14ac:dyDescent="0.2">
      <c r="A193" s="122" t="s">
        <v>541</v>
      </c>
      <c r="B193" s="122">
        <v>0</v>
      </c>
      <c r="C193" s="122">
        <v>0</v>
      </c>
      <c r="D193" s="122">
        <v>0</v>
      </c>
      <c r="E193" s="122">
        <v>0</v>
      </c>
      <c r="F193" s="122">
        <v>0</v>
      </c>
      <c r="G193" s="122">
        <v>0</v>
      </c>
      <c r="H193" s="122"/>
      <c r="I193" s="122">
        <v>14954</v>
      </c>
      <c r="J193" s="122">
        <v>15584</v>
      </c>
      <c r="K193" s="122"/>
      <c r="L193" s="122">
        <v>780</v>
      </c>
      <c r="M193" s="122">
        <v>787</v>
      </c>
      <c r="N193" s="122"/>
      <c r="O193" s="122">
        <v>1978</v>
      </c>
      <c r="P193" s="122">
        <v>1978</v>
      </c>
      <c r="Q193" s="122"/>
      <c r="R193" s="264">
        <v>0.95134387620550209</v>
      </c>
      <c r="S193" s="264">
        <v>1.3438786008230501</v>
      </c>
      <c r="T193" s="264">
        <v>0.6210765326569998</v>
      </c>
      <c r="U193" s="264">
        <v>0.17256255392598518</v>
      </c>
      <c r="V193" s="264">
        <v>1.3913734843969934</v>
      </c>
      <c r="W193" s="264">
        <v>1.6271319349149991</v>
      </c>
      <c r="X193" s="212"/>
      <c r="Y193" s="122">
        <v>14974</v>
      </c>
      <c r="Z193" s="122">
        <v>15067</v>
      </c>
      <c r="AA193" s="122">
        <v>15093</v>
      </c>
      <c r="AB193" s="122">
        <v>15303</v>
      </c>
      <c r="AC193" s="122">
        <v>15552</v>
      </c>
      <c r="AD193" s="122">
        <v>15761</v>
      </c>
      <c r="AE193" s="122"/>
      <c r="AF193" s="122"/>
      <c r="AG193" s="122"/>
      <c r="AH193" s="122"/>
      <c r="AI193" s="122"/>
      <c r="AJ193" s="122"/>
      <c r="AK193" s="122"/>
      <c r="AL193" s="122"/>
      <c r="AM193" s="122"/>
      <c r="AN193" s="122"/>
    </row>
    <row r="194" spans="1:40" ht="12.75" x14ac:dyDescent="0.2">
      <c r="A194" s="122" t="s">
        <v>542</v>
      </c>
      <c r="B194" s="122">
        <v>65</v>
      </c>
      <c r="C194" s="122">
        <v>0</v>
      </c>
      <c r="D194" s="122">
        <v>0</v>
      </c>
      <c r="E194" s="122">
        <v>65.030400815217405</v>
      </c>
      <c r="F194" s="122">
        <v>0</v>
      </c>
      <c r="G194" s="122">
        <v>0</v>
      </c>
      <c r="H194" s="122"/>
      <c r="I194" s="122">
        <v>11742</v>
      </c>
      <c r="J194" s="122">
        <v>11776</v>
      </c>
      <c r="K194" s="122"/>
      <c r="L194" s="122">
        <v>612</v>
      </c>
      <c r="M194" s="122">
        <v>658</v>
      </c>
      <c r="N194" s="122"/>
      <c r="O194" s="122">
        <v>1737</v>
      </c>
      <c r="P194" s="122">
        <v>1640</v>
      </c>
      <c r="Q194" s="122"/>
      <c r="R194" s="264">
        <v>0.435777583253949</v>
      </c>
      <c r="S194" s="264">
        <v>0.38223052747812802</v>
      </c>
      <c r="T194" s="264">
        <v>-0.20743301642180256</v>
      </c>
      <c r="U194" s="264">
        <v>0.8661008141350095</v>
      </c>
      <c r="V194" s="264">
        <v>-0.22325261892500237</v>
      </c>
      <c r="W194" s="264">
        <v>1.3166953528400001</v>
      </c>
      <c r="X194" s="212"/>
      <c r="Y194" s="122">
        <v>11570</v>
      </c>
      <c r="Z194" s="122">
        <v>11546</v>
      </c>
      <c r="AA194" s="122">
        <v>11646</v>
      </c>
      <c r="AB194" s="122">
        <v>11620</v>
      </c>
      <c r="AC194" s="122">
        <v>11773</v>
      </c>
      <c r="AD194" s="122">
        <v>11818</v>
      </c>
      <c r="AE194" s="122"/>
      <c r="AF194" s="122"/>
      <c r="AG194" s="122"/>
      <c r="AH194" s="122"/>
      <c r="AI194" s="122"/>
      <c r="AJ194" s="122"/>
      <c r="AK194" s="122"/>
      <c r="AL194" s="122"/>
      <c r="AM194" s="122"/>
      <c r="AN194" s="122"/>
    </row>
    <row r="195" spans="1:40" ht="12.75" x14ac:dyDescent="0.2">
      <c r="A195" s="122" t="s">
        <v>543</v>
      </c>
      <c r="B195" s="122">
        <v>1</v>
      </c>
      <c r="C195" s="122">
        <v>0</v>
      </c>
      <c r="D195" s="122">
        <v>1.20787242537691</v>
      </c>
      <c r="E195" s="122">
        <v>0</v>
      </c>
      <c r="F195" s="122">
        <v>0</v>
      </c>
      <c r="G195" s="122">
        <v>0</v>
      </c>
      <c r="H195" s="122"/>
      <c r="I195" s="122">
        <v>53830</v>
      </c>
      <c r="J195" s="122">
        <v>57753</v>
      </c>
      <c r="K195" s="122"/>
      <c r="L195" s="122">
        <v>3243</v>
      </c>
      <c r="M195" s="122">
        <v>3494</v>
      </c>
      <c r="N195" s="122"/>
      <c r="O195" s="122">
        <v>7936</v>
      </c>
      <c r="P195" s="122">
        <v>8232</v>
      </c>
      <c r="Q195" s="122"/>
      <c r="R195" s="264">
        <v>0.89915305944110491</v>
      </c>
      <c r="S195" s="264">
        <v>0.73325474968797699</v>
      </c>
      <c r="T195" s="264">
        <v>1.4570869041839956</v>
      </c>
      <c r="U195" s="264">
        <v>0.69594474942400097</v>
      </c>
      <c r="V195" s="264">
        <v>0.38513620456200215</v>
      </c>
      <c r="W195" s="264">
        <v>1.0616306366280099</v>
      </c>
      <c r="X195" s="212"/>
      <c r="Y195" s="122">
        <v>55659</v>
      </c>
      <c r="Z195" s="122">
        <v>56470</v>
      </c>
      <c r="AA195" s="122">
        <v>56863</v>
      </c>
      <c r="AB195" s="122">
        <v>57082</v>
      </c>
      <c r="AC195" s="122">
        <v>57688</v>
      </c>
      <c r="AD195" s="122">
        <v>58111</v>
      </c>
      <c r="AE195" s="122"/>
      <c r="AF195" s="122"/>
      <c r="AG195" s="122"/>
      <c r="AH195" s="122"/>
      <c r="AI195" s="122"/>
      <c r="AJ195" s="122"/>
      <c r="AK195" s="122"/>
      <c r="AL195" s="122"/>
      <c r="AM195" s="122"/>
      <c r="AN195" s="122"/>
    </row>
    <row r="196" spans="1:40" ht="12.75" x14ac:dyDescent="0.2">
      <c r="A196" s="122" t="s">
        <v>544</v>
      </c>
      <c r="B196" s="122">
        <v>34</v>
      </c>
      <c r="C196" s="122">
        <v>0</v>
      </c>
      <c r="D196" s="122">
        <v>33.787576287254801</v>
      </c>
      <c r="E196" s="122">
        <v>0</v>
      </c>
      <c r="F196" s="122">
        <v>0</v>
      </c>
      <c r="G196" s="122">
        <v>0</v>
      </c>
      <c r="H196" s="122"/>
      <c r="I196" s="122">
        <v>9368</v>
      </c>
      <c r="J196" s="122">
        <v>9435</v>
      </c>
      <c r="K196" s="122"/>
      <c r="L196" s="122">
        <v>429</v>
      </c>
      <c r="M196" s="122">
        <v>488</v>
      </c>
      <c r="N196" s="122"/>
      <c r="O196" s="122">
        <v>1204</v>
      </c>
      <c r="P196" s="122">
        <v>1252</v>
      </c>
      <c r="Q196" s="122"/>
      <c r="R196" s="264">
        <v>1.0372000300661999</v>
      </c>
      <c r="S196" s="264">
        <v>0.30857629282826105</v>
      </c>
      <c r="T196" s="264">
        <v>-0.4657351962740961</v>
      </c>
      <c r="U196" s="264">
        <v>1.3034759358289989</v>
      </c>
      <c r="V196" s="264">
        <v>1.7156054107559982</v>
      </c>
      <c r="W196" s="264">
        <v>1.6109849713479889</v>
      </c>
      <c r="X196" s="212"/>
      <c r="Y196" s="122">
        <v>9018</v>
      </c>
      <c r="Z196" s="122">
        <v>8976</v>
      </c>
      <c r="AA196" s="122">
        <v>9093</v>
      </c>
      <c r="AB196" s="122">
        <v>9249</v>
      </c>
      <c r="AC196" s="122">
        <v>9398</v>
      </c>
      <c r="AD196" s="122">
        <v>9427</v>
      </c>
      <c r="AE196" s="122"/>
      <c r="AF196" s="122"/>
      <c r="AG196" s="122"/>
      <c r="AH196" s="122"/>
      <c r="AI196" s="122"/>
      <c r="AJ196" s="122"/>
      <c r="AK196" s="122"/>
      <c r="AL196" s="122"/>
      <c r="AM196" s="122"/>
      <c r="AN196" s="122"/>
    </row>
    <row r="197" spans="1:40" ht="12.75" x14ac:dyDescent="0.2">
      <c r="A197" s="122" t="s">
        <v>545</v>
      </c>
      <c r="B197" s="122">
        <v>20</v>
      </c>
      <c r="C197" s="122">
        <v>0</v>
      </c>
      <c r="D197" s="122">
        <v>19.9202276749707</v>
      </c>
      <c r="E197" s="122">
        <v>0</v>
      </c>
      <c r="F197" s="122">
        <v>0</v>
      </c>
      <c r="G197" s="122">
        <v>0</v>
      </c>
      <c r="H197" s="122"/>
      <c r="I197" s="122">
        <v>50507</v>
      </c>
      <c r="J197" s="122">
        <v>55164</v>
      </c>
      <c r="K197" s="122"/>
      <c r="L197" s="122">
        <v>3061</v>
      </c>
      <c r="M197" s="122">
        <v>3384</v>
      </c>
      <c r="N197" s="122"/>
      <c r="O197" s="122">
        <v>7060</v>
      </c>
      <c r="P197" s="122">
        <v>7452</v>
      </c>
      <c r="Q197" s="122"/>
      <c r="R197" s="264">
        <v>1.21170177412582</v>
      </c>
      <c r="S197" s="264">
        <v>1.0292809555793601</v>
      </c>
      <c r="T197" s="264">
        <v>0.87625723864699978</v>
      </c>
      <c r="U197" s="264">
        <v>1.0064959589089995</v>
      </c>
      <c r="V197" s="264">
        <v>1.0880741834770049</v>
      </c>
      <c r="W197" s="264">
        <v>1.879010930073008</v>
      </c>
      <c r="X197" s="212"/>
      <c r="Y197" s="122">
        <v>52496</v>
      </c>
      <c r="Z197" s="122">
        <v>52956</v>
      </c>
      <c r="AA197" s="122">
        <v>53489</v>
      </c>
      <c r="AB197" s="122">
        <v>54071</v>
      </c>
      <c r="AC197" s="122">
        <v>55087</v>
      </c>
      <c r="AD197" s="122">
        <v>55654</v>
      </c>
      <c r="AE197" s="122"/>
      <c r="AF197" s="122"/>
      <c r="AG197" s="122"/>
      <c r="AH197" s="122"/>
      <c r="AI197" s="122"/>
      <c r="AJ197" s="122"/>
      <c r="AK197" s="122"/>
      <c r="AL197" s="122"/>
      <c r="AM197" s="122"/>
      <c r="AN197" s="122"/>
    </row>
    <row r="198" spans="1:40" ht="12.75" x14ac:dyDescent="0.2">
      <c r="A198" s="122" t="s">
        <v>546</v>
      </c>
      <c r="B198" s="122">
        <v>0</v>
      </c>
      <c r="C198" s="122">
        <v>0</v>
      </c>
      <c r="D198" s="122">
        <v>0</v>
      </c>
      <c r="E198" s="122">
        <v>0</v>
      </c>
      <c r="F198" s="122">
        <v>0</v>
      </c>
      <c r="G198" s="122">
        <v>0</v>
      </c>
      <c r="H198" s="122"/>
      <c r="I198" s="122">
        <v>22436</v>
      </c>
      <c r="J198" s="122">
        <v>23887</v>
      </c>
      <c r="K198" s="122"/>
      <c r="L198" s="122">
        <v>1236</v>
      </c>
      <c r="M198" s="122">
        <v>1299</v>
      </c>
      <c r="N198" s="122"/>
      <c r="O198" s="122">
        <v>3278</v>
      </c>
      <c r="P198" s="122">
        <v>3295</v>
      </c>
      <c r="Q198" s="122"/>
      <c r="R198" s="264">
        <v>0.83558231294764695</v>
      </c>
      <c r="S198" s="264">
        <v>1.78601445621113</v>
      </c>
      <c r="T198" s="264">
        <v>0.50831993743800297</v>
      </c>
      <c r="U198" s="264">
        <v>0.42361891588100775</v>
      </c>
      <c r="V198" s="264">
        <v>0.80492424242399352</v>
      </c>
      <c r="W198" s="264">
        <v>1.609804005295004</v>
      </c>
      <c r="X198" s="212"/>
      <c r="Y198" s="122">
        <v>23017</v>
      </c>
      <c r="Z198" s="122">
        <v>23134</v>
      </c>
      <c r="AA198" s="122">
        <v>23232</v>
      </c>
      <c r="AB198" s="122">
        <v>23419</v>
      </c>
      <c r="AC198" s="122">
        <v>23796</v>
      </c>
      <c r="AD198" s="122">
        <v>24221</v>
      </c>
      <c r="AE198" s="122"/>
      <c r="AF198" s="122"/>
      <c r="AG198" s="122"/>
      <c r="AH198" s="122"/>
      <c r="AI198" s="122"/>
      <c r="AJ198" s="122"/>
      <c r="AK198" s="122"/>
      <c r="AL198" s="122"/>
      <c r="AM198" s="122"/>
      <c r="AN198" s="122"/>
    </row>
    <row r="199" spans="1:40" ht="12.75" x14ac:dyDescent="0.2">
      <c r="A199" s="122" t="s">
        <v>547</v>
      </c>
      <c r="B199" s="122">
        <v>0</v>
      </c>
      <c r="C199" s="122">
        <v>0</v>
      </c>
      <c r="D199" s="122">
        <v>0</v>
      </c>
      <c r="E199" s="122">
        <v>0</v>
      </c>
      <c r="F199" s="122">
        <v>0</v>
      </c>
      <c r="G199" s="122">
        <v>0</v>
      </c>
      <c r="H199" s="122"/>
      <c r="I199" s="122">
        <v>15961</v>
      </c>
      <c r="J199" s="122">
        <v>15788</v>
      </c>
      <c r="K199" s="122"/>
      <c r="L199" s="122">
        <v>817</v>
      </c>
      <c r="M199" s="122">
        <v>847</v>
      </c>
      <c r="N199" s="122"/>
      <c r="O199" s="122">
        <v>2153</v>
      </c>
      <c r="P199" s="122">
        <v>2112</v>
      </c>
      <c r="Q199" s="122"/>
      <c r="R199" s="264">
        <v>0.30686973627125402</v>
      </c>
      <c r="S199" s="264">
        <v>1.2181195279786801</v>
      </c>
      <c r="T199" s="264">
        <v>0.32113037893400076</v>
      </c>
      <c r="U199" s="264">
        <v>-3.201024327779578E-2</v>
      </c>
      <c r="V199" s="264">
        <v>0.11527377521601068</v>
      </c>
      <c r="W199" s="264">
        <v>0.82517750911499377</v>
      </c>
      <c r="X199" s="212"/>
      <c r="Y199" s="122">
        <v>15570</v>
      </c>
      <c r="Z199" s="122">
        <v>15620</v>
      </c>
      <c r="AA199" s="122">
        <v>15615</v>
      </c>
      <c r="AB199" s="122">
        <v>15633</v>
      </c>
      <c r="AC199" s="122">
        <v>15762</v>
      </c>
      <c r="AD199" s="122">
        <v>15954</v>
      </c>
      <c r="AE199" s="122"/>
      <c r="AF199" s="122"/>
      <c r="AG199" s="122"/>
      <c r="AH199" s="122"/>
      <c r="AI199" s="122"/>
      <c r="AJ199" s="122"/>
      <c r="AK199" s="122"/>
      <c r="AL199" s="122"/>
      <c r="AM199" s="122"/>
      <c r="AN199" s="122"/>
    </row>
    <row r="200" spans="1:40" ht="12.75" x14ac:dyDescent="0.2">
      <c r="A200" s="122" t="s">
        <v>548</v>
      </c>
      <c r="B200" s="122">
        <v>0</v>
      </c>
      <c r="C200" s="122">
        <v>0</v>
      </c>
      <c r="D200" s="122">
        <v>0</v>
      </c>
      <c r="E200" s="122">
        <v>0</v>
      </c>
      <c r="F200" s="122">
        <v>0</v>
      </c>
      <c r="G200" s="122">
        <v>0</v>
      </c>
      <c r="H200" s="122"/>
      <c r="I200" s="122">
        <v>10896</v>
      </c>
      <c r="J200" s="122">
        <v>11295</v>
      </c>
      <c r="K200" s="122"/>
      <c r="L200" s="122">
        <v>673</v>
      </c>
      <c r="M200" s="122">
        <v>697</v>
      </c>
      <c r="N200" s="122"/>
      <c r="O200" s="122">
        <v>1655</v>
      </c>
      <c r="P200" s="122">
        <v>1636</v>
      </c>
      <c r="Q200" s="122"/>
      <c r="R200" s="264">
        <v>0.57374700529491096</v>
      </c>
      <c r="S200" s="264">
        <v>1.66799751574838</v>
      </c>
      <c r="T200" s="264">
        <v>0.48111837327499529</v>
      </c>
      <c r="U200" s="264">
        <v>-0.12647935676210409</v>
      </c>
      <c r="V200" s="264">
        <v>0.93170511081000029</v>
      </c>
      <c r="W200" s="264">
        <v>1.0127262950349945</v>
      </c>
      <c r="X200" s="212"/>
      <c r="Y200" s="122">
        <v>11016</v>
      </c>
      <c r="Z200" s="122">
        <v>11069</v>
      </c>
      <c r="AA200" s="122">
        <v>11055</v>
      </c>
      <c r="AB200" s="122">
        <v>11158</v>
      </c>
      <c r="AC200" s="122">
        <v>11271</v>
      </c>
      <c r="AD200" s="122">
        <v>11459</v>
      </c>
      <c r="AE200" s="122"/>
      <c r="AF200" s="122"/>
      <c r="AG200" s="122"/>
      <c r="AH200" s="122"/>
      <c r="AI200" s="122"/>
      <c r="AJ200" s="122"/>
      <c r="AK200" s="122"/>
      <c r="AL200" s="122"/>
      <c r="AM200" s="122"/>
      <c r="AN200" s="122"/>
    </row>
    <row r="201" spans="1:40" ht="12.75" x14ac:dyDescent="0.2">
      <c r="A201" s="122" t="s">
        <v>549</v>
      </c>
      <c r="B201" s="122">
        <v>3</v>
      </c>
      <c r="C201" s="122">
        <v>0</v>
      </c>
      <c r="D201" s="122">
        <v>3.4337974101440301</v>
      </c>
      <c r="E201" s="122">
        <v>0</v>
      </c>
      <c r="F201" s="122">
        <v>0</v>
      </c>
      <c r="G201" s="122">
        <v>0</v>
      </c>
      <c r="H201" s="122"/>
      <c r="I201" s="122">
        <v>37023</v>
      </c>
      <c r="J201" s="122">
        <v>38955</v>
      </c>
      <c r="K201" s="122"/>
      <c r="L201" s="122">
        <v>2154</v>
      </c>
      <c r="M201" s="122">
        <v>2328</v>
      </c>
      <c r="N201" s="122"/>
      <c r="O201" s="122">
        <v>5180</v>
      </c>
      <c r="P201" s="122">
        <v>5583</v>
      </c>
      <c r="Q201" s="122"/>
      <c r="R201" s="264">
        <v>1.2771198699619501</v>
      </c>
      <c r="S201" s="264">
        <v>0.46819128958403</v>
      </c>
      <c r="T201" s="264">
        <v>0.79027849197498767</v>
      </c>
      <c r="U201" s="264">
        <v>1.5413119948439942</v>
      </c>
      <c r="V201" s="264">
        <v>1.1714927938649851</v>
      </c>
      <c r="W201" s="264">
        <v>1.6075069266560149</v>
      </c>
      <c r="X201" s="212"/>
      <c r="Y201" s="122">
        <v>36949</v>
      </c>
      <c r="Z201" s="122">
        <v>37241</v>
      </c>
      <c r="AA201" s="122">
        <v>37815</v>
      </c>
      <c r="AB201" s="122">
        <v>38258</v>
      </c>
      <c r="AC201" s="122">
        <v>38873</v>
      </c>
      <c r="AD201" s="122">
        <v>39055</v>
      </c>
      <c r="AE201" s="122"/>
      <c r="AF201" s="122"/>
      <c r="AG201" s="122"/>
      <c r="AH201" s="122"/>
      <c r="AI201" s="122"/>
      <c r="AJ201" s="122"/>
      <c r="AK201" s="122"/>
      <c r="AL201" s="122"/>
      <c r="AM201" s="122"/>
      <c r="AN201" s="122"/>
    </row>
    <row r="202" spans="1:40" ht="12.75" x14ac:dyDescent="0.2">
      <c r="A202" s="122" t="s">
        <v>550</v>
      </c>
      <c r="B202" s="122">
        <v>49</v>
      </c>
      <c r="C202" s="122">
        <v>0</v>
      </c>
      <c r="D202" s="122">
        <v>46.750329557043202</v>
      </c>
      <c r="E202" s="122">
        <v>0</v>
      </c>
      <c r="F202" s="122">
        <v>2.5052909535210199</v>
      </c>
      <c r="G202" s="122">
        <v>0</v>
      </c>
      <c r="H202" s="122"/>
      <c r="I202" s="122">
        <v>12716</v>
      </c>
      <c r="J202" s="122">
        <v>12801</v>
      </c>
      <c r="K202" s="122"/>
      <c r="L202" s="122">
        <v>544</v>
      </c>
      <c r="M202" s="122">
        <v>635</v>
      </c>
      <c r="N202" s="122"/>
      <c r="O202" s="122">
        <v>1641</v>
      </c>
      <c r="P202" s="122">
        <v>1784</v>
      </c>
      <c r="Q202" s="122"/>
      <c r="R202" s="264">
        <v>1.13723369994261</v>
      </c>
      <c r="S202" s="264">
        <v>-0.36854073551321298</v>
      </c>
      <c r="T202" s="264">
        <v>0.10665354007699079</v>
      </c>
      <c r="U202" s="264">
        <v>0.8769054253399986</v>
      </c>
      <c r="V202" s="264">
        <v>2.0635307498579891</v>
      </c>
      <c r="W202" s="264">
        <v>1.5123776168109941</v>
      </c>
      <c r="X202" s="212"/>
      <c r="Y202" s="122">
        <v>12189</v>
      </c>
      <c r="Z202" s="122">
        <v>12202</v>
      </c>
      <c r="AA202" s="122">
        <v>12309</v>
      </c>
      <c r="AB202" s="122">
        <v>12563</v>
      </c>
      <c r="AC202" s="122">
        <v>12753</v>
      </c>
      <c r="AD202" s="122">
        <v>12706</v>
      </c>
      <c r="AE202" s="122"/>
      <c r="AF202" s="122"/>
      <c r="AG202" s="122"/>
      <c r="AH202" s="122"/>
      <c r="AI202" s="122"/>
      <c r="AJ202" s="122"/>
      <c r="AK202" s="122"/>
      <c r="AL202" s="122"/>
      <c r="AM202" s="122"/>
      <c r="AN202" s="122"/>
    </row>
    <row r="203" spans="1:40" ht="12.75" x14ac:dyDescent="0.2">
      <c r="A203" s="122" t="s">
        <v>551</v>
      </c>
      <c r="B203" s="122">
        <v>0</v>
      </c>
      <c r="C203" s="122">
        <v>0</v>
      </c>
      <c r="D203" s="122">
        <v>0</v>
      </c>
      <c r="E203" s="122">
        <v>0</v>
      </c>
      <c r="F203" s="122">
        <v>0</v>
      </c>
      <c r="G203" s="122">
        <v>0</v>
      </c>
      <c r="H203" s="122"/>
      <c r="I203" s="122">
        <v>12229</v>
      </c>
      <c r="J203" s="122">
        <v>12773</v>
      </c>
      <c r="K203" s="122"/>
      <c r="L203" s="122">
        <v>740</v>
      </c>
      <c r="M203" s="122">
        <v>649</v>
      </c>
      <c r="N203" s="122"/>
      <c r="O203" s="122">
        <v>1944</v>
      </c>
      <c r="P203" s="122">
        <v>1945</v>
      </c>
      <c r="Q203" s="122"/>
      <c r="R203" s="264">
        <v>0.38857240401715099</v>
      </c>
      <c r="S203" s="264">
        <v>1.3351134846461898</v>
      </c>
      <c r="T203" s="264">
        <v>0.36691393475301481</v>
      </c>
      <c r="U203" s="264">
        <v>0.38146705872999576</v>
      </c>
      <c r="V203" s="264">
        <v>0.39585147652600483</v>
      </c>
      <c r="W203" s="264">
        <v>0.41006229792598958</v>
      </c>
      <c r="X203" s="212"/>
      <c r="Y203" s="122">
        <v>12537</v>
      </c>
      <c r="Z203" s="122">
        <v>12583</v>
      </c>
      <c r="AA203" s="122">
        <v>12631</v>
      </c>
      <c r="AB203" s="122">
        <v>12681</v>
      </c>
      <c r="AC203" s="122">
        <v>12733</v>
      </c>
      <c r="AD203" s="122">
        <v>12903</v>
      </c>
      <c r="AE203" s="122"/>
      <c r="AF203" s="122"/>
      <c r="AG203" s="122"/>
      <c r="AH203" s="122"/>
      <c r="AI203" s="122"/>
      <c r="AJ203" s="122"/>
      <c r="AK203" s="122"/>
      <c r="AL203" s="122"/>
      <c r="AM203" s="122"/>
      <c r="AN203" s="122"/>
    </row>
    <row r="204" spans="1:40" ht="14.25" customHeight="1" x14ac:dyDescent="0.2">
      <c r="A204" s="19" t="s">
        <v>552</v>
      </c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212"/>
      <c r="S204" s="212"/>
      <c r="T204" s="264"/>
      <c r="U204" s="264"/>
      <c r="V204" s="264"/>
      <c r="W204" s="264"/>
      <c r="X204" s="21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  <c r="AI204" s="122"/>
      <c r="AJ204" s="122"/>
      <c r="AK204" s="122"/>
      <c r="AL204" s="122"/>
      <c r="AM204" s="122"/>
      <c r="AN204" s="122"/>
    </row>
    <row r="205" spans="1:40" ht="12.75" x14ac:dyDescent="0.2">
      <c r="A205" s="122" t="s">
        <v>553</v>
      </c>
      <c r="B205" s="122">
        <v>0</v>
      </c>
      <c r="C205" s="122">
        <v>0</v>
      </c>
      <c r="D205" s="122">
        <v>0</v>
      </c>
      <c r="E205" s="122">
        <v>0</v>
      </c>
      <c r="F205" s="122">
        <v>0</v>
      </c>
      <c r="G205" s="122">
        <v>0</v>
      </c>
      <c r="H205" s="122"/>
      <c r="I205" s="122">
        <v>26131</v>
      </c>
      <c r="J205" s="122">
        <v>26054</v>
      </c>
      <c r="K205" s="122"/>
      <c r="L205" s="122">
        <v>1303</v>
      </c>
      <c r="M205" s="122">
        <v>1394</v>
      </c>
      <c r="N205" s="122"/>
      <c r="O205" s="122">
        <v>3264</v>
      </c>
      <c r="P205" s="122">
        <v>3237</v>
      </c>
      <c r="Q205" s="122"/>
      <c r="R205" s="264">
        <v>0.17302691504827999</v>
      </c>
      <c r="S205" s="264">
        <v>0.250240615976901</v>
      </c>
      <c r="T205" s="264">
        <v>0.10079082028200048</v>
      </c>
      <c r="U205" s="264">
        <v>-6.1962667492792889E-2</v>
      </c>
      <c r="V205" s="264">
        <v>3.1000542508991202E-2</v>
      </c>
      <c r="W205" s="264">
        <v>0.62369256992300848</v>
      </c>
      <c r="X205" s="212"/>
      <c r="Y205" s="122">
        <v>25796</v>
      </c>
      <c r="Z205" s="122">
        <v>25822</v>
      </c>
      <c r="AA205" s="122">
        <v>25806</v>
      </c>
      <c r="AB205" s="122">
        <v>25814</v>
      </c>
      <c r="AC205" s="122">
        <v>25975</v>
      </c>
      <c r="AD205" s="122">
        <v>26040</v>
      </c>
      <c r="AE205" s="122"/>
      <c r="AF205" s="122"/>
      <c r="AG205" s="122"/>
      <c r="AH205" s="122"/>
      <c r="AI205" s="122"/>
      <c r="AJ205" s="122"/>
      <c r="AK205" s="122"/>
      <c r="AL205" s="122"/>
      <c r="AM205" s="122"/>
      <c r="AN205" s="122"/>
    </row>
    <row r="206" spans="1:40" ht="12.75" x14ac:dyDescent="0.2">
      <c r="A206" s="122" t="s">
        <v>554</v>
      </c>
      <c r="B206" s="122">
        <v>234</v>
      </c>
      <c r="C206" s="122">
        <v>0</v>
      </c>
      <c r="D206" s="122">
        <v>174.79875981844199</v>
      </c>
      <c r="E206" s="122">
        <v>59.033075299085098</v>
      </c>
      <c r="F206" s="122">
        <v>0</v>
      </c>
      <c r="G206" s="122">
        <v>0</v>
      </c>
      <c r="H206" s="122"/>
      <c r="I206" s="122">
        <v>8670</v>
      </c>
      <c r="J206" s="122">
        <v>8526</v>
      </c>
      <c r="K206" s="122"/>
      <c r="L206" s="122">
        <v>381</v>
      </c>
      <c r="M206" s="122">
        <v>534</v>
      </c>
      <c r="N206" s="122"/>
      <c r="O206" s="122">
        <v>1054</v>
      </c>
      <c r="P206" s="122">
        <v>992</v>
      </c>
      <c r="Q206" s="122"/>
      <c r="R206" s="264">
        <v>1.4699181652577699E-2</v>
      </c>
      <c r="S206" s="264">
        <v>1.34007288115669</v>
      </c>
      <c r="T206" s="264">
        <v>-0.55281110326980354</v>
      </c>
      <c r="U206" s="264">
        <v>0.27202838557100506</v>
      </c>
      <c r="V206" s="264">
        <v>0.46001415428200687</v>
      </c>
      <c r="W206" s="264">
        <v>-0.11741223435480208</v>
      </c>
      <c r="X206" s="212"/>
      <c r="Y206" s="122">
        <v>8502</v>
      </c>
      <c r="Z206" s="122">
        <v>8455</v>
      </c>
      <c r="AA206" s="122">
        <v>8478</v>
      </c>
      <c r="AB206" s="122">
        <v>8517</v>
      </c>
      <c r="AC206" s="122">
        <v>8507</v>
      </c>
      <c r="AD206" s="122">
        <v>8621</v>
      </c>
      <c r="AE206" s="122"/>
      <c r="AF206" s="122"/>
      <c r="AG206" s="122"/>
      <c r="AH206" s="122"/>
      <c r="AI206" s="122"/>
      <c r="AJ206" s="122"/>
      <c r="AK206" s="122"/>
      <c r="AL206" s="122"/>
      <c r="AM206" s="122"/>
      <c r="AN206" s="122"/>
    </row>
    <row r="207" spans="1:40" ht="12.75" x14ac:dyDescent="0.2">
      <c r="A207" s="122" t="s">
        <v>555</v>
      </c>
      <c r="B207" s="122">
        <v>63</v>
      </c>
      <c r="C207" s="122">
        <v>0</v>
      </c>
      <c r="D207" s="122">
        <v>54.407840402950001</v>
      </c>
      <c r="E207" s="122">
        <v>0</v>
      </c>
      <c r="F207" s="122">
        <v>8.9866776481123605</v>
      </c>
      <c r="G207" s="122">
        <v>0</v>
      </c>
      <c r="H207" s="122"/>
      <c r="I207" s="122">
        <v>10952</v>
      </c>
      <c r="J207" s="122">
        <v>10960</v>
      </c>
      <c r="K207" s="122"/>
      <c r="L207" s="122">
        <v>467</v>
      </c>
      <c r="M207" s="122">
        <v>552</v>
      </c>
      <c r="N207" s="122"/>
      <c r="O207" s="122">
        <v>1319</v>
      </c>
      <c r="P207" s="122">
        <v>1440</v>
      </c>
      <c r="Q207" s="122"/>
      <c r="R207" s="264">
        <v>0.80465312050848092</v>
      </c>
      <c r="S207" s="264">
        <v>-0.76342899190581293</v>
      </c>
      <c r="T207" s="264">
        <v>-0.1329660936461039</v>
      </c>
      <c r="U207" s="264">
        <v>0.90347123157398812</v>
      </c>
      <c r="V207" s="264">
        <v>-0.24505183788879492</v>
      </c>
      <c r="W207" s="264">
        <v>2.7210884353739999</v>
      </c>
      <c r="X207" s="212"/>
      <c r="Y207" s="122">
        <v>10529</v>
      </c>
      <c r="Z207" s="122">
        <v>10515</v>
      </c>
      <c r="AA207" s="122">
        <v>10610</v>
      </c>
      <c r="AB207" s="122">
        <v>10584</v>
      </c>
      <c r="AC207" s="122">
        <v>10872</v>
      </c>
      <c r="AD207" s="122">
        <v>10789</v>
      </c>
      <c r="AE207" s="122"/>
      <c r="AF207" s="122"/>
      <c r="AG207" s="122"/>
      <c r="AH207" s="122"/>
      <c r="AI207" s="122"/>
      <c r="AJ207" s="122"/>
      <c r="AK207" s="122"/>
      <c r="AL207" s="122"/>
      <c r="AM207" s="122"/>
      <c r="AN207" s="122"/>
    </row>
    <row r="208" spans="1:40" ht="12.75" x14ac:dyDescent="0.2">
      <c r="A208" s="122" t="s">
        <v>556</v>
      </c>
      <c r="B208" s="122">
        <v>0</v>
      </c>
      <c r="C208" s="122">
        <v>0</v>
      </c>
      <c r="D208" s="122">
        <v>0</v>
      </c>
      <c r="E208" s="122">
        <v>0</v>
      </c>
      <c r="F208" s="122">
        <v>0</v>
      </c>
      <c r="G208" s="122">
        <v>0</v>
      </c>
      <c r="H208" s="122"/>
      <c r="I208" s="122">
        <v>11466</v>
      </c>
      <c r="J208" s="122">
        <v>11451</v>
      </c>
      <c r="K208" s="122"/>
      <c r="L208" s="122">
        <v>644</v>
      </c>
      <c r="M208" s="122">
        <v>653</v>
      </c>
      <c r="N208" s="122"/>
      <c r="O208" s="122">
        <v>1690</v>
      </c>
      <c r="P208" s="122">
        <v>1675</v>
      </c>
      <c r="Q208" s="122"/>
      <c r="R208" s="264">
        <v>0.30373410140294199</v>
      </c>
      <c r="S208" s="264">
        <v>0.41065967671472298</v>
      </c>
      <c r="T208" s="264">
        <v>-0.25647828778629389</v>
      </c>
      <c r="U208" s="264">
        <v>0.69161198794101608</v>
      </c>
      <c r="V208" s="264">
        <v>0.19373018668500208</v>
      </c>
      <c r="W208" s="264">
        <v>0.58885568641200337</v>
      </c>
      <c r="X208" s="212"/>
      <c r="Y208" s="122">
        <v>11307</v>
      </c>
      <c r="Z208" s="122">
        <v>11278</v>
      </c>
      <c r="AA208" s="122">
        <v>11356</v>
      </c>
      <c r="AB208" s="122">
        <v>11378</v>
      </c>
      <c r="AC208" s="122">
        <v>11445</v>
      </c>
      <c r="AD208" s="122">
        <v>11492</v>
      </c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</row>
    <row r="209" spans="1:40" ht="12.75" x14ac:dyDescent="0.2">
      <c r="A209" s="122" t="s">
        <v>557</v>
      </c>
      <c r="B209" s="122">
        <v>90</v>
      </c>
      <c r="C209" s="122">
        <v>88.255465066438106</v>
      </c>
      <c r="D209" s="122">
        <v>2.21828324512488</v>
      </c>
      <c r="E209" s="122">
        <v>0</v>
      </c>
      <c r="F209" s="122">
        <v>0</v>
      </c>
      <c r="G209" s="122">
        <v>0</v>
      </c>
      <c r="H209" s="122"/>
      <c r="I209" s="122">
        <v>9332</v>
      </c>
      <c r="J209" s="122">
        <v>9063</v>
      </c>
      <c r="K209" s="122"/>
      <c r="L209" s="122">
        <v>454</v>
      </c>
      <c r="M209" s="122">
        <v>490</v>
      </c>
      <c r="N209" s="122"/>
      <c r="O209" s="122">
        <v>1115</v>
      </c>
      <c r="P209" s="122">
        <v>1119</v>
      </c>
      <c r="Q209" s="122"/>
      <c r="R209" s="264">
        <v>0.20015667798145598</v>
      </c>
      <c r="S209" s="264">
        <v>-0.58641292321310001</v>
      </c>
      <c r="T209" s="264">
        <v>-0.4572830693732044</v>
      </c>
      <c r="U209" s="264">
        <v>0.45938375350101524</v>
      </c>
      <c r="V209" s="264">
        <v>-0.16729868391701075</v>
      </c>
      <c r="W209" s="264">
        <v>0.97195844039799795</v>
      </c>
      <c r="X209" s="212"/>
      <c r="Y209" s="122">
        <v>8966</v>
      </c>
      <c r="Z209" s="122">
        <v>8925</v>
      </c>
      <c r="AA209" s="122">
        <v>8966</v>
      </c>
      <c r="AB209" s="122">
        <v>8951</v>
      </c>
      <c r="AC209" s="122">
        <v>9038</v>
      </c>
      <c r="AD209" s="122">
        <v>8985</v>
      </c>
      <c r="AE209" s="122"/>
      <c r="AF209" s="122"/>
      <c r="AG209" s="122"/>
      <c r="AH209" s="122"/>
      <c r="AI209" s="122"/>
      <c r="AJ209" s="122"/>
      <c r="AK209" s="122"/>
      <c r="AL209" s="122"/>
      <c r="AM209" s="122"/>
      <c r="AN209" s="122"/>
    </row>
    <row r="210" spans="1:40" ht="12.75" x14ac:dyDescent="0.2">
      <c r="A210" s="122" t="s">
        <v>558</v>
      </c>
      <c r="B210" s="122">
        <v>855</v>
      </c>
      <c r="C210" s="122">
        <v>721.76430258246398</v>
      </c>
      <c r="D210" s="122">
        <v>0</v>
      </c>
      <c r="E210" s="122">
        <v>133.57942435176599</v>
      </c>
      <c r="F210" s="122">
        <v>0</v>
      </c>
      <c r="G210" s="122">
        <v>0</v>
      </c>
      <c r="H210" s="122"/>
      <c r="I210" s="122">
        <v>13127</v>
      </c>
      <c r="J210" s="122">
        <v>11917</v>
      </c>
      <c r="K210" s="122"/>
      <c r="L210" s="122">
        <v>447</v>
      </c>
      <c r="M210" s="122">
        <v>467</v>
      </c>
      <c r="N210" s="122"/>
      <c r="O210" s="122">
        <v>1479</v>
      </c>
      <c r="P210" s="122">
        <v>1320</v>
      </c>
      <c r="Q210" s="122"/>
      <c r="R210" s="264">
        <v>-0.75674277057281603</v>
      </c>
      <c r="S210" s="264">
        <v>-0.44797565717183702</v>
      </c>
      <c r="T210" s="264">
        <v>-0.95113151853070121</v>
      </c>
      <c r="U210" s="264">
        <v>-1.3493377483443965</v>
      </c>
      <c r="V210" s="264">
        <v>-0.83913736678690043</v>
      </c>
      <c r="W210" s="264">
        <v>0.11847338580000155</v>
      </c>
      <c r="X210" s="212"/>
      <c r="Y210" s="122">
        <v>12196</v>
      </c>
      <c r="Z210" s="122">
        <v>12080</v>
      </c>
      <c r="AA210" s="122">
        <v>11917</v>
      </c>
      <c r="AB210" s="122">
        <v>11817</v>
      </c>
      <c r="AC210" s="122">
        <v>11831</v>
      </c>
      <c r="AD210" s="122">
        <v>11778</v>
      </c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122"/>
    </row>
    <row r="211" spans="1:40" ht="12.75" x14ac:dyDescent="0.2">
      <c r="A211" s="122" t="s">
        <v>559</v>
      </c>
      <c r="B211" s="122">
        <v>29</v>
      </c>
      <c r="C211" s="122">
        <v>0</v>
      </c>
      <c r="D211" s="122">
        <v>29.082184037095001</v>
      </c>
      <c r="E211" s="122">
        <v>0</v>
      </c>
      <c r="F211" s="122">
        <v>0</v>
      </c>
      <c r="G211" s="122">
        <v>0</v>
      </c>
      <c r="H211" s="122"/>
      <c r="I211" s="122">
        <v>14489</v>
      </c>
      <c r="J211" s="122">
        <v>15725</v>
      </c>
      <c r="K211" s="122"/>
      <c r="L211" s="122">
        <v>1017</v>
      </c>
      <c r="M211" s="122">
        <v>1132</v>
      </c>
      <c r="N211" s="122"/>
      <c r="O211" s="122">
        <v>2366</v>
      </c>
      <c r="P211" s="122">
        <v>2491</v>
      </c>
      <c r="Q211" s="122"/>
      <c r="R211" s="264">
        <v>0.96512398268684407</v>
      </c>
      <c r="S211" s="264">
        <v>3.2955781659947503</v>
      </c>
      <c r="T211" s="264">
        <v>0.63173294321099149</v>
      </c>
      <c r="U211" s="264">
        <v>0.69384788211199577</v>
      </c>
      <c r="V211" s="264">
        <v>0.69562934768299556</v>
      </c>
      <c r="W211" s="264">
        <v>1.8443691345150057</v>
      </c>
      <c r="X211" s="212"/>
      <c r="Y211" s="122">
        <v>15038</v>
      </c>
      <c r="Z211" s="122">
        <v>15133</v>
      </c>
      <c r="AA211" s="122">
        <v>15238</v>
      </c>
      <c r="AB211" s="122">
        <v>15344</v>
      </c>
      <c r="AC211" s="122">
        <v>15627</v>
      </c>
      <c r="AD211" s="122">
        <v>16142</v>
      </c>
      <c r="AE211" s="122"/>
      <c r="AF211" s="122"/>
      <c r="AG211" s="122"/>
      <c r="AH211" s="122"/>
      <c r="AI211" s="122"/>
      <c r="AJ211" s="122"/>
      <c r="AK211" s="122"/>
      <c r="AL211" s="122"/>
      <c r="AM211" s="122"/>
      <c r="AN211" s="122"/>
    </row>
    <row r="212" spans="1:40" ht="12.75" x14ac:dyDescent="0.2">
      <c r="A212" s="122" t="s">
        <v>560</v>
      </c>
      <c r="B212" s="122">
        <v>0</v>
      </c>
      <c r="C212" s="122">
        <v>0</v>
      </c>
      <c r="D212" s="122">
        <v>0</v>
      </c>
      <c r="E212" s="122">
        <v>0</v>
      </c>
      <c r="F212" s="122">
        <v>0</v>
      </c>
      <c r="G212" s="122">
        <v>0</v>
      </c>
      <c r="H212" s="122"/>
      <c r="I212" s="122">
        <v>82878</v>
      </c>
      <c r="J212" s="122">
        <v>90198</v>
      </c>
      <c r="K212" s="122"/>
      <c r="L212" s="122">
        <v>4723</v>
      </c>
      <c r="M212" s="122">
        <v>4985</v>
      </c>
      <c r="N212" s="122"/>
      <c r="O212" s="122">
        <v>10284</v>
      </c>
      <c r="P212" s="122">
        <v>10793</v>
      </c>
      <c r="Q212" s="122"/>
      <c r="R212" s="264">
        <v>0.89001301563964597</v>
      </c>
      <c r="S212" s="264">
        <v>1.0700885820216202</v>
      </c>
      <c r="T212" s="264">
        <v>0.82577142922899327</v>
      </c>
      <c r="U212" s="264">
        <v>0.77794381009998403</v>
      </c>
      <c r="V212" s="264">
        <v>0.96775288911000246</v>
      </c>
      <c r="W212" s="264">
        <v>0.98874489933200493</v>
      </c>
      <c r="X212" s="212"/>
      <c r="Y212" s="122">
        <v>86949</v>
      </c>
      <c r="Z212" s="122">
        <v>87667</v>
      </c>
      <c r="AA212" s="122">
        <v>88349</v>
      </c>
      <c r="AB212" s="122">
        <v>89204</v>
      </c>
      <c r="AC212" s="122">
        <v>90086</v>
      </c>
      <c r="AD212" s="122">
        <v>91050</v>
      </c>
      <c r="AE212" s="122"/>
      <c r="AF212" s="122"/>
      <c r="AG212" s="122"/>
      <c r="AH212" s="122"/>
      <c r="AI212" s="122"/>
      <c r="AJ212" s="122"/>
      <c r="AK212" s="122"/>
      <c r="AL212" s="122"/>
      <c r="AM212" s="122"/>
      <c r="AN212" s="122"/>
    </row>
    <row r="213" spans="1:40" ht="12.75" x14ac:dyDescent="0.2">
      <c r="A213" s="122" t="s">
        <v>561</v>
      </c>
      <c r="B213" s="122">
        <v>16</v>
      </c>
      <c r="C213" s="122">
        <v>0</v>
      </c>
      <c r="D213" s="122">
        <v>4.4357570405318203</v>
      </c>
      <c r="E213" s="122">
        <v>11.945593220338999</v>
      </c>
      <c r="F213" s="122">
        <v>0</v>
      </c>
      <c r="G213" s="122">
        <v>0</v>
      </c>
      <c r="H213" s="122"/>
      <c r="I213" s="122">
        <v>11803</v>
      </c>
      <c r="J213" s="122">
        <v>11800</v>
      </c>
      <c r="K213" s="122"/>
      <c r="L213" s="122">
        <v>683</v>
      </c>
      <c r="M213" s="122">
        <v>739</v>
      </c>
      <c r="N213" s="122"/>
      <c r="O213" s="122">
        <v>1677</v>
      </c>
      <c r="P213" s="122">
        <v>1632</v>
      </c>
      <c r="Q213" s="122"/>
      <c r="R213" s="264">
        <v>0.108334465771143</v>
      </c>
      <c r="S213" s="264">
        <v>0.90670282179476303</v>
      </c>
      <c r="T213" s="264">
        <v>0.69787234042600232</v>
      </c>
      <c r="U213" s="264">
        <v>0.22819472616599512</v>
      </c>
      <c r="V213" s="264">
        <v>-0.43005312420949338</v>
      </c>
      <c r="W213" s="264">
        <v>-5.9281842818407426E-2</v>
      </c>
      <c r="X213" s="212"/>
      <c r="Y213" s="122">
        <v>11750</v>
      </c>
      <c r="Z213" s="122">
        <v>11832</v>
      </c>
      <c r="AA213" s="122">
        <v>11859</v>
      </c>
      <c r="AB213" s="122">
        <v>11808</v>
      </c>
      <c r="AC213" s="122">
        <v>11801</v>
      </c>
      <c r="AD213" s="122">
        <v>11908</v>
      </c>
      <c r="AE213" s="122"/>
      <c r="AF213" s="122"/>
      <c r="AG213" s="122"/>
      <c r="AH213" s="122"/>
      <c r="AI213" s="122"/>
      <c r="AJ213" s="122"/>
      <c r="AK213" s="122"/>
      <c r="AL213" s="122"/>
      <c r="AM213" s="122"/>
      <c r="AN213" s="122"/>
    </row>
    <row r="214" spans="1:40" ht="12.75" x14ac:dyDescent="0.2">
      <c r="A214" s="122" t="s">
        <v>562</v>
      </c>
      <c r="B214" s="122">
        <v>66</v>
      </c>
      <c r="C214" s="122">
        <v>0</v>
      </c>
      <c r="D214" s="122">
        <v>65.702332043536899</v>
      </c>
      <c r="E214" s="122">
        <v>0</v>
      </c>
      <c r="F214" s="122">
        <v>0</v>
      </c>
      <c r="G214" s="122">
        <v>0</v>
      </c>
      <c r="H214" s="122"/>
      <c r="I214" s="122">
        <v>23848</v>
      </c>
      <c r="J214" s="122">
        <v>24671</v>
      </c>
      <c r="K214" s="122"/>
      <c r="L214" s="122">
        <v>1110</v>
      </c>
      <c r="M214" s="122">
        <v>1329</v>
      </c>
      <c r="N214" s="122"/>
      <c r="O214" s="122">
        <v>3013</v>
      </c>
      <c r="P214" s="122">
        <v>3035</v>
      </c>
      <c r="Q214" s="122"/>
      <c r="R214" s="264">
        <v>0.83453861287316999</v>
      </c>
      <c r="S214" s="264">
        <v>0.51840966609519101</v>
      </c>
      <c r="T214" s="264">
        <v>0.81866902983500722</v>
      </c>
      <c r="U214" s="264">
        <v>0.58599472604699088</v>
      </c>
      <c r="V214" s="264">
        <v>0.8364196246510005</v>
      </c>
      <c r="W214" s="264">
        <v>1.097722020469007</v>
      </c>
      <c r="X214" s="212"/>
      <c r="Y214" s="122">
        <v>23697</v>
      </c>
      <c r="Z214" s="122">
        <v>23891</v>
      </c>
      <c r="AA214" s="122">
        <v>24031</v>
      </c>
      <c r="AB214" s="122">
        <v>24232</v>
      </c>
      <c r="AC214" s="122">
        <v>24498</v>
      </c>
      <c r="AD214" s="122">
        <v>24625</v>
      </c>
      <c r="AE214" s="122"/>
      <c r="AF214" s="122"/>
      <c r="AG214" s="122"/>
      <c r="AH214" s="122"/>
      <c r="AI214" s="122"/>
      <c r="AJ214" s="122"/>
      <c r="AK214" s="122"/>
      <c r="AL214" s="122"/>
      <c r="AM214" s="122"/>
      <c r="AN214" s="122"/>
    </row>
    <row r="215" spans="1:40" ht="12.75" x14ac:dyDescent="0.2">
      <c r="A215" s="122" t="s">
        <v>563</v>
      </c>
      <c r="B215" s="122">
        <v>303</v>
      </c>
      <c r="C215" s="122">
        <v>303.048780487805</v>
      </c>
      <c r="D215" s="122">
        <v>0</v>
      </c>
      <c r="E215" s="122">
        <v>0</v>
      </c>
      <c r="F215" s="122">
        <v>0</v>
      </c>
      <c r="G215" s="122">
        <v>0</v>
      </c>
      <c r="H215" s="122"/>
      <c r="I215" s="122">
        <v>3936</v>
      </c>
      <c r="J215" s="122">
        <v>3738</v>
      </c>
      <c r="K215" s="122"/>
      <c r="L215" s="122">
        <v>163</v>
      </c>
      <c r="M215" s="122">
        <v>160</v>
      </c>
      <c r="N215" s="122"/>
      <c r="O215" s="122">
        <v>448</v>
      </c>
      <c r="P215" s="122">
        <v>441</v>
      </c>
      <c r="Q215" s="122"/>
      <c r="R215" s="264">
        <v>0.190710578773157</v>
      </c>
      <c r="S215" s="264">
        <v>1.4370932754880701</v>
      </c>
      <c r="T215" s="264">
        <v>-0.21857923497270804</v>
      </c>
      <c r="U215" s="264">
        <v>0.21905805038299775</v>
      </c>
      <c r="V215" s="264">
        <v>-2.7322404371602715E-2</v>
      </c>
      <c r="W215" s="264">
        <v>0.79256627493900567</v>
      </c>
      <c r="X215" s="212"/>
      <c r="Y215" s="122">
        <v>3660</v>
      </c>
      <c r="Z215" s="122">
        <v>3652</v>
      </c>
      <c r="AA215" s="122">
        <v>3660</v>
      </c>
      <c r="AB215" s="122">
        <v>3659</v>
      </c>
      <c r="AC215" s="122">
        <v>3688</v>
      </c>
      <c r="AD215" s="122">
        <v>3741</v>
      </c>
      <c r="AE215" s="122"/>
      <c r="AF215" s="122"/>
      <c r="AG215" s="122"/>
      <c r="AH215" s="122"/>
      <c r="AI215" s="122"/>
      <c r="AJ215" s="122"/>
      <c r="AK215" s="122"/>
      <c r="AL215" s="122"/>
      <c r="AM215" s="122"/>
      <c r="AN215" s="122"/>
    </row>
    <row r="216" spans="1:40" ht="12.75" x14ac:dyDescent="0.2">
      <c r="A216" s="122" t="s">
        <v>564</v>
      </c>
      <c r="B216" s="122">
        <v>1001</v>
      </c>
      <c r="C216" s="122">
        <v>860.53910737958495</v>
      </c>
      <c r="D216" s="122">
        <v>0</v>
      </c>
      <c r="E216" s="122">
        <v>140.936233316856</v>
      </c>
      <c r="F216" s="122">
        <v>0</v>
      </c>
      <c r="G216" s="122">
        <v>0</v>
      </c>
      <c r="H216" s="122"/>
      <c r="I216" s="122">
        <v>4526</v>
      </c>
      <c r="J216" s="122">
        <v>4046</v>
      </c>
      <c r="K216" s="122"/>
      <c r="L216" s="122">
        <v>192</v>
      </c>
      <c r="M216" s="122">
        <v>172</v>
      </c>
      <c r="N216" s="122"/>
      <c r="O216" s="122">
        <v>582</v>
      </c>
      <c r="P216" s="122">
        <v>524</v>
      </c>
      <c r="Q216" s="122"/>
      <c r="R216" s="264">
        <v>-0.99249845029992811</v>
      </c>
      <c r="S216" s="264">
        <v>1.51402333085133</v>
      </c>
      <c r="T216" s="264">
        <v>-1.6217505366086016</v>
      </c>
      <c r="U216" s="264">
        <v>-0.60606060606059486</v>
      </c>
      <c r="V216" s="264">
        <v>-1.6829268292683111</v>
      </c>
      <c r="W216" s="264">
        <v>-4.9615480029800096E-2</v>
      </c>
      <c r="X216" s="212"/>
      <c r="Y216" s="122">
        <v>4193</v>
      </c>
      <c r="Z216" s="122">
        <v>4125</v>
      </c>
      <c r="AA216" s="122">
        <v>4100</v>
      </c>
      <c r="AB216" s="122">
        <v>4031</v>
      </c>
      <c r="AC216" s="122">
        <v>4029</v>
      </c>
      <c r="AD216" s="122">
        <v>4090</v>
      </c>
      <c r="AE216" s="122"/>
      <c r="AF216" s="122"/>
      <c r="AG216" s="122"/>
      <c r="AH216" s="122"/>
      <c r="AI216" s="122"/>
      <c r="AJ216" s="122"/>
      <c r="AK216" s="122"/>
      <c r="AL216" s="122"/>
      <c r="AM216" s="122"/>
      <c r="AN216" s="122"/>
    </row>
    <row r="217" spans="1:40" ht="12.75" x14ac:dyDescent="0.2">
      <c r="A217" s="122" t="s">
        <v>565</v>
      </c>
      <c r="B217" s="122">
        <v>114</v>
      </c>
      <c r="C217" s="122">
        <v>0</v>
      </c>
      <c r="D217" s="122">
        <v>14.278193464007501</v>
      </c>
      <c r="E217" s="122">
        <v>100.159106145251</v>
      </c>
      <c r="F217" s="122">
        <v>0</v>
      </c>
      <c r="G217" s="122">
        <v>0</v>
      </c>
      <c r="H217" s="122"/>
      <c r="I217" s="122">
        <v>13591</v>
      </c>
      <c r="J217" s="122">
        <v>13425</v>
      </c>
      <c r="K217" s="122"/>
      <c r="L217" s="122">
        <v>622</v>
      </c>
      <c r="M217" s="122">
        <v>685</v>
      </c>
      <c r="N217" s="122"/>
      <c r="O217" s="122">
        <v>1834</v>
      </c>
      <c r="P217" s="122">
        <v>1688</v>
      </c>
      <c r="Q217" s="122"/>
      <c r="R217" s="264">
        <v>0.25405456391010001</v>
      </c>
      <c r="S217" s="264">
        <v>0.56518462697814598</v>
      </c>
      <c r="T217" s="264">
        <v>-0.76126674786840454</v>
      </c>
      <c r="U217" s="264">
        <v>0.42190856090800821</v>
      </c>
      <c r="V217" s="264">
        <v>0.99304865938401576</v>
      </c>
      <c r="W217" s="264">
        <v>0.37062249451599882</v>
      </c>
      <c r="X217" s="212"/>
      <c r="Y217" s="122">
        <v>13136</v>
      </c>
      <c r="Z217" s="122">
        <v>13036</v>
      </c>
      <c r="AA217" s="122">
        <v>13091</v>
      </c>
      <c r="AB217" s="122">
        <v>13221</v>
      </c>
      <c r="AC217" s="122">
        <v>13270</v>
      </c>
      <c r="AD217" s="122">
        <v>13345</v>
      </c>
      <c r="AE217" s="122"/>
      <c r="AF217" s="122"/>
      <c r="AG217" s="122"/>
      <c r="AH217" s="122"/>
      <c r="AI217" s="122"/>
      <c r="AJ217" s="122"/>
      <c r="AK217" s="122"/>
      <c r="AL217" s="122"/>
      <c r="AM217" s="122"/>
      <c r="AN217" s="122"/>
    </row>
    <row r="218" spans="1:40" ht="12.75" x14ac:dyDescent="0.2">
      <c r="A218" s="122" t="s">
        <v>566</v>
      </c>
      <c r="B218" s="122">
        <v>13</v>
      </c>
      <c r="C218" s="122">
        <v>12.859199899830999</v>
      </c>
      <c r="D218" s="122">
        <v>0</v>
      </c>
      <c r="E218" s="122">
        <v>0</v>
      </c>
      <c r="F218" s="122">
        <v>0</v>
      </c>
      <c r="G218" s="122">
        <v>0</v>
      </c>
      <c r="H218" s="122"/>
      <c r="I218" s="122">
        <v>15973</v>
      </c>
      <c r="J218" s="122">
        <v>15633</v>
      </c>
      <c r="K218" s="122"/>
      <c r="L218" s="122">
        <v>716</v>
      </c>
      <c r="M218" s="122">
        <v>752</v>
      </c>
      <c r="N218" s="122"/>
      <c r="O218" s="122">
        <v>2042</v>
      </c>
      <c r="P218" s="122">
        <v>2043</v>
      </c>
      <c r="Q218" s="122"/>
      <c r="R218" s="264">
        <v>0.37953808360247099</v>
      </c>
      <c r="S218" s="264">
        <v>0.88046272493573308</v>
      </c>
      <c r="T218" s="264">
        <v>-0.16312149288789612</v>
      </c>
      <c r="U218" s="264">
        <v>0.18299457551800913</v>
      </c>
      <c r="V218" s="264">
        <v>9.1330158523007299E-2</v>
      </c>
      <c r="W218" s="264">
        <v>1.4143257511570084</v>
      </c>
      <c r="X218" s="212"/>
      <c r="Y218" s="122">
        <v>15326</v>
      </c>
      <c r="Z218" s="122">
        <v>15301</v>
      </c>
      <c r="AA218" s="122">
        <v>15329</v>
      </c>
      <c r="AB218" s="122">
        <v>15343</v>
      </c>
      <c r="AC218" s="122">
        <v>15560</v>
      </c>
      <c r="AD218" s="122">
        <v>15697</v>
      </c>
      <c r="AE218" s="122"/>
      <c r="AF218" s="122"/>
      <c r="AG218" s="122"/>
      <c r="AH218" s="122"/>
      <c r="AI218" s="122"/>
      <c r="AJ218" s="122"/>
      <c r="AK218" s="122"/>
      <c r="AL218" s="122"/>
      <c r="AM218" s="122"/>
      <c r="AN218" s="122"/>
    </row>
    <row r="219" spans="1:40" ht="12.75" x14ac:dyDescent="0.2">
      <c r="A219" s="122" t="s">
        <v>567</v>
      </c>
      <c r="B219" s="122">
        <v>542</v>
      </c>
      <c r="C219" s="122">
        <v>400.18538544724203</v>
      </c>
      <c r="D219" s="122">
        <v>59.957962823292803</v>
      </c>
      <c r="E219" s="122">
        <v>81.831539156874001</v>
      </c>
      <c r="F219" s="122">
        <v>0</v>
      </c>
      <c r="G219" s="122">
        <v>0</v>
      </c>
      <c r="H219" s="122"/>
      <c r="I219" s="122">
        <v>12946</v>
      </c>
      <c r="J219" s="122">
        <v>12169</v>
      </c>
      <c r="K219" s="122"/>
      <c r="L219" s="122">
        <v>492</v>
      </c>
      <c r="M219" s="122">
        <v>590</v>
      </c>
      <c r="N219" s="122"/>
      <c r="O219" s="122">
        <v>1502</v>
      </c>
      <c r="P219" s="122">
        <v>1391</v>
      </c>
      <c r="Q219" s="122"/>
      <c r="R219" s="264">
        <v>-0.25228123963287896</v>
      </c>
      <c r="S219" s="264">
        <v>-1.94848084544254</v>
      </c>
      <c r="T219" s="264">
        <v>-1.6591744993869924</v>
      </c>
      <c r="U219" s="264">
        <v>-0.5651595744680975</v>
      </c>
      <c r="V219" s="264">
        <v>-0.40956201939150105</v>
      </c>
      <c r="W219" s="264">
        <v>1.6533780948380041</v>
      </c>
      <c r="X219" s="212"/>
      <c r="Y219" s="122">
        <v>12235</v>
      </c>
      <c r="Z219" s="122">
        <v>12032</v>
      </c>
      <c r="AA219" s="122">
        <v>11964</v>
      </c>
      <c r="AB219" s="122">
        <v>11915</v>
      </c>
      <c r="AC219" s="122">
        <v>12112</v>
      </c>
      <c r="AD219" s="122">
        <v>11876</v>
      </c>
      <c r="AE219" s="122"/>
      <c r="AF219" s="122"/>
      <c r="AG219" s="122"/>
      <c r="AH219" s="122"/>
      <c r="AI219" s="122"/>
      <c r="AJ219" s="122"/>
      <c r="AK219" s="122"/>
      <c r="AL219" s="122"/>
      <c r="AM219" s="122"/>
      <c r="AN219" s="122"/>
    </row>
    <row r="220" spans="1:40" ht="12.75" x14ac:dyDescent="0.2">
      <c r="A220" s="122" t="s">
        <v>568</v>
      </c>
      <c r="B220" s="122">
        <v>0</v>
      </c>
      <c r="C220" s="122">
        <v>0</v>
      </c>
      <c r="D220" s="122">
        <v>0</v>
      </c>
      <c r="E220" s="122">
        <v>0</v>
      </c>
      <c r="F220" s="122">
        <v>0</v>
      </c>
      <c r="G220" s="122">
        <v>0</v>
      </c>
      <c r="H220" s="122"/>
      <c r="I220" s="122">
        <v>9821</v>
      </c>
      <c r="J220" s="122">
        <v>9958</v>
      </c>
      <c r="K220" s="122"/>
      <c r="L220" s="122">
        <v>481</v>
      </c>
      <c r="M220" s="122">
        <v>473</v>
      </c>
      <c r="N220" s="122"/>
      <c r="O220" s="122">
        <v>1367</v>
      </c>
      <c r="P220" s="122">
        <v>1359</v>
      </c>
      <c r="Q220" s="122"/>
      <c r="R220" s="264">
        <v>0.202779100620543</v>
      </c>
      <c r="S220" s="264">
        <v>0.30263290628467698</v>
      </c>
      <c r="T220" s="264">
        <v>0.46781246821900879</v>
      </c>
      <c r="U220" s="264">
        <v>-0.80979856260759675</v>
      </c>
      <c r="V220" s="264">
        <v>0.52046127155800548</v>
      </c>
      <c r="W220" s="264">
        <v>0.63959390862899568</v>
      </c>
      <c r="X220" s="212"/>
      <c r="Y220" s="122">
        <v>9833</v>
      </c>
      <c r="Z220" s="122">
        <v>9879</v>
      </c>
      <c r="AA220" s="122">
        <v>9799</v>
      </c>
      <c r="AB220" s="122">
        <v>9850</v>
      </c>
      <c r="AC220" s="122">
        <v>9913</v>
      </c>
      <c r="AD220" s="122">
        <v>9943</v>
      </c>
      <c r="AE220" s="122"/>
      <c r="AF220" s="122"/>
      <c r="AG220" s="122"/>
      <c r="AH220" s="122"/>
      <c r="AI220" s="122"/>
      <c r="AJ220" s="122"/>
      <c r="AK220" s="122"/>
      <c r="AL220" s="122"/>
      <c r="AM220" s="122"/>
      <c r="AN220" s="122"/>
    </row>
    <row r="221" spans="1:40" ht="14.25" customHeight="1" x14ac:dyDescent="0.2">
      <c r="A221" s="19" t="s">
        <v>569</v>
      </c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212"/>
      <c r="S221" s="212"/>
      <c r="T221" s="264"/>
      <c r="U221" s="264"/>
      <c r="V221" s="264"/>
      <c r="W221" s="264"/>
      <c r="X221" s="21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</row>
    <row r="222" spans="1:40" ht="12.75" x14ac:dyDescent="0.2">
      <c r="A222" s="122" t="s">
        <v>570</v>
      </c>
      <c r="B222" s="122">
        <v>0</v>
      </c>
      <c r="C222" s="122">
        <v>0</v>
      </c>
      <c r="D222" s="122">
        <v>0</v>
      </c>
      <c r="E222" s="122">
        <v>0</v>
      </c>
      <c r="F222" s="122">
        <v>0</v>
      </c>
      <c r="G222" s="122">
        <v>0</v>
      </c>
      <c r="H222" s="122"/>
      <c r="I222" s="122">
        <v>11470</v>
      </c>
      <c r="J222" s="122">
        <v>11282</v>
      </c>
      <c r="K222" s="122"/>
      <c r="L222" s="122">
        <v>528</v>
      </c>
      <c r="M222" s="122">
        <v>528</v>
      </c>
      <c r="N222" s="122"/>
      <c r="O222" s="122">
        <v>1427</v>
      </c>
      <c r="P222" s="122">
        <v>1431</v>
      </c>
      <c r="Q222" s="122"/>
      <c r="R222" s="264">
        <v>0.49061897869426802</v>
      </c>
      <c r="S222" s="264">
        <v>-0.506891951978657</v>
      </c>
      <c r="T222" s="264">
        <v>-0.15416704452709951</v>
      </c>
      <c r="U222" s="264">
        <v>0.83560399636699856</v>
      </c>
      <c r="V222" s="264">
        <v>0.36029544226299492</v>
      </c>
      <c r="W222" s="264">
        <v>0.92443008436499952</v>
      </c>
      <c r="X222" s="212"/>
      <c r="Y222" s="122">
        <v>11027</v>
      </c>
      <c r="Z222" s="122">
        <v>11010</v>
      </c>
      <c r="AA222" s="122">
        <v>11102</v>
      </c>
      <c r="AB222" s="122">
        <v>11142</v>
      </c>
      <c r="AC222" s="122">
        <v>11245</v>
      </c>
      <c r="AD222" s="122">
        <v>11188</v>
      </c>
      <c r="AE222" s="122"/>
      <c r="AF222" s="122"/>
      <c r="AG222" s="122"/>
      <c r="AH222" s="122"/>
      <c r="AI222" s="122"/>
      <c r="AJ222" s="122"/>
      <c r="AK222" s="122"/>
      <c r="AL222" s="122"/>
      <c r="AM222" s="122"/>
      <c r="AN222" s="122"/>
    </row>
    <row r="223" spans="1:40" ht="12.75" x14ac:dyDescent="0.2">
      <c r="A223" s="122" t="s">
        <v>571</v>
      </c>
      <c r="B223" s="122">
        <v>280</v>
      </c>
      <c r="C223" s="122">
        <v>204.43379269023399</v>
      </c>
      <c r="D223" s="122">
        <v>15.1558535465727</v>
      </c>
      <c r="E223" s="122">
        <v>60.367155791445498</v>
      </c>
      <c r="F223" s="122">
        <v>0</v>
      </c>
      <c r="G223" s="122">
        <v>0</v>
      </c>
      <c r="H223" s="122"/>
      <c r="I223" s="122">
        <v>10014</v>
      </c>
      <c r="J223" s="122">
        <v>9609</v>
      </c>
      <c r="K223" s="122"/>
      <c r="L223" s="122">
        <v>395</v>
      </c>
      <c r="M223" s="122">
        <v>437</v>
      </c>
      <c r="N223" s="122"/>
      <c r="O223" s="122">
        <v>1292</v>
      </c>
      <c r="P223" s="122">
        <v>1219</v>
      </c>
      <c r="Q223" s="122"/>
      <c r="R223" s="264">
        <v>0.28330381929026999</v>
      </c>
      <c r="S223" s="264">
        <v>0.23963325692852702</v>
      </c>
      <c r="T223" s="264">
        <v>0.29504741833498827</v>
      </c>
      <c r="U223" s="264">
        <v>0.18911536037001042</v>
      </c>
      <c r="V223" s="264">
        <v>0.39848993288600809</v>
      </c>
      <c r="W223" s="264">
        <v>0.25067892208099352</v>
      </c>
      <c r="X223" s="212"/>
      <c r="Y223" s="122">
        <v>9490</v>
      </c>
      <c r="Z223" s="122">
        <v>9518</v>
      </c>
      <c r="AA223" s="122">
        <v>9536</v>
      </c>
      <c r="AB223" s="122">
        <v>9574</v>
      </c>
      <c r="AC223" s="122">
        <v>9598</v>
      </c>
      <c r="AD223" s="122">
        <v>9621</v>
      </c>
      <c r="AE223" s="122"/>
      <c r="AF223" s="122"/>
      <c r="AG223" s="122"/>
      <c r="AH223" s="122"/>
      <c r="AI223" s="122"/>
      <c r="AJ223" s="122"/>
      <c r="AK223" s="122"/>
      <c r="AL223" s="122"/>
      <c r="AM223" s="122"/>
      <c r="AN223" s="122"/>
    </row>
    <row r="224" spans="1:40" ht="12.75" x14ac:dyDescent="0.2">
      <c r="A224" s="122" t="s">
        <v>572</v>
      </c>
      <c r="B224" s="122">
        <v>0</v>
      </c>
      <c r="C224" s="122">
        <v>0</v>
      </c>
      <c r="D224" s="122">
        <v>0</v>
      </c>
      <c r="E224" s="122">
        <v>0</v>
      </c>
      <c r="F224" s="122">
        <v>0</v>
      </c>
      <c r="G224" s="122">
        <v>0</v>
      </c>
      <c r="H224" s="122"/>
      <c r="I224" s="122">
        <v>15287</v>
      </c>
      <c r="J224" s="122">
        <v>15649</v>
      </c>
      <c r="K224" s="122"/>
      <c r="L224" s="122">
        <v>850</v>
      </c>
      <c r="M224" s="122">
        <v>870</v>
      </c>
      <c r="N224" s="122"/>
      <c r="O224" s="122">
        <v>2139</v>
      </c>
      <c r="P224" s="122">
        <v>2118</v>
      </c>
      <c r="Q224" s="122"/>
      <c r="R224" s="264">
        <v>0.61383457911505801</v>
      </c>
      <c r="S224" s="264">
        <v>1.8871545547594699</v>
      </c>
      <c r="T224" s="264">
        <v>6.5556575320044885E-3</v>
      </c>
      <c r="U224" s="264">
        <v>0.38675843985600977</v>
      </c>
      <c r="V224" s="264">
        <v>1.1427452004700029</v>
      </c>
      <c r="W224" s="264">
        <v>0.92323584479299825</v>
      </c>
      <c r="X224" s="212"/>
      <c r="Y224" s="122">
        <v>15254</v>
      </c>
      <c r="Z224" s="122">
        <v>15255</v>
      </c>
      <c r="AA224" s="122">
        <v>15314</v>
      </c>
      <c r="AB224" s="122">
        <v>15489</v>
      </c>
      <c r="AC224" s="122">
        <v>15632</v>
      </c>
      <c r="AD224" s="122">
        <v>15927</v>
      </c>
      <c r="AE224" s="122"/>
      <c r="AF224" s="122"/>
      <c r="AG224" s="122"/>
      <c r="AH224" s="122"/>
      <c r="AI224" s="122"/>
      <c r="AJ224" s="122"/>
      <c r="AK224" s="122"/>
      <c r="AL224" s="122"/>
      <c r="AM224" s="122"/>
      <c r="AN224" s="122"/>
    </row>
    <row r="225" spans="1:40" ht="12.75" x14ac:dyDescent="0.2">
      <c r="A225" s="122" t="s">
        <v>573</v>
      </c>
      <c r="B225" s="122">
        <v>369</v>
      </c>
      <c r="C225" s="122">
        <v>331.90078259716103</v>
      </c>
      <c r="D225" s="122">
        <v>36.758009228227401</v>
      </c>
      <c r="E225" s="122">
        <v>0</v>
      </c>
      <c r="F225" s="122">
        <v>0</v>
      </c>
      <c r="G225" s="122">
        <v>0</v>
      </c>
      <c r="H225" s="122"/>
      <c r="I225" s="122">
        <v>7539</v>
      </c>
      <c r="J225" s="122">
        <v>7138</v>
      </c>
      <c r="K225" s="122"/>
      <c r="L225" s="122">
        <v>306</v>
      </c>
      <c r="M225" s="122">
        <v>351</v>
      </c>
      <c r="N225" s="122"/>
      <c r="O225" s="122">
        <v>870</v>
      </c>
      <c r="P225" s="122">
        <v>854</v>
      </c>
      <c r="Q225" s="122"/>
      <c r="R225" s="264">
        <v>0.42748195802233502</v>
      </c>
      <c r="S225" s="264">
        <v>7.0492034400112799E-2</v>
      </c>
      <c r="T225" s="264">
        <v>0.27247956403300577</v>
      </c>
      <c r="U225" s="264">
        <v>-0.67219679633869589</v>
      </c>
      <c r="V225" s="264">
        <v>1.670266378690016</v>
      </c>
      <c r="W225" s="264">
        <v>0.45319359863999864</v>
      </c>
      <c r="X225" s="212"/>
      <c r="Y225" s="122">
        <v>6973</v>
      </c>
      <c r="Z225" s="122">
        <v>6992</v>
      </c>
      <c r="AA225" s="122">
        <v>6945</v>
      </c>
      <c r="AB225" s="122">
        <v>7061</v>
      </c>
      <c r="AC225" s="122">
        <v>7093</v>
      </c>
      <c r="AD225" s="122">
        <v>7098</v>
      </c>
      <c r="AE225" s="122"/>
      <c r="AF225" s="122"/>
      <c r="AG225" s="122"/>
      <c r="AH225" s="122"/>
      <c r="AI225" s="122"/>
      <c r="AJ225" s="122"/>
      <c r="AK225" s="122"/>
      <c r="AL225" s="122"/>
      <c r="AM225" s="122"/>
      <c r="AN225" s="122"/>
    </row>
    <row r="226" spans="1:40" ht="12.75" x14ac:dyDescent="0.2">
      <c r="A226" s="122" t="s">
        <v>574</v>
      </c>
      <c r="B226" s="122">
        <v>0</v>
      </c>
      <c r="C226" s="122">
        <v>0</v>
      </c>
      <c r="D226" s="122">
        <v>0</v>
      </c>
      <c r="E226" s="122">
        <v>0</v>
      </c>
      <c r="F226" s="122">
        <v>0</v>
      </c>
      <c r="G226" s="122">
        <v>0</v>
      </c>
      <c r="H226" s="122"/>
      <c r="I226" s="122">
        <v>30159</v>
      </c>
      <c r="J226" s="122">
        <v>30538</v>
      </c>
      <c r="K226" s="122"/>
      <c r="L226" s="122">
        <v>1524</v>
      </c>
      <c r="M226" s="122">
        <v>1568</v>
      </c>
      <c r="N226" s="122"/>
      <c r="O226" s="122">
        <v>3862</v>
      </c>
      <c r="P226" s="122">
        <v>4122</v>
      </c>
      <c r="Q226" s="122"/>
      <c r="R226" s="264">
        <v>0.78525096920483206</v>
      </c>
      <c r="S226" s="264">
        <v>-0.33061638678843797</v>
      </c>
      <c r="T226" s="264">
        <v>0.50999729802801141</v>
      </c>
      <c r="U226" s="264">
        <v>0.80983904029000087</v>
      </c>
      <c r="V226" s="264">
        <v>0.78333333333300459</v>
      </c>
      <c r="W226" s="264">
        <v>1.0385315032249878</v>
      </c>
      <c r="X226" s="212"/>
      <c r="Y226" s="122">
        <v>29608</v>
      </c>
      <c r="Z226" s="122">
        <v>29759</v>
      </c>
      <c r="AA226" s="122">
        <v>30000</v>
      </c>
      <c r="AB226" s="122">
        <v>30235</v>
      </c>
      <c r="AC226" s="122">
        <v>30549</v>
      </c>
      <c r="AD226" s="122">
        <v>30448</v>
      </c>
      <c r="AE226" s="122"/>
      <c r="AF226" s="122"/>
      <c r="AG226" s="122"/>
      <c r="AH226" s="122"/>
      <c r="AI226" s="122"/>
      <c r="AJ226" s="122"/>
      <c r="AK226" s="122"/>
      <c r="AL226" s="122"/>
      <c r="AM226" s="122"/>
      <c r="AN226" s="122"/>
    </row>
    <row r="227" spans="1:40" ht="12.75" x14ac:dyDescent="0.2">
      <c r="A227" s="122" t="s">
        <v>575</v>
      </c>
      <c r="B227" s="122">
        <v>0</v>
      </c>
      <c r="C227" s="122">
        <v>0</v>
      </c>
      <c r="D227" s="122">
        <v>0</v>
      </c>
      <c r="E227" s="122">
        <v>0</v>
      </c>
      <c r="F227" s="122">
        <v>0</v>
      </c>
      <c r="G227" s="122">
        <v>0</v>
      </c>
      <c r="H227" s="122"/>
      <c r="I227" s="122">
        <v>19643</v>
      </c>
      <c r="J227" s="122">
        <v>21334</v>
      </c>
      <c r="K227" s="122"/>
      <c r="L227" s="122">
        <v>1344</v>
      </c>
      <c r="M227" s="122">
        <v>1395</v>
      </c>
      <c r="N227" s="122"/>
      <c r="O227" s="122">
        <v>3185</v>
      </c>
      <c r="P227" s="122">
        <v>3292</v>
      </c>
      <c r="Q227" s="122"/>
      <c r="R227" s="264">
        <v>0.71115059356923205</v>
      </c>
      <c r="S227" s="264">
        <v>0.89713480507280408</v>
      </c>
      <c r="T227" s="264">
        <v>0.80212611742001627</v>
      </c>
      <c r="U227" s="264">
        <v>0.60399789080098287</v>
      </c>
      <c r="V227" s="264">
        <v>0.51460427883900195</v>
      </c>
      <c r="W227" s="264">
        <v>0.92438966579800308</v>
      </c>
      <c r="X227" s="212"/>
      <c r="Y227" s="122">
        <v>20695</v>
      </c>
      <c r="Z227" s="122">
        <v>20861</v>
      </c>
      <c r="AA227" s="122">
        <v>20987</v>
      </c>
      <c r="AB227" s="122">
        <v>21095</v>
      </c>
      <c r="AC227" s="122">
        <v>21290</v>
      </c>
      <c r="AD227" s="122">
        <v>21481</v>
      </c>
      <c r="AE227" s="122"/>
      <c r="AF227" s="122"/>
      <c r="AG227" s="122"/>
      <c r="AH227" s="122"/>
      <c r="AI227" s="122"/>
      <c r="AJ227" s="122"/>
      <c r="AK227" s="122"/>
      <c r="AL227" s="122"/>
      <c r="AM227" s="122"/>
      <c r="AN227" s="122"/>
    </row>
    <row r="228" spans="1:40" ht="12.75" x14ac:dyDescent="0.2">
      <c r="A228" s="122" t="s">
        <v>576</v>
      </c>
      <c r="B228" s="122">
        <v>412</v>
      </c>
      <c r="C228" s="122">
        <v>357.39331789612999</v>
      </c>
      <c r="D228" s="122">
        <v>54.9450319706486</v>
      </c>
      <c r="E228" s="122">
        <v>0</v>
      </c>
      <c r="F228" s="122">
        <v>0</v>
      </c>
      <c r="G228" s="122">
        <v>0</v>
      </c>
      <c r="H228" s="122"/>
      <c r="I228" s="122">
        <v>6046</v>
      </c>
      <c r="J228" s="122">
        <v>5709</v>
      </c>
      <c r="K228" s="122"/>
      <c r="L228" s="122">
        <v>223</v>
      </c>
      <c r="M228" s="122">
        <v>266</v>
      </c>
      <c r="N228" s="122"/>
      <c r="O228" s="122">
        <v>687</v>
      </c>
      <c r="P228" s="122">
        <v>715</v>
      </c>
      <c r="Q228" s="122"/>
      <c r="R228" s="264">
        <v>0.59209745203543407</v>
      </c>
      <c r="S228" s="264">
        <v>-0.92998771714335804</v>
      </c>
      <c r="T228" s="264">
        <v>7.1864893998991874E-2</v>
      </c>
      <c r="U228" s="264">
        <v>1.4003590664269865</v>
      </c>
      <c r="V228" s="264">
        <v>0.49575070821499878</v>
      </c>
      <c r="W228" s="264">
        <v>0.40521494009900039</v>
      </c>
      <c r="X228" s="212"/>
      <c r="Y228" s="122">
        <v>5566</v>
      </c>
      <c r="Z228" s="122">
        <v>5570</v>
      </c>
      <c r="AA228" s="122">
        <v>5648</v>
      </c>
      <c r="AB228" s="122">
        <v>5676</v>
      </c>
      <c r="AC228" s="122">
        <v>5699</v>
      </c>
      <c r="AD228" s="122">
        <v>5646</v>
      </c>
      <c r="AE228" s="122"/>
      <c r="AF228" s="122"/>
      <c r="AG228" s="122"/>
      <c r="AH228" s="122"/>
      <c r="AI228" s="122"/>
      <c r="AJ228" s="122"/>
      <c r="AK228" s="122"/>
      <c r="AL228" s="122"/>
      <c r="AM228" s="122"/>
      <c r="AN228" s="122"/>
    </row>
    <row r="229" spans="1:40" ht="12.75" x14ac:dyDescent="0.2">
      <c r="A229" s="122" t="s">
        <v>577</v>
      </c>
      <c r="B229" s="122">
        <v>42</v>
      </c>
      <c r="C229" s="122">
        <v>0</v>
      </c>
      <c r="D229" s="122">
        <v>1.05023060042431</v>
      </c>
      <c r="E229" s="122">
        <v>0</v>
      </c>
      <c r="F229" s="122">
        <v>41.075202357929101</v>
      </c>
      <c r="G229" s="122">
        <v>0</v>
      </c>
      <c r="H229" s="122"/>
      <c r="I229" s="122">
        <v>7096</v>
      </c>
      <c r="J229" s="122">
        <v>7636</v>
      </c>
      <c r="K229" s="122"/>
      <c r="L229" s="122">
        <v>507</v>
      </c>
      <c r="M229" s="122">
        <v>546</v>
      </c>
      <c r="N229" s="122"/>
      <c r="O229" s="122">
        <v>969</v>
      </c>
      <c r="P229" s="122">
        <v>1078</v>
      </c>
      <c r="Q229" s="122"/>
      <c r="R229" s="264">
        <v>0.99595114526183104</v>
      </c>
      <c r="S229" s="264">
        <v>3.2956932773109204</v>
      </c>
      <c r="T229" s="264">
        <v>-0.32786885245900521</v>
      </c>
      <c r="U229" s="264">
        <v>0.53453947368400634</v>
      </c>
      <c r="V229" s="264">
        <v>2.3312883435580005</v>
      </c>
      <c r="W229" s="264">
        <v>1.4654942712499945</v>
      </c>
      <c r="X229" s="212"/>
      <c r="Y229" s="122">
        <v>7320</v>
      </c>
      <c r="Z229" s="122">
        <v>7296</v>
      </c>
      <c r="AA229" s="122">
        <v>7335</v>
      </c>
      <c r="AB229" s="122">
        <v>7506</v>
      </c>
      <c r="AC229" s="122">
        <v>7616</v>
      </c>
      <c r="AD229" s="122">
        <v>7867</v>
      </c>
      <c r="AE229" s="122"/>
      <c r="AF229" s="122"/>
      <c r="AG229" s="122"/>
      <c r="AH229" s="122"/>
      <c r="AI229" s="122"/>
      <c r="AJ229" s="122"/>
      <c r="AK229" s="122"/>
      <c r="AL229" s="122"/>
      <c r="AM229" s="122"/>
      <c r="AN229" s="122"/>
    </row>
    <row r="230" spans="1:40" ht="12.75" x14ac:dyDescent="0.2">
      <c r="A230" s="122" t="s">
        <v>578</v>
      </c>
      <c r="B230" s="122">
        <v>26</v>
      </c>
      <c r="C230" s="122">
        <v>0</v>
      </c>
      <c r="D230" s="122">
        <v>25.887466819320601</v>
      </c>
      <c r="E230" s="122">
        <v>0</v>
      </c>
      <c r="F230" s="122">
        <v>0</v>
      </c>
      <c r="G230" s="122">
        <v>0</v>
      </c>
      <c r="H230" s="122"/>
      <c r="I230" s="122">
        <v>23074</v>
      </c>
      <c r="J230" s="122">
        <v>23744</v>
      </c>
      <c r="K230" s="122"/>
      <c r="L230" s="122">
        <v>1161</v>
      </c>
      <c r="M230" s="122">
        <v>1300</v>
      </c>
      <c r="N230" s="122"/>
      <c r="O230" s="122">
        <v>3188</v>
      </c>
      <c r="P230" s="122">
        <v>3243</v>
      </c>
      <c r="Q230" s="122"/>
      <c r="R230" s="264">
        <v>0.64967815057979095</v>
      </c>
      <c r="S230" s="264">
        <v>0.16934084077727402</v>
      </c>
      <c r="T230" s="264">
        <v>0.43011687013900257</v>
      </c>
      <c r="U230" s="264">
        <v>0.35905866066801195</v>
      </c>
      <c r="V230" s="264">
        <v>1.3750592697959974</v>
      </c>
      <c r="W230" s="264">
        <v>0.43796241177001605</v>
      </c>
      <c r="X230" s="212"/>
      <c r="Y230" s="122">
        <v>23017</v>
      </c>
      <c r="Z230" s="122">
        <v>23116</v>
      </c>
      <c r="AA230" s="122">
        <v>23199</v>
      </c>
      <c r="AB230" s="122">
        <v>23518</v>
      </c>
      <c r="AC230" s="122">
        <v>23621</v>
      </c>
      <c r="AD230" s="122">
        <v>23661</v>
      </c>
      <c r="AE230" s="122"/>
      <c r="AF230" s="122"/>
      <c r="AG230" s="122"/>
      <c r="AH230" s="122"/>
      <c r="AI230" s="122"/>
      <c r="AJ230" s="122"/>
      <c r="AK230" s="122"/>
      <c r="AL230" s="122"/>
      <c r="AM230" s="122"/>
      <c r="AN230" s="122"/>
    </row>
    <row r="231" spans="1:40" ht="12.75" x14ac:dyDescent="0.2">
      <c r="A231" s="122" t="s">
        <v>579</v>
      </c>
      <c r="B231" s="122">
        <v>267</v>
      </c>
      <c r="C231" s="122">
        <v>252.03127980164001</v>
      </c>
      <c r="D231" s="122">
        <v>15.1390483358967</v>
      </c>
      <c r="E231" s="122">
        <v>0</v>
      </c>
      <c r="F231" s="122">
        <v>0</v>
      </c>
      <c r="G231" s="122">
        <v>0</v>
      </c>
      <c r="H231" s="122"/>
      <c r="I231" s="122">
        <v>5243</v>
      </c>
      <c r="J231" s="122">
        <v>5006</v>
      </c>
      <c r="K231" s="122"/>
      <c r="L231" s="122">
        <v>181</v>
      </c>
      <c r="M231" s="122">
        <v>201</v>
      </c>
      <c r="N231" s="122"/>
      <c r="O231" s="122">
        <v>589</v>
      </c>
      <c r="P231" s="122">
        <v>610</v>
      </c>
      <c r="Q231" s="122"/>
      <c r="R231" s="264">
        <v>0.59991923400262204</v>
      </c>
      <c r="S231" s="264">
        <v>6.0618306728631999E-2</v>
      </c>
      <c r="T231" s="264">
        <v>0.33112582781500066</v>
      </c>
      <c r="U231" s="264">
        <v>1.4438943894389951</v>
      </c>
      <c r="V231" s="264">
        <v>0.30500203334699449</v>
      </c>
      <c r="W231" s="264">
        <v>0.32434623961098907</v>
      </c>
      <c r="X231" s="212"/>
      <c r="Y231" s="122">
        <v>4832</v>
      </c>
      <c r="Z231" s="122">
        <v>4848</v>
      </c>
      <c r="AA231" s="122">
        <v>4918</v>
      </c>
      <c r="AB231" s="122">
        <v>4933</v>
      </c>
      <c r="AC231" s="122">
        <v>4949</v>
      </c>
      <c r="AD231" s="122">
        <v>4952</v>
      </c>
      <c r="AE231" s="122"/>
      <c r="AF231" s="122"/>
      <c r="AG231" s="122"/>
      <c r="AH231" s="122"/>
      <c r="AI231" s="122"/>
      <c r="AJ231" s="122"/>
      <c r="AK231" s="122"/>
      <c r="AL231" s="122"/>
      <c r="AM231" s="122"/>
      <c r="AN231" s="122"/>
    </row>
    <row r="232" spans="1:40" ht="12.75" x14ac:dyDescent="0.2">
      <c r="A232" s="122" t="s">
        <v>580</v>
      </c>
      <c r="B232" s="122">
        <v>0</v>
      </c>
      <c r="C232" s="122">
        <v>0</v>
      </c>
      <c r="D232" s="122">
        <v>0</v>
      </c>
      <c r="E232" s="122">
        <v>0</v>
      </c>
      <c r="F232" s="122">
        <v>0</v>
      </c>
      <c r="G232" s="122">
        <v>0</v>
      </c>
      <c r="H232" s="122"/>
      <c r="I232" s="122">
        <v>10482</v>
      </c>
      <c r="J232" s="122">
        <v>10665</v>
      </c>
      <c r="K232" s="122"/>
      <c r="L232" s="122">
        <v>545</v>
      </c>
      <c r="M232" s="122">
        <v>548</v>
      </c>
      <c r="N232" s="122"/>
      <c r="O232" s="122">
        <v>1469</v>
      </c>
      <c r="P232" s="122">
        <v>1461</v>
      </c>
      <c r="Q232" s="122"/>
      <c r="R232" s="264">
        <v>0.736645178610562</v>
      </c>
      <c r="S232" s="264">
        <v>0.87356753710313706</v>
      </c>
      <c r="T232" s="264">
        <v>0.50299864577299047</v>
      </c>
      <c r="U232" s="264">
        <v>-0.38498556304139697</v>
      </c>
      <c r="V232" s="264">
        <v>0.95652173912998251</v>
      </c>
      <c r="W232" s="264">
        <v>1.8853478801800065</v>
      </c>
      <c r="X232" s="212"/>
      <c r="Y232" s="122">
        <v>10338</v>
      </c>
      <c r="Z232" s="122">
        <v>10390</v>
      </c>
      <c r="AA232" s="122">
        <v>10350</v>
      </c>
      <c r="AB232" s="122">
        <v>10449</v>
      </c>
      <c r="AC232" s="122">
        <v>10646</v>
      </c>
      <c r="AD232" s="122">
        <v>10739</v>
      </c>
      <c r="AE232" s="122"/>
      <c r="AF232" s="122"/>
      <c r="AG232" s="122"/>
      <c r="AH232" s="122"/>
      <c r="AI232" s="122"/>
      <c r="AJ232" s="122"/>
      <c r="AK232" s="122"/>
      <c r="AL232" s="122"/>
      <c r="AM232" s="122"/>
      <c r="AN232" s="122"/>
    </row>
    <row r="233" spans="1:40" ht="12.75" x14ac:dyDescent="0.2">
      <c r="A233" s="122" t="s">
        <v>569</v>
      </c>
      <c r="B233" s="122">
        <v>600</v>
      </c>
      <c r="C233" s="122">
        <v>0</v>
      </c>
      <c r="D233" s="122">
        <v>7.1323007189590504</v>
      </c>
      <c r="E233" s="122">
        <v>0</v>
      </c>
      <c r="F233" s="122">
        <v>0</v>
      </c>
      <c r="G233" s="122">
        <v>592.98487359425997</v>
      </c>
      <c r="H233" s="122"/>
      <c r="I233" s="122">
        <v>128977</v>
      </c>
      <c r="J233" s="122">
        <v>146631</v>
      </c>
      <c r="K233" s="122"/>
      <c r="L233" s="122">
        <v>8635</v>
      </c>
      <c r="M233" s="122">
        <v>9375</v>
      </c>
      <c r="N233" s="122"/>
      <c r="O233" s="122">
        <v>18224</v>
      </c>
      <c r="P233" s="122">
        <v>19652</v>
      </c>
      <c r="Q233" s="122"/>
      <c r="R233" s="264">
        <v>1.3178816917494001</v>
      </c>
      <c r="S233" s="264">
        <v>2.4519862114248201</v>
      </c>
      <c r="T233" s="264">
        <v>1.2274050797129945</v>
      </c>
      <c r="U233" s="264">
        <v>1.334273162881999</v>
      </c>
      <c r="V233" s="264">
        <v>1.3258387493410027</v>
      </c>
      <c r="W233" s="264">
        <v>1.3840734474249956</v>
      </c>
      <c r="X233" s="212"/>
      <c r="Y233" s="122">
        <v>138748</v>
      </c>
      <c r="Z233" s="122">
        <v>140451</v>
      </c>
      <c r="AA233" s="122">
        <v>142325</v>
      </c>
      <c r="AB233" s="122">
        <v>144212</v>
      </c>
      <c r="AC233" s="122">
        <v>146208</v>
      </c>
      <c r="AD233" s="122">
        <v>149793</v>
      </c>
      <c r="AE233" s="122"/>
      <c r="AF233" s="122"/>
      <c r="AG233" s="122"/>
      <c r="AH233" s="122"/>
      <c r="AI233" s="122"/>
      <c r="AJ233" s="122"/>
      <c r="AK233" s="122"/>
      <c r="AL233" s="122"/>
      <c r="AM233" s="122"/>
      <c r="AN233" s="122"/>
    </row>
    <row r="234" spans="1:40" ht="14.25" customHeight="1" x14ac:dyDescent="0.2">
      <c r="A234" s="19" t="s">
        <v>581</v>
      </c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212"/>
      <c r="S234" s="212"/>
      <c r="T234" s="264"/>
      <c r="U234" s="264"/>
      <c r="V234" s="264"/>
      <c r="W234" s="264"/>
      <c r="X234" s="212"/>
      <c r="Y234" s="122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122"/>
      <c r="AJ234" s="122"/>
      <c r="AK234" s="122"/>
      <c r="AL234" s="122"/>
      <c r="AM234" s="122"/>
      <c r="AN234" s="122"/>
    </row>
    <row r="235" spans="1:40" ht="12.75" x14ac:dyDescent="0.2">
      <c r="A235" s="122" t="s">
        <v>582</v>
      </c>
      <c r="B235" s="122">
        <v>103</v>
      </c>
      <c r="C235" s="122">
        <v>0</v>
      </c>
      <c r="D235" s="122">
        <v>72.319569102006497</v>
      </c>
      <c r="E235" s="122">
        <v>30.592965547004201</v>
      </c>
      <c r="F235" s="122">
        <v>0</v>
      </c>
      <c r="G235" s="122">
        <v>0</v>
      </c>
      <c r="H235" s="122"/>
      <c r="I235" s="122">
        <v>13391</v>
      </c>
      <c r="J235" s="122">
        <v>13903</v>
      </c>
      <c r="K235" s="122"/>
      <c r="L235" s="122">
        <v>598</v>
      </c>
      <c r="M235" s="122">
        <v>727</v>
      </c>
      <c r="N235" s="122"/>
      <c r="O235" s="122">
        <v>1871</v>
      </c>
      <c r="P235" s="122">
        <v>1799</v>
      </c>
      <c r="Q235" s="122"/>
      <c r="R235" s="264">
        <v>0.96386892937638802</v>
      </c>
      <c r="S235" s="264">
        <v>0.122593206894065</v>
      </c>
      <c r="T235" s="264">
        <v>0.86174597227399374</v>
      </c>
      <c r="U235" s="264">
        <v>1.4190193164929923</v>
      </c>
      <c r="V235" s="264">
        <v>1.2306790711299982</v>
      </c>
      <c r="W235" s="264">
        <v>0.34734785440299731</v>
      </c>
      <c r="X235" s="212"/>
      <c r="Y235" s="122">
        <v>13345</v>
      </c>
      <c r="Z235" s="122">
        <v>13460</v>
      </c>
      <c r="AA235" s="122">
        <v>13651</v>
      </c>
      <c r="AB235" s="122">
        <v>13819</v>
      </c>
      <c r="AC235" s="122">
        <v>13867</v>
      </c>
      <c r="AD235" s="122">
        <v>13884</v>
      </c>
      <c r="AE235" s="122"/>
      <c r="AF235" s="122"/>
      <c r="AG235" s="122"/>
      <c r="AH235" s="122"/>
      <c r="AI235" s="122"/>
      <c r="AJ235" s="122"/>
      <c r="AK235" s="122"/>
      <c r="AL235" s="122"/>
      <c r="AM235" s="122"/>
      <c r="AN235" s="122"/>
    </row>
    <row r="236" spans="1:40" ht="12.75" x14ac:dyDescent="0.2">
      <c r="A236" s="122" t="s">
        <v>583</v>
      </c>
      <c r="B236" s="122">
        <v>245</v>
      </c>
      <c r="C236" s="122">
        <v>0</v>
      </c>
      <c r="D236" s="122">
        <v>77.282537063937298</v>
      </c>
      <c r="E236" s="122">
        <v>0</v>
      </c>
      <c r="F236" s="122">
        <v>167.84187294808001</v>
      </c>
      <c r="G236" s="122">
        <v>0</v>
      </c>
      <c r="H236" s="122"/>
      <c r="I236" s="122">
        <v>12202</v>
      </c>
      <c r="J236" s="122">
        <v>13445</v>
      </c>
      <c r="K236" s="122"/>
      <c r="L236" s="122">
        <v>680</v>
      </c>
      <c r="M236" s="122">
        <v>818</v>
      </c>
      <c r="N236" s="122"/>
      <c r="O236" s="122">
        <v>1543</v>
      </c>
      <c r="P236" s="122">
        <v>1863</v>
      </c>
      <c r="Q236" s="122"/>
      <c r="R236" s="264">
        <v>1.48602601497529</v>
      </c>
      <c r="S236" s="264">
        <v>0.16455980252823701</v>
      </c>
      <c r="T236" s="264">
        <v>1.7138776481790075</v>
      </c>
      <c r="U236" s="264">
        <v>2.2154614244479944</v>
      </c>
      <c r="V236" s="264">
        <v>1.1600396855679946</v>
      </c>
      <c r="W236" s="264">
        <v>0.86005281026000091</v>
      </c>
      <c r="X236" s="212"/>
      <c r="Y236" s="122">
        <v>12603</v>
      </c>
      <c r="Z236" s="122">
        <v>12819</v>
      </c>
      <c r="AA236" s="122">
        <v>13103</v>
      </c>
      <c r="AB236" s="122">
        <v>13255</v>
      </c>
      <c r="AC236" s="122">
        <v>13369</v>
      </c>
      <c r="AD236" s="122">
        <v>13391</v>
      </c>
      <c r="AE236" s="122"/>
      <c r="AF236" s="122"/>
      <c r="AG236" s="122"/>
      <c r="AH236" s="122"/>
      <c r="AI236" s="122"/>
      <c r="AJ236" s="122"/>
      <c r="AK236" s="122"/>
      <c r="AL236" s="122"/>
      <c r="AM236" s="122"/>
      <c r="AN236" s="122"/>
    </row>
    <row r="237" spans="1:40" ht="12.75" x14ac:dyDescent="0.2">
      <c r="A237" s="122" t="s">
        <v>584</v>
      </c>
      <c r="B237" s="122">
        <v>6</v>
      </c>
      <c r="C237" s="122">
        <v>0</v>
      </c>
      <c r="D237" s="122">
        <v>5.8593472530958097</v>
      </c>
      <c r="E237" s="122">
        <v>0</v>
      </c>
      <c r="F237" s="122">
        <v>0</v>
      </c>
      <c r="G237" s="122">
        <v>0</v>
      </c>
      <c r="H237" s="122"/>
      <c r="I237" s="122">
        <v>15042</v>
      </c>
      <c r="J237" s="122">
        <v>15843</v>
      </c>
      <c r="K237" s="122"/>
      <c r="L237" s="122">
        <v>850</v>
      </c>
      <c r="M237" s="122">
        <v>922</v>
      </c>
      <c r="N237" s="122"/>
      <c r="O237" s="122">
        <v>2047</v>
      </c>
      <c r="P237" s="122">
        <v>2120</v>
      </c>
      <c r="Q237" s="122"/>
      <c r="R237" s="264">
        <v>0.81877142883972598</v>
      </c>
      <c r="S237" s="264">
        <v>0.40350545362839702</v>
      </c>
      <c r="T237" s="264">
        <v>0.91193329859299865</v>
      </c>
      <c r="U237" s="264">
        <v>0.81977794990999087</v>
      </c>
      <c r="V237" s="264">
        <v>0.29451309302798734</v>
      </c>
      <c r="W237" s="264">
        <v>1.2511969358439927</v>
      </c>
      <c r="X237" s="212"/>
      <c r="Y237" s="122">
        <v>15352</v>
      </c>
      <c r="Z237" s="122">
        <v>15492</v>
      </c>
      <c r="AA237" s="122">
        <v>15619</v>
      </c>
      <c r="AB237" s="122">
        <v>15665</v>
      </c>
      <c r="AC237" s="122">
        <v>15861</v>
      </c>
      <c r="AD237" s="122">
        <v>15925</v>
      </c>
      <c r="AE237" s="122"/>
      <c r="AF237" s="122"/>
      <c r="AG237" s="122"/>
      <c r="AH237" s="122"/>
      <c r="AI237" s="122"/>
      <c r="AJ237" s="122"/>
      <c r="AK237" s="122"/>
      <c r="AL237" s="122"/>
      <c r="AM237" s="122"/>
      <c r="AN237" s="122"/>
    </row>
    <row r="238" spans="1:40" ht="12.75" x14ac:dyDescent="0.2">
      <c r="A238" s="122" t="s">
        <v>585</v>
      </c>
      <c r="B238" s="122">
        <v>6</v>
      </c>
      <c r="C238" s="122">
        <v>0</v>
      </c>
      <c r="D238" s="122">
        <v>6.01820276844993</v>
      </c>
      <c r="E238" s="122">
        <v>0</v>
      </c>
      <c r="F238" s="122">
        <v>0</v>
      </c>
      <c r="G238" s="122">
        <v>0</v>
      </c>
      <c r="H238" s="122"/>
      <c r="I238" s="122">
        <v>8211</v>
      </c>
      <c r="J238" s="122">
        <v>8432</v>
      </c>
      <c r="K238" s="122"/>
      <c r="L238" s="122">
        <v>407</v>
      </c>
      <c r="M238" s="122">
        <v>442</v>
      </c>
      <c r="N238" s="122"/>
      <c r="O238" s="122">
        <v>1171</v>
      </c>
      <c r="P238" s="122">
        <v>1218</v>
      </c>
      <c r="Q238" s="122"/>
      <c r="R238" s="264">
        <v>1.1994312007307801</v>
      </c>
      <c r="S238" s="264">
        <v>1.8652726624688101</v>
      </c>
      <c r="T238" s="264">
        <v>1.6822429906540037</v>
      </c>
      <c r="U238" s="264">
        <v>1.0784313725489909</v>
      </c>
      <c r="V238" s="264">
        <v>1.1154219204660052</v>
      </c>
      <c r="W238" s="264">
        <v>0.92326139088700643</v>
      </c>
      <c r="X238" s="212"/>
      <c r="Y238" s="122">
        <v>8025</v>
      </c>
      <c r="Z238" s="122">
        <v>8160</v>
      </c>
      <c r="AA238" s="122">
        <v>8248</v>
      </c>
      <c r="AB238" s="122">
        <v>8340</v>
      </c>
      <c r="AC238" s="122">
        <v>8417</v>
      </c>
      <c r="AD238" s="122">
        <v>8574</v>
      </c>
      <c r="AE238" s="122"/>
      <c r="AF238" s="122"/>
      <c r="AG238" s="122"/>
      <c r="AH238" s="122"/>
      <c r="AI238" s="122"/>
      <c r="AJ238" s="122"/>
      <c r="AK238" s="122"/>
      <c r="AL238" s="122"/>
      <c r="AM238" s="122"/>
      <c r="AN238" s="122"/>
    </row>
    <row r="239" spans="1:40" ht="12.75" x14ac:dyDescent="0.2">
      <c r="A239" s="122" t="s">
        <v>586</v>
      </c>
      <c r="B239" s="122">
        <v>12</v>
      </c>
      <c r="C239" s="122">
        <v>0</v>
      </c>
      <c r="D239" s="122">
        <v>12.2561398302858</v>
      </c>
      <c r="E239" s="122">
        <v>0</v>
      </c>
      <c r="F239" s="122">
        <v>0</v>
      </c>
      <c r="G239" s="122">
        <v>0</v>
      </c>
      <c r="H239" s="122"/>
      <c r="I239" s="122">
        <v>24659</v>
      </c>
      <c r="J239" s="122">
        <v>25950</v>
      </c>
      <c r="K239" s="122"/>
      <c r="L239" s="122">
        <v>1316</v>
      </c>
      <c r="M239" s="122">
        <v>1442</v>
      </c>
      <c r="N239" s="122"/>
      <c r="O239" s="122">
        <v>3255</v>
      </c>
      <c r="P239" s="122">
        <v>3489</v>
      </c>
      <c r="Q239" s="122"/>
      <c r="R239" s="264">
        <v>1.01686826972502</v>
      </c>
      <c r="S239" s="264">
        <v>1.0011983455100701</v>
      </c>
      <c r="T239" s="264">
        <v>1.2800386426760042</v>
      </c>
      <c r="U239" s="264">
        <v>0.7670601327449873</v>
      </c>
      <c r="V239" s="264">
        <v>0.59951092529799155</v>
      </c>
      <c r="W239" s="264">
        <v>1.4231945424610046</v>
      </c>
      <c r="X239" s="212"/>
      <c r="Y239" s="122">
        <v>24843</v>
      </c>
      <c r="Z239" s="122">
        <v>25161</v>
      </c>
      <c r="AA239" s="122">
        <v>25354</v>
      </c>
      <c r="AB239" s="122">
        <v>25506</v>
      </c>
      <c r="AC239" s="122">
        <v>25869</v>
      </c>
      <c r="AD239" s="122">
        <v>26128</v>
      </c>
      <c r="AE239" s="122"/>
      <c r="AF239" s="122"/>
      <c r="AG239" s="122"/>
      <c r="AH239" s="122"/>
      <c r="AI239" s="122"/>
      <c r="AJ239" s="122"/>
      <c r="AK239" s="122"/>
      <c r="AL239" s="122"/>
      <c r="AM239" s="122"/>
      <c r="AN239" s="122"/>
    </row>
    <row r="240" spans="1:40" ht="12.75" x14ac:dyDescent="0.2">
      <c r="A240" s="122" t="s">
        <v>587</v>
      </c>
      <c r="B240" s="122">
        <v>0</v>
      </c>
      <c r="C240" s="122">
        <v>0</v>
      </c>
      <c r="D240" s="122">
        <v>0</v>
      </c>
      <c r="E240" s="122">
        <v>0</v>
      </c>
      <c r="F240" s="122">
        <v>0</v>
      </c>
      <c r="G240" s="122">
        <v>0</v>
      </c>
      <c r="H240" s="122"/>
      <c r="I240" s="122">
        <v>5843</v>
      </c>
      <c r="J240" s="122">
        <v>5795</v>
      </c>
      <c r="K240" s="122"/>
      <c r="L240" s="122">
        <v>292</v>
      </c>
      <c r="M240" s="122">
        <v>313</v>
      </c>
      <c r="N240" s="122"/>
      <c r="O240" s="122">
        <v>761</v>
      </c>
      <c r="P240" s="122">
        <v>761</v>
      </c>
      <c r="Q240" s="122"/>
      <c r="R240" s="264">
        <v>0.70675775111717098</v>
      </c>
      <c r="S240" s="264">
        <v>-5.1759834368530003E-2</v>
      </c>
      <c r="T240" s="264">
        <v>-0.70984915705409435</v>
      </c>
      <c r="U240" s="264">
        <v>2.0554066130469977</v>
      </c>
      <c r="V240" s="264">
        <v>1.4360770577929998</v>
      </c>
      <c r="W240" s="264">
        <v>6.9060773480984494E-2</v>
      </c>
      <c r="X240" s="212"/>
      <c r="Y240" s="122">
        <v>5635</v>
      </c>
      <c r="Z240" s="122">
        <v>5595</v>
      </c>
      <c r="AA240" s="122">
        <v>5710</v>
      </c>
      <c r="AB240" s="122">
        <v>5792</v>
      </c>
      <c r="AC240" s="122">
        <v>5796</v>
      </c>
      <c r="AD240" s="122">
        <v>5793</v>
      </c>
      <c r="AE240" s="122"/>
      <c r="AF240" s="122"/>
      <c r="AG240" s="122"/>
      <c r="AH240" s="122"/>
      <c r="AI240" s="122"/>
      <c r="AJ240" s="122"/>
      <c r="AK240" s="122"/>
      <c r="AL240" s="122"/>
      <c r="AM240" s="122"/>
      <c r="AN240" s="122"/>
    </row>
    <row r="241" spans="1:40" ht="12.75" x14ac:dyDescent="0.2">
      <c r="A241" s="122" t="s">
        <v>588</v>
      </c>
      <c r="B241" s="122">
        <v>14</v>
      </c>
      <c r="C241" s="122">
        <v>0</v>
      </c>
      <c r="D241" s="122">
        <v>14.077395077079</v>
      </c>
      <c r="E241" s="122">
        <v>0</v>
      </c>
      <c r="F241" s="122">
        <v>0</v>
      </c>
      <c r="G241" s="122">
        <v>0</v>
      </c>
      <c r="H241" s="122"/>
      <c r="I241" s="122">
        <v>21360</v>
      </c>
      <c r="J241" s="122">
        <v>22353</v>
      </c>
      <c r="K241" s="122"/>
      <c r="L241" s="122">
        <v>1161</v>
      </c>
      <c r="M241" s="122">
        <v>1275</v>
      </c>
      <c r="N241" s="122"/>
      <c r="O241" s="122">
        <v>2838</v>
      </c>
      <c r="P241" s="122">
        <v>2919</v>
      </c>
      <c r="Q241" s="122"/>
      <c r="R241" s="264">
        <v>0.78638220398756808</v>
      </c>
      <c r="S241" s="264">
        <v>1.4885222381635599</v>
      </c>
      <c r="T241" s="264">
        <v>0.60140636565499506</v>
      </c>
      <c r="U241" s="264">
        <v>0.59321254483599262</v>
      </c>
      <c r="V241" s="264">
        <v>0.73600000000000421</v>
      </c>
      <c r="W241" s="264">
        <v>1.2161916863310012</v>
      </c>
      <c r="X241" s="212"/>
      <c r="Y241" s="122">
        <v>21616</v>
      </c>
      <c r="Z241" s="122">
        <v>21746</v>
      </c>
      <c r="AA241" s="122">
        <v>21875</v>
      </c>
      <c r="AB241" s="122">
        <v>22036</v>
      </c>
      <c r="AC241" s="122">
        <v>22304</v>
      </c>
      <c r="AD241" s="122">
        <v>22636</v>
      </c>
      <c r="AE241" s="122"/>
      <c r="AF241" s="122"/>
      <c r="AG241" s="122"/>
      <c r="AH241" s="122"/>
      <c r="AI241" s="122"/>
      <c r="AJ241" s="122"/>
      <c r="AK241" s="122"/>
      <c r="AL241" s="122"/>
      <c r="AM241" s="122"/>
      <c r="AN241" s="122"/>
    </row>
    <row r="242" spans="1:40" ht="12.75" x14ac:dyDescent="0.2">
      <c r="A242" s="122" t="s">
        <v>589</v>
      </c>
      <c r="B242" s="122">
        <v>628</v>
      </c>
      <c r="C242" s="122">
        <v>479.71380471380502</v>
      </c>
      <c r="D242" s="122">
        <v>148.39233042723501</v>
      </c>
      <c r="E242" s="122">
        <v>0</v>
      </c>
      <c r="F242" s="122">
        <v>0</v>
      </c>
      <c r="G242" s="122">
        <v>0</v>
      </c>
      <c r="H242" s="122"/>
      <c r="I242" s="122">
        <v>4752</v>
      </c>
      <c r="J242" s="122">
        <v>4429</v>
      </c>
      <c r="K242" s="122"/>
      <c r="L242" s="122">
        <v>175</v>
      </c>
      <c r="M242" s="122">
        <v>243</v>
      </c>
      <c r="N242" s="122"/>
      <c r="O242" s="122">
        <v>505</v>
      </c>
      <c r="P242" s="122">
        <v>528</v>
      </c>
      <c r="Q242" s="122"/>
      <c r="R242" s="264">
        <v>0.48884535127149398</v>
      </c>
      <c r="S242" s="264">
        <v>-0.67385444743935297</v>
      </c>
      <c r="T242" s="264">
        <v>0.9619789280810096</v>
      </c>
      <c r="U242" s="264">
        <v>0.81669691470101213</v>
      </c>
      <c r="V242" s="264">
        <v>0.76507650765100266</v>
      </c>
      <c r="W242" s="264">
        <v>-0.58061634658329808</v>
      </c>
      <c r="X242" s="212"/>
      <c r="Y242" s="122">
        <v>4366</v>
      </c>
      <c r="Z242" s="122">
        <v>4408</v>
      </c>
      <c r="AA242" s="122">
        <v>4444</v>
      </c>
      <c r="AB242" s="122">
        <v>4478</v>
      </c>
      <c r="AC242" s="122">
        <v>4452</v>
      </c>
      <c r="AD242" s="122">
        <v>4422</v>
      </c>
      <c r="AE242" s="122"/>
      <c r="AF242" s="122"/>
      <c r="AG242" s="122"/>
      <c r="AH242" s="122"/>
      <c r="AI242" s="122"/>
      <c r="AJ242" s="122"/>
      <c r="AK242" s="122"/>
      <c r="AL242" s="122"/>
      <c r="AM242" s="122"/>
      <c r="AN242" s="122"/>
    </row>
    <row r="243" spans="1:40" ht="12.75" x14ac:dyDescent="0.2">
      <c r="A243" s="122" t="s">
        <v>590</v>
      </c>
      <c r="B243" s="122">
        <v>0</v>
      </c>
      <c r="C243" s="122">
        <v>0</v>
      </c>
      <c r="D243" s="122">
        <v>0</v>
      </c>
      <c r="E243" s="122">
        <v>0</v>
      </c>
      <c r="F243" s="122">
        <v>0</v>
      </c>
      <c r="G243" s="122">
        <v>0</v>
      </c>
      <c r="H243" s="122"/>
      <c r="I243" s="122">
        <v>10109</v>
      </c>
      <c r="J243" s="122">
        <v>10059</v>
      </c>
      <c r="K243" s="122"/>
      <c r="L243" s="122">
        <v>510</v>
      </c>
      <c r="M243" s="122">
        <v>541</v>
      </c>
      <c r="N243" s="122"/>
      <c r="O243" s="122">
        <v>1331</v>
      </c>
      <c r="P243" s="122">
        <v>1374</v>
      </c>
      <c r="Q243" s="122"/>
      <c r="R243" s="264">
        <v>0.41733566249293502</v>
      </c>
      <c r="S243" s="264">
        <v>-0.14928343949044601</v>
      </c>
      <c r="T243" s="264">
        <v>-0.40477636106049886</v>
      </c>
      <c r="U243" s="264">
        <v>0.61979272505598715</v>
      </c>
      <c r="V243" s="264">
        <v>0.87852166010300436</v>
      </c>
      <c r="W243" s="264">
        <v>0.58058058058098538</v>
      </c>
      <c r="X243" s="212"/>
      <c r="Y243" s="122">
        <v>9882</v>
      </c>
      <c r="Z243" s="122">
        <v>9842</v>
      </c>
      <c r="AA243" s="122">
        <v>9903</v>
      </c>
      <c r="AB243" s="122">
        <v>9990</v>
      </c>
      <c r="AC243" s="122">
        <v>10048</v>
      </c>
      <c r="AD243" s="122">
        <v>10033</v>
      </c>
      <c r="AE243" s="122"/>
      <c r="AF243" s="122"/>
      <c r="AG243" s="122"/>
      <c r="AH243" s="122"/>
      <c r="AI243" s="122"/>
      <c r="AJ243" s="122"/>
      <c r="AK243" s="122"/>
      <c r="AL243" s="122"/>
      <c r="AM243" s="122"/>
      <c r="AN243" s="122"/>
    </row>
    <row r="244" spans="1:40" ht="12.75" x14ac:dyDescent="0.2">
      <c r="A244" s="122" t="s">
        <v>591</v>
      </c>
      <c r="B244" s="122">
        <v>9</v>
      </c>
      <c r="C244" s="122">
        <v>0</v>
      </c>
      <c r="D244" s="122">
        <v>9.0814599463529895</v>
      </c>
      <c r="E244" s="122">
        <v>0</v>
      </c>
      <c r="F244" s="122">
        <v>0</v>
      </c>
      <c r="G244" s="122">
        <v>0</v>
      </c>
      <c r="H244" s="122"/>
      <c r="I244" s="122">
        <v>132920</v>
      </c>
      <c r="J244" s="122">
        <v>147420</v>
      </c>
      <c r="K244" s="122"/>
      <c r="L244" s="122">
        <v>8074</v>
      </c>
      <c r="M244" s="122">
        <v>8796</v>
      </c>
      <c r="N244" s="122"/>
      <c r="O244" s="122">
        <v>18790</v>
      </c>
      <c r="P244" s="122">
        <v>19952</v>
      </c>
      <c r="Q244" s="122"/>
      <c r="R244" s="264">
        <v>1.1473690502779699</v>
      </c>
      <c r="S244" s="264">
        <v>2.0082070406337</v>
      </c>
      <c r="T244" s="264">
        <v>1.068436947974007</v>
      </c>
      <c r="U244" s="264">
        <v>1.1635610182389939</v>
      </c>
      <c r="V244" s="264">
        <v>1.2066070794120094</v>
      </c>
      <c r="W244" s="264">
        <v>1.1509206676989976</v>
      </c>
      <c r="X244" s="212"/>
      <c r="Y244" s="122">
        <v>140392</v>
      </c>
      <c r="Z244" s="122">
        <v>141892</v>
      </c>
      <c r="AA244" s="122">
        <v>143543</v>
      </c>
      <c r="AB244" s="122">
        <v>145275</v>
      </c>
      <c r="AC244" s="122">
        <v>146947</v>
      </c>
      <c r="AD244" s="122">
        <v>149898</v>
      </c>
      <c r="AE244" s="122"/>
      <c r="AF244" s="122"/>
      <c r="AG244" s="122"/>
      <c r="AH244" s="122"/>
      <c r="AI244" s="122"/>
      <c r="AJ244" s="122"/>
      <c r="AK244" s="122"/>
      <c r="AL244" s="122"/>
      <c r="AM244" s="122"/>
      <c r="AN244" s="122"/>
    </row>
    <row r="245" spans="1:40" ht="14.25" customHeight="1" x14ac:dyDescent="0.2">
      <c r="A245" s="19" t="s">
        <v>592</v>
      </c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212"/>
      <c r="S245" s="212"/>
      <c r="T245" s="264"/>
      <c r="U245" s="264"/>
      <c r="V245" s="264"/>
      <c r="W245" s="264"/>
      <c r="X245" s="212"/>
      <c r="Y245" s="122"/>
      <c r="Z245" s="122"/>
      <c r="AA245" s="122"/>
      <c r="AB245" s="122"/>
      <c r="AC245" s="122"/>
      <c r="AD245" s="122"/>
      <c r="AE245" s="122"/>
      <c r="AF245" s="122"/>
      <c r="AG245" s="122"/>
      <c r="AH245" s="122"/>
      <c r="AI245" s="122"/>
      <c r="AJ245" s="122"/>
      <c r="AK245" s="122"/>
      <c r="AL245" s="122"/>
      <c r="AM245" s="122"/>
      <c r="AN245" s="122"/>
    </row>
    <row r="246" spans="1:40" ht="12.75" x14ac:dyDescent="0.2">
      <c r="A246" s="122" t="s">
        <v>593</v>
      </c>
      <c r="B246" s="122">
        <v>108</v>
      </c>
      <c r="C246" s="122">
        <v>0</v>
      </c>
      <c r="D246" s="122">
        <v>75.857967314816605</v>
      </c>
      <c r="E246" s="122">
        <v>0</v>
      </c>
      <c r="F246" s="122">
        <v>32.290377752564403</v>
      </c>
      <c r="G246" s="122">
        <v>0</v>
      </c>
      <c r="H246" s="122"/>
      <c r="I246" s="122">
        <v>21963</v>
      </c>
      <c r="J246" s="122">
        <v>23161</v>
      </c>
      <c r="K246" s="122"/>
      <c r="L246" s="122">
        <v>1013</v>
      </c>
      <c r="M246" s="122">
        <v>1236</v>
      </c>
      <c r="N246" s="122"/>
      <c r="O246" s="122">
        <v>2604</v>
      </c>
      <c r="P246" s="122">
        <v>2889</v>
      </c>
      <c r="Q246" s="122"/>
      <c r="R246" s="264">
        <v>1.8198766251213501</v>
      </c>
      <c r="S246" s="264">
        <v>0.546732621713096</v>
      </c>
      <c r="T246" s="264">
        <v>0.62027795914600858</v>
      </c>
      <c r="U246" s="264">
        <v>2.011587485516003</v>
      </c>
      <c r="V246" s="264">
        <v>2.8624653550819943</v>
      </c>
      <c r="W246" s="264">
        <v>1.7977825875699978</v>
      </c>
      <c r="X246" s="212"/>
      <c r="Y246" s="122">
        <v>21442</v>
      </c>
      <c r="Z246" s="122">
        <v>21575</v>
      </c>
      <c r="AA246" s="122">
        <v>22009</v>
      </c>
      <c r="AB246" s="122">
        <v>22639</v>
      </c>
      <c r="AC246" s="122">
        <v>23046</v>
      </c>
      <c r="AD246" s="122">
        <v>23172</v>
      </c>
      <c r="AE246" s="122"/>
      <c r="AF246" s="122"/>
      <c r="AG246" s="122"/>
      <c r="AH246" s="122"/>
      <c r="AI246" s="122"/>
      <c r="AJ246" s="122"/>
      <c r="AK246" s="122"/>
      <c r="AL246" s="122"/>
      <c r="AM246" s="122"/>
      <c r="AN246" s="122"/>
    </row>
    <row r="247" spans="1:40" ht="12.75" x14ac:dyDescent="0.2">
      <c r="A247" s="122" t="s">
        <v>594</v>
      </c>
      <c r="B247" s="122">
        <v>35</v>
      </c>
      <c r="C247" s="122">
        <v>0</v>
      </c>
      <c r="D247" s="122">
        <v>0</v>
      </c>
      <c r="E247" s="122">
        <v>0</v>
      </c>
      <c r="F247" s="122">
        <v>35.014340401673898</v>
      </c>
      <c r="G247" s="122">
        <v>0</v>
      </c>
      <c r="H247" s="122"/>
      <c r="I247" s="122">
        <v>47399</v>
      </c>
      <c r="J247" s="122">
        <v>51604</v>
      </c>
      <c r="K247" s="122"/>
      <c r="L247" s="122">
        <v>3006</v>
      </c>
      <c r="M247" s="122">
        <v>3196</v>
      </c>
      <c r="N247" s="122"/>
      <c r="O247" s="122">
        <v>6694</v>
      </c>
      <c r="P247" s="122">
        <v>7417</v>
      </c>
      <c r="Q247" s="122"/>
      <c r="R247" s="264">
        <v>1.0727226582876801</v>
      </c>
      <c r="S247" s="264">
        <v>0.78087061245896494</v>
      </c>
      <c r="T247" s="264">
        <v>1.1676464625989951</v>
      </c>
      <c r="U247" s="264">
        <v>1.3805955195770139</v>
      </c>
      <c r="V247" s="264">
        <v>0.83012155351300976</v>
      </c>
      <c r="W247" s="264">
        <v>0.91345682642401016</v>
      </c>
      <c r="X247" s="212"/>
      <c r="Y247" s="122">
        <v>49330</v>
      </c>
      <c r="Z247" s="122">
        <v>49906</v>
      </c>
      <c r="AA247" s="122">
        <v>50595</v>
      </c>
      <c r="AB247" s="122">
        <v>51015</v>
      </c>
      <c r="AC247" s="122">
        <v>51481</v>
      </c>
      <c r="AD247" s="122">
        <v>51883</v>
      </c>
      <c r="AE247" s="122"/>
      <c r="AF247" s="122"/>
      <c r="AG247" s="122"/>
      <c r="AH247" s="122"/>
      <c r="AI247" s="122"/>
      <c r="AJ247" s="122"/>
      <c r="AK247" s="122"/>
      <c r="AL247" s="122"/>
      <c r="AM247" s="122"/>
      <c r="AN247" s="122"/>
    </row>
    <row r="248" spans="1:40" ht="12.75" x14ac:dyDescent="0.2">
      <c r="A248" s="122" t="s">
        <v>595</v>
      </c>
      <c r="B248" s="122">
        <v>18</v>
      </c>
      <c r="C248" s="122">
        <v>0</v>
      </c>
      <c r="D248" s="122">
        <v>18.294721253710499</v>
      </c>
      <c r="E248" s="122">
        <v>0</v>
      </c>
      <c r="F248" s="122">
        <v>0</v>
      </c>
      <c r="G248" s="122">
        <v>0</v>
      </c>
      <c r="H248" s="122"/>
      <c r="I248" s="122">
        <v>55267</v>
      </c>
      <c r="J248" s="122">
        <v>57685</v>
      </c>
      <c r="K248" s="122"/>
      <c r="L248" s="122">
        <v>3109</v>
      </c>
      <c r="M248" s="122">
        <v>3432</v>
      </c>
      <c r="N248" s="122"/>
      <c r="O248" s="122">
        <v>7648</v>
      </c>
      <c r="P248" s="122">
        <v>7791</v>
      </c>
      <c r="Q248" s="122"/>
      <c r="R248" s="264">
        <v>0.50149817838287503</v>
      </c>
      <c r="S248" s="264">
        <v>1.2234116502154901</v>
      </c>
      <c r="T248" s="264">
        <v>0.6524359974470002</v>
      </c>
      <c r="U248" s="264">
        <v>0.23603184668499466</v>
      </c>
      <c r="V248" s="264">
        <v>0.27062172705900878</v>
      </c>
      <c r="W248" s="264">
        <v>0.84822993340300457</v>
      </c>
      <c r="X248" s="212"/>
      <c r="Y248" s="122">
        <v>56404</v>
      </c>
      <c r="Z248" s="122">
        <v>56772</v>
      </c>
      <c r="AA248" s="122">
        <v>56906</v>
      </c>
      <c r="AB248" s="122">
        <v>57060</v>
      </c>
      <c r="AC248" s="122">
        <v>57544</v>
      </c>
      <c r="AD248" s="122">
        <v>58248</v>
      </c>
      <c r="AE248" s="122"/>
      <c r="AF248" s="122"/>
      <c r="AG248" s="122"/>
      <c r="AH248" s="122"/>
      <c r="AI248" s="122"/>
      <c r="AJ248" s="122"/>
      <c r="AK248" s="122"/>
      <c r="AL248" s="122"/>
      <c r="AM248" s="122"/>
      <c r="AN248" s="122"/>
    </row>
    <row r="249" spans="1:40" ht="12.75" x14ac:dyDescent="0.2">
      <c r="A249" s="122" t="s">
        <v>596</v>
      </c>
      <c r="B249" s="122">
        <v>30</v>
      </c>
      <c r="C249" s="122">
        <v>0</v>
      </c>
      <c r="D249" s="122">
        <v>21.4935523294501</v>
      </c>
      <c r="E249" s="122">
        <v>8.2201474201474198</v>
      </c>
      <c r="F249" s="122">
        <v>0</v>
      </c>
      <c r="G249" s="122">
        <v>0</v>
      </c>
      <c r="H249" s="122"/>
      <c r="I249" s="122">
        <v>10080</v>
      </c>
      <c r="J249" s="122">
        <v>10175</v>
      </c>
      <c r="K249" s="122"/>
      <c r="L249" s="122">
        <v>579</v>
      </c>
      <c r="M249" s="122">
        <v>641</v>
      </c>
      <c r="N249" s="122"/>
      <c r="O249" s="122">
        <v>1510</v>
      </c>
      <c r="P249" s="122">
        <v>1473</v>
      </c>
      <c r="Q249" s="122"/>
      <c r="R249" s="264">
        <v>0.34058491028203802</v>
      </c>
      <c r="S249" s="264">
        <v>1.09445868664958</v>
      </c>
      <c r="T249" s="264">
        <v>0.17991004497798713</v>
      </c>
      <c r="U249" s="264">
        <v>-0.36915095280849641</v>
      </c>
      <c r="V249" s="264">
        <v>0.74103745243299102</v>
      </c>
      <c r="W249" s="264">
        <v>0.8151093439360011</v>
      </c>
      <c r="X249" s="212"/>
      <c r="Y249" s="122">
        <v>10005</v>
      </c>
      <c r="Z249" s="122">
        <v>10023</v>
      </c>
      <c r="AA249" s="122">
        <v>9986</v>
      </c>
      <c r="AB249" s="122">
        <v>10060</v>
      </c>
      <c r="AC249" s="122">
        <v>10142</v>
      </c>
      <c r="AD249" s="122">
        <v>10253</v>
      </c>
      <c r="AE249" s="122"/>
      <c r="AF249" s="122"/>
      <c r="AG249" s="122"/>
      <c r="AH249" s="122"/>
      <c r="AI249" s="122"/>
      <c r="AJ249" s="122"/>
      <c r="AK249" s="122"/>
      <c r="AL249" s="122"/>
      <c r="AM249" s="122"/>
      <c r="AN249" s="122"/>
    </row>
    <row r="250" spans="1:40" ht="12.75" x14ac:dyDescent="0.2">
      <c r="A250" s="122" t="s">
        <v>597</v>
      </c>
      <c r="B250" s="122">
        <v>0</v>
      </c>
      <c r="C250" s="122">
        <v>0</v>
      </c>
      <c r="D250" s="122">
        <v>0</v>
      </c>
      <c r="E250" s="122">
        <v>0</v>
      </c>
      <c r="F250" s="122">
        <v>0</v>
      </c>
      <c r="G250" s="122">
        <v>0</v>
      </c>
      <c r="H250" s="122"/>
      <c r="I250" s="122">
        <v>15380</v>
      </c>
      <c r="J250" s="122">
        <v>15461</v>
      </c>
      <c r="K250" s="122"/>
      <c r="L250" s="122">
        <v>754</v>
      </c>
      <c r="M250" s="122">
        <v>766</v>
      </c>
      <c r="N250" s="122"/>
      <c r="O250" s="122">
        <v>1959</v>
      </c>
      <c r="P250" s="122">
        <v>2015</v>
      </c>
      <c r="Q250" s="122"/>
      <c r="R250" s="264">
        <v>0.55011380646152697</v>
      </c>
      <c r="S250" s="264">
        <v>0.89680270340525103</v>
      </c>
      <c r="T250" s="264">
        <v>-0.34542314335060098</v>
      </c>
      <c r="U250" s="264">
        <v>0.52659645380599329</v>
      </c>
      <c r="V250" s="264">
        <v>0.78244148266000479</v>
      </c>
      <c r="W250" s="264">
        <v>1.243502862030013</v>
      </c>
      <c r="X250" s="212"/>
      <c r="Y250" s="122">
        <v>15054</v>
      </c>
      <c r="Z250" s="122">
        <v>15002</v>
      </c>
      <c r="AA250" s="122">
        <v>15081</v>
      </c>
      <c r="AB250" s="122">
        <v>15199</v>
      </c>
      <c r="AC250" s="122">
        <v>15388</v>
      </c>
      <c r="AD250" s="122">
        <v>15526</v>
      </c>
      <c r="AE250" s="122"/>
      <c r="AF250" s="122"/>
      <c r="AG250" s="122"/>
      <c r="AH250" s="122"/>
      <c r="AI250" s="122"/>
      <c r="AJ250" s="122"/>
      <c r="AK250" s="122"/>
      <c r="AL250" s="122"/>
      <c r="AM250" s="122"/>
      <c r="AN250" s="122"/>
    </row>
    <row r="251" spans="1:40" ht="12.75" x14ac:dyDescent="0.2">
      <c r="A251" s="122" t="s">
        <v>598</v>
      </c>
      <c r="B251" s="122">
        <v>17</v>
      </c>
      <c r="C251" s="122">
        <v>0</v>
      </c>
      <c r="D251" s="122">
        <v>11.4328683081023</v>
      </c>
      <c r="E251" s="122">
        <v>5.5840588121493502</v>
      </c>
      <c r="F251" s="122">
        <v>0</v>
      </c>
      <c r="G251" s="122">
        <v>0</v>
      </c>
      <c r="H251" s="122"/>
      <c r="I251" s="122">
        <v>15450</v>
      </c>
      <c r="J251" s="122">
        <v>15507</v>
      </c>
      <c r="K251" s="122"/>
      <c r="L251" s="122">
        <v>704</v>
      </c>
      <c r="M251" s="122">
        <v>772</v>
      </c>
      <c r="N251" s="122"/>
      <c r="O251" s="122">
        <v>2048</v>
      </c>
      <c r="P251" s="122">
        <v>2000</v>
      </c>
      <c r="Q251" s="122"/>
      <c r="R251" s="264">
        <v>0.47493270422618294</v>
      </c>
      <c r="S251" s="264">
        <v>0.93221984851427497</v>
      </c>
      <c r="T251" s="264">
        <v>7.9171339974990929E-2</v>
      </c>
      <c r="U251" s="264">
        <v>0.46146746654400772</v>
      </c>
      <c r="V251" s="264">
        <v>0.39372662248200641</v>
      </c>
      <c r="W251" s="264">
        <v>0.96738348911699745</v>
      </c>
      <c r="X251" s="212"/>
      <c r="Y251" s="122">
        <v>15157</v>
      </c>
      <c r="Z251" s="122">
        <v>15169</v>
      </c>
      <c r="AA251" s="122">
        <v>15239</v>
      </c>
      <c r="AB251" s="122">
        <v>15299</v>
      </c>
      <c r="AC251" s="122">
        <v>15447</v>
      </c>
      <c r="AD251" s="122">
        <v>15591</v>
      </c>
      <c r="AE251" s="122"/>
      <c r="AF251" s="122"/>
      <c r="AG251" s="122"/>
      <c r="AH251" s="122"/>
      <c r="AI251" s="122"/>
      <c r="AJ251" s="122"/>
      <c r="AK251" s="122"/>
      <c r="AL251" s="122"/>
      <c r="AM251" s="122"/>
      <c r="AN251" s="122"/>
    </row>
    <row r="252" spans="1:40" ht="12.75" x14ac:dyDescent="0.2">
      <c r="A252" s="122" t="s">
        <v>599</v>
      </c>
      <c r="B252" s="122">
        <v>142</v>
      </c>
      <c r="C252" s="122">
        <v>0</v>
      </c>
      <c r="D252" s="122">
        <v>141.53754975178899</v>
      </c>
      <c r="E252" s="122">
        <v>0</v>
      </c>
      <c r="F252" s="122">
        <v>0</v>
      </c>
      <c r="G252" s="122">
        <v>0</v>
      </c>
      <c r="H252" s="122"/>
      <c r="I252" s="122">
        <v>25477</v>
      </c>
      <c r="J252" s="122">
        <v>26933</v>
      </c>
      <c r="K252" s="122"/>
      <c r="L252" s="122">
        <v>1208</v>
      </c>
      <c r="M252" s="122">
        <v>1617</v>
      </c>
      <c r="N252" s="122"/>
      <c r="O252" s="122">
        <v>3199</v>
      </c>
      <c r="P252" s="122">
        <v>3429</v>
      </c>
      <c r="Q252" s="122"/>
      <c r="R252" s="264">
        <v>1.09935082574855</v>
      </c>
      <c r="S252" s="264">
        <v>0.68332026436652904</v>
      </c>
      <c r="T252" s="264">
        <v>0.12092841817799638</v>
      </c>
      <c r="U252" s="264">
        <v>1.1065222473310143</v>
      </c>
      <c r="V252" s="264">
        <v>1.4335260115609856</v>
      </c>
      <c r="W252" s="264">
        <v>1.7437884659220089</v>
      </c>
      <c r="X252" s="212"/>
      <c r="Y252" s="122">
        <v>25635</v>
      </c>
      <c r="Z252" s="122">
        <v>25666</v>
      </c>
      <c r="AA252" s="122">
        <v>25950</v>
      </c>
      <c r="AB252" s="122">
        <v>26322</v>
      </c>
      <c r="AC252" s="122">
        <v>26781</v>
      </c>
      <c r="AD252" s="122">
        <v>26964</v>
      </c>
      <c r="AE252" s="122"/>
      <c r="AF252" s="122"/>
      <c r="AG252" s="122"/>
      <c r="AH252" s="122"/>
      <c r="AI252" s="122"/>
      <c r="AJ252" s="122"/>
      <c r="AK252" s="122"/>
      <c r="AL252" s="122"/>
      <c r="AM252" s="122"/>
      <c r="AN252" s="122"/>
    </row>
    <row r="253" spans="1:40" ht="12.75" x14ac:dyDescent="0.2">
      <c r="A253" s="122" t="s">
        <v>600</v>
      </c>
      <c r="B253" s="122">
        <v>278</v>
      </c>
      <c r="C253" s="122">
        <v>205.97071686632401</v>
      </c>
      <c r="D253" s="122">
        <v>0</v>
      </c>
      <c r="E253" s="122">
        <v>71.623030423149302</v>
      </c>
      <c r="F253" s="122">
        <v>0</v>
      </c>
      <c r="G253" s="122">
        <v>0</v>
      </c>
      <c r="H253" s="122"/>
      <c r="I253" s="122">
        <v>10518</v>
      </c>
      <c r="J253" s="122">
        <v>10091</v>
      </c>
      <c r="K253" s="122"/>
      <c r="L253" s="122">
        <v>493</v>
      </c>
      <c r="M253" s="122">
        <v>466</v>
      </c>
      <c r="N253" s="122"/>
      <c r="O253" s="122">
        <v>1312</v>
      </c>
      <c r="P253" s="122">
        <v>1227</v>
      </c>
      <c r="Q253" s="122"/>
      <c r="R253" s="264">
        <v>-0.353497812604464</v>
      </c>
      <c r="S253" s="264">
        <v>0.66839584996009593</v>
      </c>
      <c r="T253" s="264">
        <v>-1.249139372479604</v>
      </c>
      <c r="U253" s="264">
        <v>-1.0557768924303019</v>
      </c>
      <c r="V253" s="264">
        <v>0.38252466277400288</v>
      </c>
      <c r="W253" s="264">
        <v>0.52146008824701084</v>
      </c>
      <c r="X253" s="212"/>
      <c r="Y253" s="122">
        <v>10167</v>
      </c>
      <c r="Z253" s="122">
        <v>10040</v>
      </c>
      <c r="AA253" s="122">
        <v>9934</v>
      </c>
      <c r="AB253" s="122">
        <v>9972</v>
      </c>
      <c r="AC253" s="122">
        <v>10024</v>
      </c>
      <c r="AD253" s="122">
        <v>10091</v>
      </c>
      <c r="AE253" s="122"/>
      <c r="AF253" s="122"/>
      <c r="AG253" s="122"/>
      <c r="AH253" s="122"/>
      <c r="AI253" s="122"/>
      <c r="AJ253" s="122"/>
      <c r="AK253" s="122"/>
      <c r="AL253" s="122"/>
      <c r="AM253" s="122"/>
      <c r="AN253" s="122"/>
    </row>
    <row r="254" spans="1:40" ht="12.75" x14ac:dyDescent="0.2">
      <c r="A254" s="122" t="s">
        <v>601</v>
      </c>
      <c r="B254" s="122">
        <v>0</v>
      </c>
      <c r="C254" s="122">
        <v>0</v>
      </c>
      <c r="D254" s="122">
        <v>0</v>
      </c>
      <c r="E254" s="122">
        <v>0</v>
      </c>
      <c r="F254" s="122">
        <v>0</v>
      </c>
      <c r="G254" s="122">
        <v>0</v>
      </c>
      <c r="H254" s="122"/>
      <c r="I254" s="122">
        <v>20159</v>
      </c>
      <c r="J254" s="122">
        <v>20279</v>
      </c>
      <c r="K254" s="122"/>
      <c r="L254" s="122">
        <v>1043</v>
      </c>
      <c r="M254" s="122">
        <v>1013</v>
      </c>
      <c r="N254" s="122"/>
      <c r="O254" s="122">
        <v>2517</v>
      </c>
      <c r="P254" s="122">
        <v>2563</v>
      </c>
      <c r="Q254" s="122"/>
      <c r="R254" s="264">
        <v>0.19111766397323901</v>
      </c>
      <c r="S254" s="264">
        <v>0.54345141050343404</v>
      </c>
      <c r="T254" s="264">
        <v>-0.53268282969079905</v>
      </c>
      <c r="U254" s="264">
        <v>0.10010010009999348</v>
      </c>
      <c r="V254" s="264">
        <v>0.28499999999999659</v>
      </c>
      <c r="W254" s="264">
        <v>0.9173854514630051</v>
      </c>
      <c r="X254" s="212"/>
      <c r="Y254" s="122">
        <v>20087</v>
      </c>
      <c r="Z254" s="122">
        <v>19980</v>
      </c>
      <c r="AA254" s="122">
        <v>20000</v>
      </c>
      <c r="AB254" s="122">
        <v>20057</v>
      </c>
      <c r="AC254" s="122">
        <v>20241</v>
      </c>
      <c r="AD254" s="122">
        <v>20351</v>
      </c>
      <c r="AE254" s="122"/>
      <c r="AF254" s="122"/>
      <c r="AG254" s="122"/>
      <c r="AH254" s="122"/>
      <c r="AI254" s="122"/>
      <c r="AJ254" s="122"/>
      <c r="AK254" s="122"/>
      <c r="AL254" s="122"/>
      <c r="AM254" s="122"/>
      <c r="AN254" s="122"/>
    </row>
    <row r="255" spans="1:40" ht="12.75" x14ac:dyDescent="0.2">
      <c r="A255" s="122" t="s">
        <v>602</v>
      </c>
      <c r="B255" s="122">
        <v>54</v>
      </c>
      <c r="C255" s="122">
        <v>34.842015371477402</v>
      </c>
      <c r="D255" s="122">
        <v>0</v>
      </c>
      <c r="E255" s="122">
        <v>19.397463926541299</v>
      </c>
      <c r="F255" s="122">
        <v>0</v>
      </c>
      <c r="G255" s="122">
        <v>0</v>
      </c>
      <c r="H255" s="122"/>
      <c r="I255" s="122">
        <v>7026</v>
      </c>
      <c r="J255" s="122">
        <v>6861</v>
      </c>
      <c r="K255" s="122"/>
      <c r="L255" s="122">
        <v>315</v>
      </c>
      <c r="M255" s="122">
        <v>281</v>
      </c>
      <c r="N255" s="122"/>
      <c r="O255" s="122">
        <v>909</v>
      </c>
      <c r="P255" s="122">
        <v>880</v>
      </c>
      <c r="Q255" s="122"/>
      <c r="R255" s="264">
        <v>3.6601211561349003E-3</v>
      </c>
      <c r="S255" s="264">
        <v>0.70267896354852899</v>
      </c>
      <c r="T255" s="264">
        <v>0</v>
      </c>
      <c r="U255" s="264">
        <v>-0.20497803806730985</v>
      </c>
      <c r="V255" s="264">
        <v>-1.0269953051643057</v>
      </c>
      <c r="W255" s="264">
        <v>1.2600059294399983</v>
      </c>
      <c r="X255" s="212"/>
      <c r="Y255" s="122">
        <v>6830</v>
      </c>
      <c r="Z255" s="122">
        <v>6830</v>
      </c>
      <c r="AA255" s="122">
        <v>6816</v>
      </c>
      <c r="AB255" s="122">
        <v>6746</v>
      </c>
      <c r="AC255" s="122">
        <v>6831</v>
      </c>
      <c r="AD255" s="122">
        <v>6879</v>
      </c>
      <c r="AE255" s="122"/>
      <c r="AF255" s="122"/>
      <c r="AG255" s="122"/>
      <c r="AH255" s="122"/>
      <c r="AI255" s="122"/>
      <c r="AJ255" s="122"/>
      <c r="AK255" s="122"/>
      <c r="AL255" s="122"/>
      <c r="AM255" s="122"/>
      <c r="AN255" s="122"/>
    </row>
    <row r="256" spans="1:40" ht="12.75" x14ac:dyDescent="0.2">
      <c r="A256" s="122" t="s">
        <v>603</v>
      </c>
      <c r="B256" s="122">
        <v>41</v>
      </c>
      <c r="C256" s="122">
        <v>0</v>
      </c>
      <c r="D256" s="122">
        <v>0</v>
      </c>
      <c r="E256" s="122">
        <v>41.196389093588799</v>
      </c>
      <c r="F256" s="122">
        <v>0</v>
      </c>
      <c r="G256" s="122">
        <v>0</v>
      </c>
      <c r="H256" s="122"/>
      <c r="I256" s="122">
        <v>10884</v>
      </c>
      <c r="J256" s="122">
        <v>10856</v>
      </c>
      <c r="K256" s="122"/>
      <c r="L256" s="122">
        <v>458</v>
      </c>
      <c r="M256" s="122">
        <v>415</v>
      </c>
      <c r="N256" s="122"/>
      <c r="O256" s="122">
        <v>1332</v>
      </c>
      <c r="P256" s="122">
        <v>1269</v>
      </c>
      <c r="Q256" s="122"/>
      <c r="R256" s="264">
        <v>-2.3082693765719103E-3</v>
      </c>
      <c r="S256" s="264">
        <v>-0.14773776546629702</v>
      </c>
      <c r="T256" s="264">
        <v>-0.75708614163050925</v>
      </c>
      <c r="U256" s="264">
        <v>-9.3031909945096913E-2</v>
      </c>
      <c r="V256" s="264">
        <v>0.35385045162499296</v>
      </c>
      <c r="W256" s="264">
        <v>0.49178806717999635</v>
      </c>
      <c r="X256" s="212"/>
      <c r="Y256" s="122">
        <v>10831</v>
      </c>
      <c r="Z256" s="122">
        <v>10749</v>
      </c>
      <c r="AA256" s="122">
        <v>10739</v>
      </c>
      <c r="AB256" s="122">
        <v>10777</v>
      </c>
      <c r="AC256" s="122">
        <v>10830</v>
      </c>
      <c r="AD256" s="122">
        <v>10814</v>
      </c>
      <c r="AE256" s="122"/>
      <c r="AF256" s="122"/>
      <c r="AG256" s="122"/>
      <c r="AH256" s="122"/>
      <c r="AI256" s="122"/>
      <c r="AJ256" s="122"/>
      <c r="AK256" s="122"/>
      <c r="AL256" s="122"/>
      <c r="AM256" s="122"/>
      <c r="AN256" s="122"/>
    </row>
    <row r="257" spans="1:40" ht="12.75" x14ac:dyDescent="0.2">
      <c r="A257" s="122" t="s">
        <v>604</v>
      </c>
      <c r="B257" s="122">
        <v>43</v>
      </c>
      <c r="C257" s="122">
        <v>0</v>
      </c>
      <c r="D257" s="122">
        <v>43.117643744280102</v>
      </c>
      <c r="E257" s="122">
        <v>0</v>
      </c>
      <c r="F257" s="122">
        <v>0</v>
      </c>
      <c r="G257" s="122">
        <v>0</v>
      </c>
      <c r="H257" s="122"/>
      <c r="I257" s="122">
        <v>10715</v>
      </c>
      <c r="J257" s="122">
        <v>10909</v>
      </c>
      <c r="K257" s="122"/>
      <c r="L257" s="122">
        <v>500</v>
      </c>
      <c r="M257" s="122">
        <v>577</v>
      </c>
      <c r="N257" s="122"/>
      <c r="O257" s="122">
        <v>1325</v>
      </c>
      <c r="P257" s="122">
        <v>1313</v>
      </c>
      <c r="Q257" s="122"/>
      <c r="R257" s="264">
        <v>0.56697830593643905</v>
      </c>
      <c r="S257" s="264">
        <v>1.8404343425048302E-2</v>
      </c>
      <c r="T257" s="264">
        <v>0.6306475903609936</v>
      </c>
      <c r="U257" s="264">
        <v>1.870732391699903E-2</v>
      </c>
      <c r="V257" s="264">
        <v>0.65463387262700223</v>
      </c>
      <c r="W257" s="264">
        <v>0.96627334386299424</v>
      </c>
      <c r="X257" s="212"/>
      <c r="Y257" s="122">
        <v>10624</v>
      </c>
      <c r="Z257" s="122">
        <v>10691</v>
      </c>
      <c r="AA257" s="122">
        <v>10693</v>
      </c>
      <c r="AB257" s="122">
        <v>10763</v>
      </c>
      <c r="AC257" s="122">
        <v>10867</v>
      </c>
      <c r="AD257" s="122">
        <v>10869</v>
      </c>
      <c r="AE257" s="122"/>
      <c r="AF257" s="122"/>
      <c r="AG257" s="122"/>
      <c r="AH257" s="122"/>
      <c r="AI257" s="122"/>
      <c r="AJ257" s="122"/>
      <c r="AK257" s="122"/>
      <c r="AL257" s="122"/>
      <c r="AM257" s="122"/>
      <c r="AN257" s="122"/>
    </row>
    <row r="258" spans="1:40" ht="12.75" x14ac:dyDescent="0.2">
      <c r="A258" s="122" t="s">
        <v>605</v>
      </c>
      <c r="B258" s="122">
        <v>0</v>
      </c>
      <c r="C258" s="122">
        <v>0</v>
      </c>
      <c r="D258" s="122">
        <v>0</v>
      </c>
      <c r="E258" s="122">
        <v>0</v>
      </c>
      <c r="F258" s="122">
        <v>0</v>
      </c>
      <c r="G258" s="122">
        <v>0</v>
      </c>
      <c r="H258" s="122"/>
      <c r="I258" s="122">
        <v>10991</v>
      </c>
      <c r="J258" s="122">
        <v>11086</v>
      </c>
      <c r="K258" s="122"/>
      <c r="L258" s="122">
        <v>596</v>
      </c>
      <c r="M258" s="122">
        <v>602</v>
      </c>
      <c r="N258" s="122"/>
      <c r="O258" s="122">
        <v>1415</v>
      </c>
      <c r="P258" s="122">
        <v>1427</v>
      </c>
      <c r="Q258" s="122"/>
      <c r="R258" s="264">
        <v>0.479476746867458</v>
      </c>
      <c r="S258" s="264">
        <v>0.85732334626838702</v>
      </c>
      <c r="T258" s="264">
        <v>7.3590286082009015E-2</v>
      </c>
      <c r="U258" s="264">
        <v>-0.12868829855689512</v>
      </c>
      <c r="V258" s="264">
        <v>1.325356649793008</v>
      </c>
      <c r="W258" s="264">
        <v>0.6540103551639902</v>
      </c>
      <c r="X258" s="212"/>
      <c r="Y258" s="122">
        <v>10871</v>
      </c>
      <c r="Z258" s="122">
        <v>10879</v>
      </c>
      <c r="AA258" s="122">
        <v>10865</v>
      </c>
      <c r="AB258" s="122">
        <v>11009</v>
      </c>
      <c r="AC258" s="122">
        <v>11081</v>
      </c>
      <c r="AD258" s="122">
        <v>11176</v>
      </c>
      <c r="AE258" s="122"/>
      <c r="AF258" s="122"/>
      <c r="AG258" s="122"/>
      <c r="AH258" s="122"/>
      <c r="AI258" s="122"/>
      <c r="AJ258" s="122"/>
      <c r="AK258" s="122"/>
      <c r="AL258" s="122"/>
      <c r="AM258" s="122"/>
      <c r="AN258" s="122"/>
    </row>
    <row r="259" spans="1:40" ht="12.75" x14ac:dyDescent="0.2">
      <c r="A259" s="122" t="s">
        <v>606</v>
      </c>
      <c r="B259" s="122">
        <v>0</v>
      </c>
      <c r="C259" s="122">
        <v>0</v>
      </c>
      <c r="D259" s="122">
        <v>0</v>
      </c>
      <c r="E259" s="122">
        <v>0</v>
      </c>
      <c r="F259" s="122">
        <v>0</v>
      </c>
      <c r="G259" s="122">
        <v>0</v>
      </c>
      <c r="H259" s="122"/>
      <c r="I259" s="122">
        <v>6983</v>
      </c>
      <c r="J259" s="122">
        <v>6884</v>
      </c>
      <c r="K259" s="122"/>
      <c r="L259" s="122">
        <v>350</v>
      </c>
      <c r="M259" s="122">
        <v>351</v>
      </c>
      <c r="N259" s="122"/>
      <c r="O259" s="122">
        <v>886</v>
      </c>
      <c r="P259" s="122">
        <v>932</v>
      </c>
      <c r="Q259" s="122"/>
      <c r="R259" s="264">
        <v>3.3110760013821398E-2</v>
      </c>
      <c r="S259" s="264">
        <v>0.132333480370534</v>
      </c>
      <c r="T259" s="264">
        <v>-0.91283863368670382</v>
      </c>
      <c r="U259" s="264">
        <v>-0.52005943536399002</v>
      </c>
      <c r="V259" s="264">
        <v>0.13442867811799886</v>
      </c>
      <c r="W259" s="264">
        <v>1.4468973747020044</v>
      </c>
      <c r="X259" s="212"/>
      <c r="Y259" s="122">
        <v>6792</v>
      </c>
      <c r="Z259" s="122">
        <v>6730</v>
      </c>
      <c r="AA259" s="122">
        <v>6695</v>
      </c>
      <c r="AB259" s="122">
        <v>6704</v>
      </c>
      <c r="AC259" s="122">
        <v>6801</v>
      </c>
      <c r="AD259" s="122">
        <v>6810</v>
      </c>
      <c r="AE259" s="122"/>
      <c r="AF259" s="122"/>
      <c r="AG259" s="122"/>
      <c r="AH259" s="122"/>
      <c r="AI259" s="122"/>
      <c r="AJ259" s="122"/>
      <c r="AK259" s="122"/>
      <c r="AL259" s="122"/>
      <c r="AM259" s="122"/>
      <c r="AN259" s="122"/>
    </row>
    <row r="260" spans="1:40" ht="12.75" x14ac:dyDescent="0.2">
      <c r="A260" s="122" t="s">
        <v>607</v>
      </c>
      <c r="B260" s="122">
        <v>312</v>
      </c>
      <c r="C260" s="122">
        <v>312.19840948914998</v>
      </c>
      <c r="D260" s="122">
        <v>0</v>
      </c>
      <c r="E260" s="122">
        <v>0</v>
      </c>
      <c r="F260" s="122">
        <v>0</v>
      </c>
      <c r="G260" s="122">
        <v>0</v>
      </c>
      <c r="H260" s="122"/>
      <c r="I260" s="122">
        <v>7419</v>
      </c>
      <c r="J260" s="122">
        <v>7039</v>
      </c>
      <c r="K260" s="122"/>
      <c r="L260" s="122">
        <v>378</v>
      </c>
      <c r="M260" s="122">
        <v>316</v>
      </c>
      <c r="N260" s="122"/>
      <c r="O260" s="122">
        <v>877</v>
      </c>
      <c r="P260" s="122">
        <v>919</v>
      </c>
      <c r="Q260" s="122"/>
      <c r="R260" s="264">
        <v>-0.39039203320617699</v>
      </c>
      <c r="S260" s="264">
        <v>0.44040346640147698</v>
      </c>
      <c r="T260" s="264">
        <v>-0.61538461538459899</v>
      </c>
      <c r="U260" s="264">
        <v>-0.54883197298060793</v>
      </c>
      <c r="V260" s="264">
        <v>-0.26885524267720484</v>
      </c>
      <c r="W260" s="264">
        <v>-0.12769580022700211</v>
      </c>
      <c r="X260" s="212"/>
      <c r="Y260" s="122">
        <v>7150</v>
      </c>
      <c r="Z260" s="122">
        <v>7106</v>
      </c>
      <c r="AA260" s="122">
        <v>7067</v>
      </c>
      <c r="AB260" s="122">
        <v>7048</v>
      </c>
      <c r="AC260" s="122">
        <v>7039</v>
      </c>
      <c r="AD260" s="122">
        <v>7070</v>
      </c>
      <c r="AE260" s="122"/>
      <c r="AF260" s="122"/>
      <c r="AG260" s="122"/>
      <c r="AH260" s="122"/>
      <c r="AI260" s="122"/>
      <c r="AJ260" s="122"/>
      <c r="AK260" s="122"/>
      <c r="AL260" s="122"/>
      <c r="AM260" s="122"/>
      <c r="AN260" s="122"/>
    </row>
    <row r="261" spans="1:40" ht="14.25" customHeight="1" x14ac:dyDescent="0.2">
      <c r="A261" s="19" t="s">
        <v>608</v>
      </c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212"/>
      <c r="S261" s="212"/>
      <c r="T261" s="264"/>
      <c r="U261" s="264"/>
      <c r="V261" s="264"/>
      <c r="W261" s="264"/>
      <c r="X261" s="212"/>
      <c r="Y261" s="122"/>
      <c r="Z261" s="122"/>
      <c r="AA261" s="122"/>
      <c r="AB261" s="122"/>
      <c r="AC261" s="122"/>
      <c r="AD261" s="122"/>
      <c r="AE261" s="122"/>
      <c r="AF261" s="122"/>
      <c r="AG261" s="122"/>
      <c r="AH261" s="122"/>
      <c r="AI261" s="122"/>
      <c r="AJ261" s="122"/>
      <c r="AK261" s="122"/>
      <c r="AL261" s="122"/>
      <c r="AM261" s="122"/>
      <c r="AN261" s="122"/>
    </row>
    <row r="262" spans="1:40" ht="12.75" x14ac:dyDescent="0.2">
      <c r="A262" s="122" t="s">
        <v>609</v>
      </c>
      <c r="B262" s="122">
        <v>18</v>
      </c>
      <c r="C262" s="122">
        <v>0</v>
      </c>
      <c r="D262" s="122">
        <v>18.378468985778301</v>
      </c>
      <c r="E262" s="122">
        <v>0</v>
      </c>
      <c r="F262" s="122">
        <v>0</v>
      </c>
      <c r="G262" s="122">
        <v>0</v>
      </c>
      <c r="H262" s="122"/>
      <c r="I262" s="122">
        <v>26278</v>
      </c>
      <c r="J262" s="122">
        <v>26929</v>
      </c>
      <c r="K262" s="122"/>
      <c r="L262" s="122">
        <v>1293</v>
      </c>
      <c r="M262" s="122">
        <v>1432</v>
      </c>
      <c r="N262" s="122"/>
      <c r="O262" s="122">
        <v>3386</v>
      </c>
      <c r="P262" s="122">
        <v>3434</v>
      </c>
      <c r="Q262" s="122"/>
      <c r="R262" s="264">
        <v>0.68100631524958799</v>
      </c>
      <c r="S262" s="264">
        <v>-0.13019380277498799</v>
      </c>
      <c r="T262" s="264">
        <v>-9.9376982761896215E-2</v>
      </c>
      <c r="U262" s="264">
        <v>0.79580671079300203</v>
      </c>
      <c r="V262" s="264">
        <v>0.7022205352060098</v>
      </c>
      <c r="W262" s="264">
        <v>1.3305691669809931</v>
      </c>
      <c r="X262" s="212"/>
      <c r="Y262" s="122">
        <v>26163</v>
      </c>
      <c r="Z262" s="122">
        <v>26137</v>
      </c>
      <c r="AA262" s="122">
        <v>26345</v>
      </c>
      <c r="AB262" s="122">
        <v>26530</v>
      </c>
      <c r="AC262" s="122">
        <v>26883</v>
      </c>
      <c r="AD262" s="122">
        <v>26848</v>
      </c>
      <c r="AE262" s="122"/>
      <c r="AF262" s="122"/>
      <c r="AG262" s="122"/>
      <c r="AH262" s="122"/>
      <c r="AI262" s="122"/>
      <c r="AJ262" s="122"/>
      <c r="AK262" s="122"/>
      <c r="AL262" s="122"/>
      <c r="AM262" s="122"/>
      <c r="AN262" s="122"/>
    </row>
    <row r="263" spans="1:40" ht="12.75" x14ac:dyDescent="0.2">
      <c r="A263" s="122" t="s">
        <v>610</v>
      </c>
      <c r="B263" s="122">
        <v>0</v>
      </c>
      <c r="C263" s="122">
        <v>0</v>
      </c>
      <c r="D263" s="122">
        <v>0</v>
      </c>
      <c r="E263" s="122">
        <v>0</v>
      </c>
      <c r="F263" s="122">
        <v>0</v>
      </c>
      <c r="G263" s="122">
        <v>0</v>
      </c>
      <c r="H263" s="122"/>
      <c r="I263" s="122">
        <v>92416</v>
      </c>
      <c r="J263" s="122">
        <v>99788</v>
      </c>
      <c r="K263" s="122"/>
      <c r="L263" s="122">
        <v>5382</v>
      </c>
      <c r="M263" s="122">
        <v>5784</v>
      </c>
      <c r="N263" s="122"/>
      <c r="O263" s="122">
        <v>12467</v>
      </c>
      <c r="P263" s="122">
        <v>13393</v>
      </c>
      <c r="Q263" s="122"/>
      <c r="R263" s="264">
        <v>0.91765095214173498</v>
      </c>
      <c r="S263" s="264">
        <v>0.91328783621035703</v>
      </c>
      <c r="T263" s="264">
        <v>1.071149742361996</v>
      </c>
      <c r="U263" s="264">
        <v>1.1494016108100027</v>
      </c>
      <c r="V263" s="264">
        <v>0.84309133489499288</v>
      </c>
      <c r="W263" s="264">
        <v>0.60784749288200146</v>
      </c>
      <c r="X263" s="212"/>
      <c r="Y263" s="122">
        <v>96065</v>
      </c>
      <c r="Z263" s="122">
        <v>97094</v>
      </c>
      <c r="AA263" s="122">
        <v>98210</v>
      </c>
      <c r="AB263" s="122">
        <v>99038</v>
      </c>
      <c r="AC263" s="122">
        <v>99640</v>
      </c>
      <c r="AD263" s="122">
        <v>100550</v>
      </c>
      <c r="AE263" s="122"/>
      <c r="AF263" s="122"/>
      <c r="AG263" s="122"/>
      <c r="AH263" s="122"/>
      <c r="AI263" s="122"/>
      <c r="AJ263" s="122"/>
      <c r="AK263" s="122"/>
      <c r="AL263" s="122"/>
      <c r="AM263" s="122"/>
      <c r="AN263" s="122"/>
    </row>
    <row r="264" spans="1:40" ht="12.75" x14ac:dyDescent="0.2">
      <c r="A264" s="122" t="s">
        <v>611</v>
      </c>
      <c r="B264" s="122">
        <v>336</v>
      </c>
      <c r="C264" s="122">
        <v>322.24754731939402</v>
      </c>
      <c r="D264" s="122">
        <v>0</v>
      </c>
      <c r="E264" s="122">
        <v>14.1210790464241</v>
      </c>
      <c r="F264" s="122">
        <v>0</v>
      </c>
      <c r="G264" s="122">
        <v>0</v>
      </c>
      <c r="H264" s="122"/>
      <c r="I264" s="122">
        <v>10091</v>
      </c>
      <c r="J264" s="122">
        <v>9564</v>
      </c>
      <c r="K264" s="122"/>
      <c r="L264" s="122">
        <v>460</v>
      </c>
      <c r="M264" s="122">
        <v>473</v>
      </c>
      <c r="N264" s="122"/>
      <c r="O264" s="122">
        <v>1251</v>
      </c>
      <c r="P264" s="122">
        <v>1215</v>
      </c>
      <c r="Q264" s="122"/>
      <c r="R264" s="264">
        <v>2.0988562389745401E-2</v>
      </c>
      <c r="S264" s="264">
        <v>0.87056849171386597</v>
      </c>
      <c r="T264" s="264">
        <v>-4.1990342221296828E-2</v>
      </c>
      <c r="U264" s="264">
        <v>-0.68262969964290221</v>
      </c>
      <c r="V264" s="264">
        <v>-0.32779951358780579</v>
      </c>
      <c r="W264" s="264">
        <v>1.1457670273709937</v>
      </c>
      <c r="X264" s="212"/>
      <c r="Y264" s="122">
        <v>9526</v>
      </c>
      <c r="Z264" s="122">
        <v>9522</v>
      </c>
      <c r="AA264" s="122">
        <v>9457</v>
      </c>
      <c r="AB264" s="122">
        <v>9426</v>
      </c>
      <c r="AC264" s="122">
        <v>9534</v>
      </c>
      <c r="AD264" s="122">
        <v>9617</v>
      </c>
      <c r="AE264" s="122"/>
      <c r="AF264" s="122"/>
      <c r="AG264" s="122"/>
      <c r="AH264" s="122"/>
      <c r="AI264" s="122"/>
      <c r="AJ264" s="122"/>
      <c r="AK264" s="122"/>
      <c r="AL264" s="122"/>
      <c r="AM264" s="122"/>
      <c r="AN264" s="122"/>
    </row>
    <row r="265" spans="1:40" ht="12.75" x14ac:dyDescent="0.2">
      <c r="A265" s="122" t="s">
        <v>612</v>
      </c>
      <c r="B265" s="122">
        <v>0</v>
      </c>
      <c r="C265" s="122">
        <v>0</v>
      </c>
      <c r="D265" s="122">
        <v>0</v>
      </c>
      <c r="E265" s="122">
        <v>0</v>
      </c>
      <c r="F265" s="122">
        <v>0</v>
      </c>
      <c r="G265" s="122">
        <v>0</v>
      </c>
      <c r="H265" s="122"/>
      <c r="I265" s="122">
        <v>36956</v>
      </c>
      <c r="J265" s="122">
        <v>37299</v>
      </c>
      <c r="K265" s="122"/>
      <c r="L265" s="122">
        <v>1970</v>
      </c>
      <c r="M265" s="122">
        <v>1904</v>
      </c>
      <c r="N265" s="122"/>
      <c r="O265" s="122">
        <v>4864</v>
      </c>
      <c r="P265" s="122">
        <v>5008</v>
      </c>
      <c r="Q265" s="122"/>
      <c r="R265" s="264">
        <v>0.35592808113633601</v>
      </c>
      <c r="S265" s="264">
        <v>0.32729711602951</v>
      </c>
      <c r="T265" s="264">
        <v>0.24490462325499607</v>
      </c>
      <c r="U265" s="264">
        <v>0.20901761719900946</v>
      </c>
      <c r="V265" s="264">
        <v>2.4379672771004834E-2</v>
      </c>
      <c r="W265" s="264">
        <v>0.94786729857800367</v>
      </c>
      <c r="X265" s="212"/>
      <c r="Y265" s="122">
        <v>36749</v>
      </c>
      <c r="Z265" s="122">
        <v>36839</v>
      </c>
      <c r="AA265" s="122">
        <v>36916</v>
      </c>
      <c r="AB265" s="122">
        <v>36925</v>
      </c>
      <c r="AC265" s="122">
        <v>37275</v>
      </c>
      <c r="AD265" s="122">
        <v>37397</v>
      </c>
      <c r="AE265" s="122"/>
      <c r="AF265" s="122"/>
      <c r="AG265" s="122"/>
      <c r="AH265" s="122"/>
      <c r="AI265" s="122"/>
      <c r="AJ265" s="122"/>
      <c r="AK265" s="122"/>
      <c r="AL265" s="122"/>
      <c r="AM265" s="122"/>
      <c r="AN265" s="122"/>
    </row>
    <row r="266" spans="1:40" ht="12.75" x14ac:dyDescent="0.2">
      <c r="A266" s="122" t="s">
        <v>613</v>
      </c>
      <c r="B266" s="122">
        <v>0</v>
      </c>
      <c r="C266" s="122">
        <v>0</v>
      </c>
      <c r="D266" s="122">
        <v>0</v>
      </c>
      <c r="E266" s="122">
        <v>0</v>
      </c>
      <c r="F266" s="122">
        <v>0</v>
      </c>
      <c r="G266" s="122">
        <v>0</v>
      </c>
      <c r="H266" s="122"/>
      <c r="I266" s="122">
        <v>19243</v>
      </c>
      <c r="J266" s="122">
        <v>19067</v>
      </c>
      <c r="K266" s="122"/>
      <c r="L266" s="122">
        <v>936</v>
      </c>
      <c r="M266" s="122">
        <v>901</v>
      </c>
      <c r="N266" s="122"/>
      <c r="O266" s="122">
        <v>2408</v>
      </c>
      <c r="P266" s="122">
        <v>2556</v>
      </c>
      <c r="Q266" s="122"/>
      <c r="R266" s="264">
        <v>0.19404366780635401</v>
      </c>
      <c r="S266" s="264">
        <v>-5.7800430875939293E-2</v>
      </c>
      <c r="T266" s="264">
        <v>-0.11120525312429663</v>
      </c>
      <c r="U266" s="264">
        <v>0.44001484387399614</v>
      </c>
      <c r="V266" s="264">
        <v>0.25862978992901731</v>
      </c>
      <c r="W266" s="264">
        <v>0.1895235588309987</v>
      </c>
      <c r="X266" s="212"/>
      <c r="Y266" s="122">
        <v>18884</v>
      </c>
      <c r="Z266" s="122">
        <v>18863</v>
      </c>
      <c r="AA266" s="122">
        <v>18946</v>
      </c>
      <c r="AB266" s="122">
        <v>18995</v>
      </c>
      <c r="AC266" s="122">
        <v>19031</v>
      </c>
      <c r="AD266" s="122">
        <v>19020</v>
      </c>
      <c r="AE266" s="122"/>
      <c r="AF266" s="122"/>
      <c r="AG266" s="122"/>
      <c r="AH266" s="122"/>
      <c r="AI266" s="122"/>
      <c r="AJ266" s="122"/>
      <c r="AK266" s="122"/>
      <c r="AL266" s="122"/>
      <c r="AM266" s="122"/>
      <c r="AN266" s="122"/>
    </row>
    <row r="267" spans="1:40" ht="12.75" x14ac:dyDescent="0.2">
      <c r="A267" s="122" t="s">
        <v>614</v>
      </c>
      <c r="B267" s="122">
        <v>128</v>
      </c>
      <c r="C267" s="122">
        <v>104.791029561672</v>
      </c>
      <c r="D267" s="122">
        <v>0</v>
      </c>
      <c r="E267" s="122">
        <v>23.5886867837241</v>
      </c>
      <c r="F267" s="122">
        <v>0</v>
      </c>
      <c r="G267" s="122">
        <v>0</v>
      </c>
      <c r="H267" s="122"/>
      <c r="I267" s="122">
        <v>9810</v>
      </c>
      <c r="J267" s="122">
        <v>9511</v>
      </c>
      <c r="K267" s="122"/>
      <c r="L267" s="122">
        <v>513</v>
      </c>
      <c r="M267" s="122">
        <v>499</v>
      </c>
      <c r="N267" s="122"/>
      <c r="O267" s="122">
        <v>1238</v>
      </c>
      <c r="P267" s="122">
        <v>1195</v>
      </c>
      <c r="Q267" s="122"/>
      <c r="R267" s="264">
        <v>7.8747392103117909E-3</v>
      </c>
      <c r="S267" s="264">
        <v>-0.66134788998530292</v>
      </c>
      <c r="T267" s="264">
        <v>-0.40953481045889362</v>
      </c>
      <c r="U267" s="264">
        <v>1.0544074229997591E-2</v>
      </c>
      <c r="V267" s="264">
        <v>6.3257775435005215E-2</v>
      </c>
      <c r="W267" s="264">
        <v>0.36877041407699096</v>
      </c>
      <c r="X267" s="212"/>
      <c r="Y267" s="122">
        <v>9523</v>
      </c>
      <c r="Z267" s="122">
        <v>9484</v>
      </c>
      <c r="AA267" s="122">
        <v>9485</v>
      </c>
      <c r="AB267" s="122">
        <v>9491</v>
      </c>
      <c r="AC267" s="122">
        <v>9526</v>
      </c>
      <c r="AD267" s="122">
        <v>9463</v>
      </c>
      <c r="AE267" s="122"/>
      <c r="AF267" s="122"/>
      <c r="AG267" s="122"/>
      <c r="AH267" s="122"/>
      <c r="AI267" s="122"/>
      <c r="AJ267" s="122"/>
      <c r="AK267" s="122"/>
      <c r="AL267" s="122"/>
      <c r="AM267" s="122"/>
      <c r="AN267" s="122"/>
    </row>
    <row r="268" spans="1:40" ht="12.75" x14ac:dyDescent="0.2">
      <c r="A268" s="122" t="s">
        <v>615</v>
      </c>
      <c r="B268" s="122">
        <v>218</v>
      </c>
      <c r="C268" s="122">
        <v>101.42431268631999</v>
      </c>
      <c r="D268" s="122">
        <v>0</v>
      </c>
      <c r="E268" s="122">
        <v>116.32069672131099</v>
      </c>
      <c r="F268" s="122">
        <v>0</v>
      </c>
      <c r="G268" s="122">
        <v>0</v>
      </c>
      <c r="H268" s="122"/>
      <c r="I268" s="122">
        <v>6038</v>
      </c>
      <c r="J268" s="122">
        <v>5856</v>
      </c>
      <c r="K268" s="122"/>
      <c r="L268" s="122">
        <v>279</v>
      </c>
      <c r="M268" s="122">
        <v>279</v>
      </c>
      <c r="N268" s="122"/>
      <c r="O268" s="122">
        <v>731</v>
      </c>
      <c r="P268" s="122">
        <v>661</v>
      </c>
      <c r="Q268" s="122"/>
      <c r="R268" s="264">
        <v>-7.2530286421568196E-2</v>
      </c>
      <c r="S268" s="264">
        <v>0.80355616344674297</v>
      </c>
      <c r="T268" s="264">
        <v>-1.0910330719399894</v>
      </c>
      <c r="U268" s="264">
        <v>-0.65494657014819779</v>
      </c>
      <c r="V268" s="264">
        <v>1.7349063150589927</v>
      </c>
      <c r="W268" s="264">
        <v>-0.25579809004089782</v>
      </c>
      <c r="X268" s="212"/>
      <c r="Y268" s="122">
        <v>5866</v>
      </c>
      <c r="Z268" s="122">
        <v>5802</v>
      </c>
      <c r="AA268" s="122">
        <v>5764</v>
      </c>
      <c r="AB268" s="122">
        <v>5864</v>
      </c>
      <c r="AC268" s="122">
        <v>5849</v>
      </c>
      <c r="AD268" s="122">
        <v>5896</v>
      </c>
      <c r="AE268" s="122"/>
      <c r="AF268" s="122"/>
      <c r="AG268" s="122"/>
      <c r="AH268" s="122"/>
      <c r="AI268" s="122"/>
      <c r="AJ268" s="122"/>
      <c r="AK268" s="122"/>
      <c r="AL268" s="122"/>
      <c r="AM268" s="122"/>
      <c r="AN268" s="122"/>
    </row>
    <row r="269" spans="1:40" ht="12.75" x14ac:dyDescent="0.2">
      <c r="A269" s="122" t="s">
        <v>616</v>
      </c>
      <c r="B269" s="122">
        <v>0</v>
      </c>
      <c r="C269" s="122">
        <v>0</v>
      </c>
      <c r="D269" s="122">
        <v>0</v>
      </c>
      <c r="E269" s="122">
        <v>0</v>
      </c>
      <c r="F269" s="122">
        <v>0</v>
      </c>
      <c r="G269" s="122">
        <v>0</v>
      </c>
      <c r="H269" s="122"/>
      <c r="I269" s="122">
        <v>11816</v>
      </c>
      <c r="J269" s="122">
        <v>11631</v>
      </c>
      <c r="K269" s="122"/>
      <c r="L269" s="122">
        <v>547</v>
      </c>
      <c r="M269" s="122">
        <v>579</v>
      </c>
      <c r="N269" s="122"/>
      <c r="O269" s="122">
        <v>1462</v>
      </c>
      <c r="P269" s="122">
        <v>1465</v>
      </c>
      <c r="Q269" s="122"/>
      <c r="R269" s="264">
        <v>0.51018726775602397</v>
      </c>
      <c r="S269" s="264">
        <v>-9.4721432876948189E-2</v>
      </c>
      <c r="T269" s="264">
        <v>-0.12303365849369641</v>
      </c>
      <c r="U269" s="264">
        <v>0.55433347998199167</v>
      </c>
      <c r="V269" s="264">
        <v>0.4287714385719994</v>
      </c>
      <c r="W269" s="264">
        <v>1.1849786529579944</v>
      </c>
      <c r="X269" s="212"/>
      <c r="Y269" s="122">
        <v>11379</v>
      </c>
      <c r="Z269" s="122">
        <v>11365</v>
      </c>
      <c r="AA269" s="122">
        <v>11428</v>
      </c>
      <c r="AB269" s="122">
        <v>11477</v>
      </c>
      <c r="AC269" s="122">
        <v>11613</v>
      </c>
      <c r="AD269" s="122">
        <v>11602</v>
      </c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</row>
    <row r="270" spans="1:40" ht="12.75" x14ac:dyDescent="0.2">
      <c r="A270" s="122" t="s">
        <v>617</v>
      </c>
      <c r="B270" s="122">
        <v>43</v>
      </c>
      <c r="C270" s="122">
        <v>0</v>
      </c>
      <c r="D270" s="122">
        <v>42.854993201673203</v>
      </c>
      <c r="E270" s="122">
        <v>0</v>
      </c>
      <c r="F270" s="122">
        <v>0</v>
      </c>
      <c r="G270" s="122">
        <v>0</v>
      </c>
      <c r="H270" s="122"/>
      <c r="I270" s="122">
        <v>36748</v>
      </c>
      <c r="J270" s="122">
        <v>38949</v>
      </c>
      <c r="K270" s="122"/>
      <c r="L270" s="122">
        <v>1824</v>
      </c>
      <c r="M270" s="122">
        <v>2101</v>
      </c>
      <c r="N270" s="122"/>
      <c r="O270" s="122">
        <v>4948</v>
      </c>
      <c r="P270" s="122">
        <v>5287</v>
      </c>
      <c r="Q270" s="122"/>
      <c r="R270" s="264">
        <v>1.09382717754107</v>
      </c>
      <c r="S270" s="264">
        <v>1.3247256294383498</v>
      </c>
      <c r="T270" s="264">
        <v>0.42615168842399953</v>
      </c>
      <c r="U270" s="264">
        <v>1.2649728742549939</v>
      </c>
      <c r="V270" s="264">
        <v>1.318127569287995</v>
      </c>
      <c r="W270" s="264">
        <v>1.3690382702479837</v>
      </c>
      <c r="X270" s="212"/>
      <c r="Y270" s="122">
        <v>37076</v>
      </c>
      <c r="Z270" s="122">
        <v>37234</v>
      </c>
      <c r="AA270" s="122">
        <v>37705</v>
      </c>
      <c r="AB270" s="122">
        <v>38202</v>
      </c>
      <c r="AC270" s="122">
        <v>38725</v>
      </c>
      <c r="AD270" s="122">
        <v>39238</v>
      </c>
      <c r="AE270" s="122"/>
      <c r="AF270" s="122"/>
      <c r="AG270" s="122"/>
      <c r="AH270" s="122"/>
      <c r="AI270" s="122"/>
      <c r="AJ270" s="122"/>
      <c r="AK270" s="122"/>
      <c r="AL270" s="122"/>
      <c r="AM270" s="122"/>
      <c r="AN270" s="122"/>
    </row>
    <row r="271" spans="1:40" ht="12.75" x14ac:dyDescent="0.2">
      <c r="A271" s="122" t="s">
        <v>618</v>
      </c>
      <c r="B271" s="122">
        <v>82</v>
      </c>
      <c r="C271" s="122">
        <v>0</v>
      </c>
      <c r="D271" s="122">
        <v>81.753702440985705</v>
      </c>
      <c r="E271" s="122">
        <v>0</v>
      </c>
      <c r="F271" s="122">
        <v>0</v>
      </c>
      <c r="G271" s="122">
        <v>0</v>
      </c>
      <c r="H271" s="122"/>
      <c r="I271" s="122">
        <v>26257</v>
      </c>
      <c r="J271" s="122">
        <v>25992</v>
      </c>
      <c r="K271" s="122"/>
      <c r="L271" s="122">
        <v>1110</v>
      </c>
      <c r="M271" s="122">
        <v>1371</v>
      </c>
      <c r="N271" s="122"/>
      <c r="O271" s="122">
        <v>3196</v>
      </c>
      <c r="P271" s="122">
        <v>3180</v>
      </c>
      <c r="Q271" s="122"/>
      <c r="R271" s="264">
        <v>0.67290283781316096</v>
      </c>
      <c r="S271" s="264">
        <v>-0.47528884423663997</v>
      </c>
      <c r="T271" s="264">
        <v>0.80574740017500801</v>
      </c>
      <c r="U271" s="264">
        <v>0.11418671496599586</v>
      </c>
      <c r="V271" s="264">
        <v>1.1956265240309989</v>
      </c>
      <c r="W271" s="264">
        <v>0.57909055577098911</v>
      </c>
      <c r="X271" s="212"/>
      <c r="Y271" s="122">
        <v>25194</v>
      </c>
      <c r="Z271" s="122">
        <v>25397</v>
      </c>
      <c r="AA271" s="122">
        <v>25426</v>
      </c>
      <c r="AB271" s="122">
        <v>25730</v>
      </c>
      <c r="AC271" s="122">
        <v>25879</v>
      </c>
      <c r="AD271" s="122">
        <v>25756</v>
      </c>
      <c r="AE271" s="122"/>
      <c r="AF271" s="122"/>
      <c r="AG271" s="122"/>
      <c r="AH271" s="122"/>
      <c r="AI271" s="122"/>
      <c r="AJ271" s="122"/>
      <c r="AK271" s="122"/>
      <c r="AL271" s="122"/>
      <c r="AM271" s="122"/>
      <c r="AN271" s="122"/>
    </row>
    <row r="272" spans="1:40" ht="14.25" customHeight="1" x14ac:dyDescent="0.2">
      <c r="A272" s="19" t="s">
        <v>619</v>
      </c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212"/>
      <c r="S272" s="212"/>
      <c r="T272" s="264"/>
      <c r="U272" s="264"/>
      <c r="V272" s="264"/>
      <c r="W272" s="264"/>
      <c r="X272" s="212"/>
      <c r="Y272" s="122"/>
      <c r="Z272" s="122"/>
      <c r="AA272" s="122"/>
      <c r="AB272" s="122"/>
      <c r="AC272" s="122"/>
      <c r="AD272" s="122"/>
      <c r="AE272" s="122"/>
      <c r="AF272" s="122"/>
      <c r="AG272" s="122"/>
      <c r="AH272" s="122"/>
      <c r="AI272" s="122"/>
      <c r="AJ272" s="122"/>
      <c r="AK272" s="122"/>
      <c r="AL272" s="122"/>
      <c r="AM272" s="122"/>
      <c r="AN272" s="122"/>
    </row>
    <row r="273" spans="1:40" ht="12.75" x14ac:dyDescent="0.2">
      <c r="A273" s="122" t="s">
        <v>620</v>
      </c>
      <c r="B273" s="122">
        <v>0</v>
      </c>
      <c r="C273" s="122">
        <v>0</v>
      </c>
      <c r="D273" s="122">
        <v>0</v>
      </c>
      <c r="E273" s="122">
        <v>0</v>
      </c>
      <c r="F273" s="122">
        <v>0</v>
      </c>
      <c r="G273" s="122">
        <v>0</v>
      </c>
      <c r="H273" s="122"/>
      <c r="I273" s="122">
        <v>25080</v>
      </c>
      <c r="J273" s="122">
        <v>25269</v>
      </c>
      <c r="K273" s="122"/>
      <c r="L273" s="122">
        <v>1221</v>
      </c>
      <c r="M273" s="122">
        <v>1301</v>
      </c>
      <c r="N273" s="122"/>
      <c r="O273" s="122">
        <v>3244</v>
      </c>
      <c r="P273" s="122">
        <v>3394</v>
      </c>
      <c r="Q273" s="122"/>
      <c r="R273" s="264">
        <v>0.71583196005793304</v>
      </c>
      <c r="S273" s="264">
        <v>0.35806644121742598</v>
      </c>
      <c r="T273" s="264">
        <v>0.2005894874729961</v>
      </c>
      <c r="U273" s="264">
        <v>0.84569187400400381</v>
      </c>
      <c r="V273" s="264">
        <v>1.3125911521629945</v>
      </c>
      <c r="W273" s="264">
        <v>0.50783749200300576</v>
      </c>
      <c r="X273" s="212"/>
      <c r="Y273" s="122">
        <v>24428</v>
      </c>
      <c r="Z273" s="122">
        <v>24477</v>
      </c>
      <c r="AA273" s="122">
        <v>24684</v>
      </c>
      <c r="AB273" s="122">
        <v>25008</v>
      </c>
      <c r="AC273" s="122">
        <v>25135</v>
      </c>
      <c r="AD273" s="122">
        <v>25225</v>
      </c>
      <c r="AE273" s="122"/>
      <c r="AF273" s="122"/>
      <c r="AG273" s="122"/>
      <c r="AH273" s="122"/>
      <c r="AI273" s="122"/>
      <c r="AJ273" s="122"/>
      <c r="AK273" s="122"/>
      <c r="AL273" s="122"/>
      <c r="AM273" s="122"/>
      <c r="AN273" s="122"/>
    </row>
    <row r="274" spans="1:40" ht="12.75" x14ac:dyDescent="0.2">
      <c r="A274" s="122" t="s">
        <v>621</v>
      </c>
      <c r="B274" s="122">
        <v>404</v>
      </c>
      <c r="C274" s="122">
        <v>372.76947920871999</v>
      </c>
      <c r="D274" s="122">
        <v>15.4989248512492</v>
      </c>
      <c r="E274" s="122">
        <v>16.105026497510799</v>
      </c>
      <c r="F274" s="122">
        <v>0</v>
      </c>
      <c r="G274" s="122">
        <v>0</v>
      </c>
      <c r="H274" s="122"/>
      <c r="I274" s="122">
        <v>19816</v>
      </c>
      <c r="J274" s="122">
        <v>18681</v>
      </c>
      <c r="K274" s="122"/>
      <c r="L274" s="122">
        <v>739</v>
      </c>
      <c r="M274" s="122">
        <v>819</v>
      </c>
      <c r="N274" s="122"/>
      <c r="O274" s="122">
        <v>2327</v>
      </c>
      <c r="P274" s="122">
        <v>2256</v>
      </c>
      <c r="Q274" s="122"/>
      <c r="R274" s="264">
        <v>4.9919402481646301E-2</v>
      </c>
      <c r="S274" s="264">
        <v>0.49048671373901803</v>
      </c>
      <c r="T274" s="264">
        <v>-0.56167638798879693</v>
      </c>
      <c r="U274" s="264">
        <v>4.344992396299574E-2</v>
      </c>
      <c r="V274" s="264">
        <v>-0.30944625407170179</v>
      </c>
      <c r="W274" s="264">
        <v>1.0346893209169963</v>
      </c>
      <c r="X274" s="212"/>
      <c r="Y274" s="122">
        <v>18516</v>
      </c>
      <c r="Z274" s="122">
        <v>18412</v>
      </c>
      <c r="AA274" s="122">
        <v>18420</v>
      </c>
      <c r="AB274" s="122">
        <v>18363</v>
      </c>
      <c r="AC274" s="122">
        <v>18553</v>
      </c>
      <c r="AD274" s="122">
        <v>18644</v>
      </c>
      <c r="AE274" s="122"/>
      <c r="AF274" s="122"/>
      <c r="AG274" s="122"/>
      <c r="AH274" s="122"/>
      <c r="AI274" s="122"/>
      <c r="AJ274" s="122"/>
      <c r="AK274" s="122"/>
      <c r="AL274" s="122"/>
      <c r="AM274" s="122"/>
      <c r="AN274" s="122"/>
    </row>
    <row r="275" spans="1:40" ht="12.75" x14ac:dyDescent="0.2">
      <c r="A275" s="122" t="s">
        <v>622</v>
      </c>
      <c r="B275" s="122">
        <v>294</v>
      </c>
      <c r="C275" s="122">
        <v>281.078229171663</v>
      </c>
      <c r="D275" s="122">
        <v>13.159133219621101</v>
      </c>
      <c r="E275" s="122">
        <v>0</v>
      </c>
      <c r="F275" s="122">
        <v>0</v>
      </c>
      <c r="G275" s="122">
        <v>0</v>
      </c>
      <c r="H275" s="122"/>
      <c r="I275" s="122">
        <v>20849</v>
      </c>
      <c r="J275" s="122">
        <v>19846</v>
      </c>
      <c r="K275" s="122"/>
      <c r="L275" s="122">
        <v>929</v>
      </c>
      <c r="M275" s="122">
        <v>1021</v>
      </c>
      <c r="N275" s="122"/>
      <c r="O275" s="122">
        <v>2499</v>
      </c>
      <c r="P275" s="122">
        <v>2451</v>
      </c>
      <c r="Q275" s="122"/>
      <c r="R275" s="264">
        <v>2.0212229430249799E-2</v>
      </c>
      <c r="S275" s="264">
        <v>-0.53030303030302994</v>
      </c>
      <c r="T275" s="264">
        <v>-1.0109179134654056</v>
      </c>
      <c r="U275" s="264">
        <v>0.85784313725500283</v>
      </c>
      <c r="V275" s="264">
        <v>0.17213446739599192</v>
      </c>
      <c r="W275" s="264">
        <v>7.0757100980983978E-2</v>
      </c>
      <c r="X275" s="212"/>
      <c r="Y275" s="122">
        <v>19784</v>
      </c>
      <c r="Z275" s="122">
        <v>19584</v>
      </c>
      <c r="AA275" s="122">
        <v>19752</v>
      </c>
      <c r="AB275" s="122">
        <v>19786</v>
      </c>
      <c r="AC275" s="122">
        <v>19800</v>
      </c>
      <c r="AD275" s="122">
        <v>19695</v>
      </c>
      <c r="AE275" s="122"/>
      <c r="AF275" s="122"/>
      <c r="AG275" s="122"/>
      <c r="AH275" s="122"/>
      <c r="AI275" s="122"/>
      <c r="AJ275" s="122"/>
      <c r="AK275" s="122"/>
      <c r="AL275" s="122"/>
      <c r="AM275" s="122"/>
      <c r="AN275" s="122"/>
    </row>
    <row r="276" spans="1:40" ht="12.75" x14ac:dyDescent="0.2">
      <c r="A276" s="122" t="s">
        <v>623</v>
      </c>
      <c r="B276" s="122">
        <v>0</v>
      </c>
      <c r="C276" s="122">
        <v>0</v>
      </c>
      <c r="D276" s="122">
        <v>0</v>
      </c>
      <c r="E276" s="122">
        <v>0</v>
      </c>
      <c r="F276" s="122">
        <v>0</v>
      </c>
      <c r="G276" s="122">
        <v>0</v>
      </c>
      <c r="H276" s="122"/>
      <c r="I276" s="122">
        <v>94516</v>
      </c>
      <c r="J276" s="122">
        <v>98325</v>
      </c>
      <c r="K276" s="122"/>
      <c r="L276" s="122">
        <v>5586</v>
      </c>
      <c r="M276" s="122">
        <v>5303</v>
      </c>
      <c r="N276" s="122"/>
      <c r="O276" s="122">
        <v>12402</v>
      </c>
      <c r="P276" s="122">
        <v>13311</v>
      </c>
      <c r="Q276" s="122"/>
      <c r="R276" s="264">
        <v>0.412460474955956</v>
      </c>
      <c r="S276" s="264">
        <v>0.54975261132490405</v>
      </c>
      <c r="T276" s="264">
        <v>0.33222247521300119</v>
      </c>
      <c r="U276" s="264">
        <v>0.42086586963499428</v>
      </c>
      <c r="V276" s="264">
        <v>0.43656459615199594</v>
      </c>
      <c r="W276" s="264">
        <v>0.46023564064800837</v>
      </c>
      <c r="X276" s="212"/>
      <c r="Y276" s="122">
        <v>96622</v>
      </c>
      <c r="Z276" s="122">
        <v>96943</v>
      </c>
      <c r="AA276" s="122">
        <v>97351</v>
      </c>
      <c r="AB276" s="122">
        <v>97776</v>
      </c>
      <c r="AC276" s="122">
        <v>98226</v>
      </c>
      <c r="AD276" s="122">
        <v>98766</v>
      </c>
      <c r="AE276" s="122"/>
      <c r="AF276" s="122"/>
      <c r="AG276" s="122"/>
      <c r="AH276" s="122"/>
      <c r="AI276" s="122"/>
      <c r="AJ276" s="122"/>
      <c r="AK276" s="122"/>
      <c r="AL276" s="122"/>
      <c r="AM276" s="122"/>
      <c r="AN276" s="122"/>
    </row>
    <row r="277" spans="1:40" ht="12.75" x14ac:dyDescent="0.2">
      <c r="A277" s="122" t="s">
        <v>624</v>
      </c>
      <c r="B277" s="122">
        <v>11</v>
      </c>
      <c r="C277" s="122">
        <v>0</v>
      </c>
      <c r="D277" s="122">
        <v>0</v>
      </c>
      <c r="E277" s="122">
        <v>11.3620497999111</v>
      </c>
      <c r="F277" s="122">
        <v>0</v>
      </c>
      <c r="G277" s="122">
        <v>0</v>
      </c>
      <c r="H277" s="122"/>
      <c r="I277" s="122">
        <v>17870</v>
      </c>
      <c r="J277" s="122">
        <v>17992</v>
      </c>
      <c r="K277" s="122"/>
      <c r="L277" s="122">
        <v>1027</v>
      </c>
      <c r="M277" s="122">
        <v>961</v>
      </c>
      <c r="N277" s="122"/>
      <c r="O277" s="122">
        <v>2669</v>
      </c>
      <c r="P277" s="122">
        <v>2599</v>
      </c>
      <c r="Q277" s="122"/>
      <c r="R277" s="264">
        <v>-3.7521112226091002E-2</v>
      </c>
      <c r="S277" s="264">
        <v>0.25593946475268498</v>
      </c>
      <c r="T277" s="264">
        <v>0.30555555555599767</v>
      </c>
      <c r="U277" s="264">
        <v>-2.7693159789492938E-2</v>
      </c>
      <c r="V277" s="264">
        <v>-0.17174515235460319</v>
      </c>
      <c r="W277" s="264">
        <v>-0.25528608690829913</v>
      </c>
      <c r="X277" s="212"/>
      <c r="Y277" s="122">
        <v>18000</v>
      </c>
      <c r="Z277" s="122">
        <v>18055</v>
      </c>
      <c r="AA277" s="122">
        <v>18050</v>
      </c>
      <c r="AB277" s="122">
        <v>18019</v>
      </c>
      <c r="AC277" s="122">
        <v>17973</v>
      </c>
      <c r="AD277" s="122">
        <v>18019</v>
      </c>
      <c r="AE277" s="122"/>
      <c r="AF277" s="122"/>
      <c r="AG277" s="122"/>
      <c r="AH277" s="122"/>
      <c r="AI277" s="122"/>
      <c r="AJ277" s="122"/>
      <c r="AK277" s="122"/>
      <c r="AL277" s="122"/>
      <c r="AM277" s="122"/>
      <c r="AN277" s="122"/>
    </row>
    <row r="278" spans="1:40" ht="12.75" x14ac:dyDescent="0.2">
      <c r="A278" s="122" t="s">
        <v>625</v>
      </c>
      <c r="B278" s="122">
        <v>976</v>
      </c>
      <c r="C278" s="122">
        <v>845.83176159939603</v>
      </c>
      <c r="D278" s="122">
        <v>0</v>
      </c>
      <c r="E278" s="122">
        <v>130.08593996840401</v>
      </c>
      <c r="F278" s="122">
        <v>0</v>
      </c>
      <c r="G278" s="122">
        <v>0</v>
      </c>
      <c r="H278" s="122"/>
      <c r="I278" s="122">
        <v>10604</v>
      </c>
      <c r="J278" s="122">
        <v>9495</v>
      </c>
      <c r="K278" s="122"/>
      <c r="L278" s="122">
        <v>421</v>
      </c>
      <c r="M278" s="122">
        <v>413</v>
      </c>
      <c r="N278" s="122"/>
      <c r="O278" s="122">
        <v>1279</v>
      </c>
      <c r="P278" s="122">
        <v>1153</v>
      </c>
      <c r="Q278" s="122"/>
      <c r="R278" s="264">
        <v>-0.50600199430996795</v>
      </c>
      <c r="S278" s="264">
        <v>0.30642434488588299</v>
      </c>
      <c r="T278" s="264">
        <v>-1.0043487264444053</v>
      </c>
      <c r="U278" s="264">
        <v>-0.55433532057320178</v>
      </c>
      <c r="V278" s="264">
        <v>-0.13672696676479745</v>
      </c>
      <c r="W278" s="264">
        <v>-0.32648762506579487</v>
      </c>
      <c r="X278" s="212"/>
      <c r="Y278" s="122">
        <v>9658</v>
      </c>
      <c r="Z278" s="122">
        <v>9561</v>
      </c>
      <c r="AA278" s="122">
        <v>9508</v>
      </c>
      <c r="AB278" s="122">
        <v>9495</v>
      </c>
      <c r="AC278" s="122">
        <v>9464</v>
      </c>
      <c r="AD278" s="122">
        <v>9493</v>
      </c>
      <c r="AE278" s="122"/>
      <c r="AF278" s="122"/>
      <c r="AG278" s="122"/>
      <c r="AH278" s="122"/>
      <c r="AI278" s="122"/>
      <c r="AJ278" s="122"/>
      <c r="AK278" s="122"/>
      <c r="AL278" s="122"/>
      <c r="AM278" s="122"/>
      <c r="AN278" s="122"/>
    </row>
    <row r="279" spans="1:40" ht="12.75" x14ac:dyDescent="0.2">
      <c r="A279" s="122" t="s">
        <v>626</v>
      </c>
      <c r="B279" s="122">
        <v>0</v>
      </c>
      <c r="C279" s="122">
        <v>0</v>
      </c>
      <c r="D279" s="122">
        <v>0</v>
      </c>
      <c r="E279" s="122">
        <v>0</v>
      </c>
      <c r="F279" s="122">
        <v>0</v>
      </c>
      <c r="G279" s="122">
        <v>0</v>
      </c>
      <c r="H279" s="122"/>
      <c r="I279" s="122">
        <v>55243</v>
      </c>
      <c r="J279" s="122">
        <v>55964</v>
      </c>
      <c r="K279" s="122"/>
      <c r="L279" s="122">
        <v>3078</v>
      </c>
      <c r="M279" s="122">
        <v>3160</v>
      </c>
      <c r="N279" s="122"/>
      <c r="O279" s="122">
        <v>7296</v>
      </c>
      <c r="P279" s="122">
        <v>7392</v>
      </c>
      <c r="Q279" s="122"/>
      <c r="R279" s="264">
        <v>0.43480268661364502</v>
      </c>
      <c r="S279" s="264">
        <v>0.40418492354466595</v>
      </c>
      <c r="T279" s="264">
        <v>-2.9115789856803076E-2</v>
      </c>
      <c r="U279" s="264">
        <v>0.48419098239800462</v>
      </c>
      <c r="V279" s="264">
        <v>0.71735231780900222</v>
      </c>
      <c r="W279" s="264">
        <v>0.56835554596300142</v>
      </c>
      <c r="X279" s="212"/>
      <c r="Y279" s="122">
        <v>54953</v>
      </c>
      <c r="Z279" s="122">
        <v>54937</v>
      </c>
      <c r="AA279" s="122">
        <v>55203</v>
      </c>
      <c r="AB279" s="122">
        <v>55599</v>
      </c>
      <c r="AC279" s="122">
        <v>55915</v>
      </c>
      <c r="AD279" s="122">
        <v>56141</v>
      </c>
      <c r="AE279" s="122"/>
      <c r="AF279" s="122"/>
      <c r="AG279" s="122"/>
      <c r="AH279" s="122"/>
      <c r="AI279" s="122"/>
      <c r="AJ279" s="122"/>
      <c r="AK279" s="122"/>
      <c r="AL279" s="122"/>
      <c r="AM279" s="122"/>
      <c r="AN279" s="122"/>
    </row>
    <row r="280" spans="1:40" ht="14.25" customHeight="1" x14ac:dyDescent="0.2">
      <c r="A280" s="19" t="s">
        <v>627</v>
      </c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212"/>
      <c r="S280" s="212"/>
      <c r="T280" s="264"/>
      <c r="U280" s="264"/>
      <c r="V280" s="264"/>
      <c r="W280" s="264"/>
      <c r="X280" s="21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  <c r="AI280" s="122"/>
      <c r="AJ280" s="122"/>
      <c r="AK280" s="122"/>
      <c r="AL280" s="122"/>
      <c r="AM280" s="122"/>
      <c r="AN280" s="122"/>
    </row>
    <row r="281" spans="1:40" ht="12.75" x14ac:dyDescent="0.2">
      <c r="A281" s="122" t="s">
        <v>628</v>
      </c>
      <c r="B281" s="122">
        <v>547</v>
      </c>
      <c r="C281" s="122">
        <v>473.07692307692298</v>
      </c>
      <c r="D281" s="122">
        <v>0</v>
      </c>
      <c r="E281" s="122">
        <v>73.720096031634</v>
      </c>
      <c r="F281" s="122">
        <v>0</v>
      </c>
      <c r="G281" s="122">
        <v>0</v>
      </c>
      <c r="H281" s="122"/>
      <c r="I281" s="122">
        <v>7592</v>
      </c>
      <c r="J281" s="122">
        <v>7081</v>
      </c>
      <c r="K281" s="122"/>
      <c r="L281" s="122">
        <v>345</v>
      </c>
      <c r="M281" s="122">
        <v>333</v>
      </c>
      <c r="N281" s="122"/>
      <c r="O281" s="122">
        <v>978</v>
      </c>
      <c r="P281" s="122">
        <v>916</v>
      </c>
      <c r="Q281" s="122"/>
      <c r="R281" s="264">
        <v>-0.581956931441452</v>
      </c>
      <c r="S281" s="264">
        <v>0.79207920792079189</v>
      </c>
      <c r="T281" s="264">
        <v>-1.1607019483210905</v>
      </c>
      <c r="U281" s="264">
        <v>-1.1184118551657036</v>
      </c>
      <c r="V281" s="264">
        <v>-0.45242471369999748</v>
      </c>
      <c r="W281" s="264">
        <v>0.41187331345000189</v>
      </c>
      <c r="X281" s="212"/>
      <c r="Y281" s="122">
        <v>7237</v>
      </c>
      <c r="Z281" s="122">
        <v>7153</v>
      </c>
      <c r="AA281" s="122">
        <v>7073</v>
      </c>
      <c r="AB281" s="122">
        <v>7041</v>
      </c>
      <c r="AC281" s="122">
        <v>7070</v>
      </c>
      <c r="AD281" s="122">
        <v>7126</v>
      </c>
      <c r="AE281" s="122"/>
      <c r="AF281" s="122"/>
      <c r="AG281" s="122"/>
      <c r="AH281" s="122"/>
      <c r="AI281" s="122"/>
      <c r="AJ281" s="122"/>
      <c r="AK281" s="122"/>
      <c r="AL281" s="122"/>
      <c r="AM281" s="122"/>
      <c r="AN281" s="122"/>
    </row>
    <row r="282" spans="1:40" ht="12.75" x14ac:dyDescent="0.2">
      <c r="A282" s="122" t="s">
        <v>629</v>
      </c>
      <c r="B282" s="122">
        <v>1027</v>
      </c>
      <c r="C282" s="122">
        <v>785.83726742571503</v>
      </c>
      <c r="D282" s="122">
        <v>0</v>
      </c>
      <c r="E282" s="122">
        <v>241.22550831793001</v>
      </c>
      <c r="F282" s="122">
        <v>0</v>
      </c>
      <c r="G282" s="122">
        <v>0</v>
      </c>
      <c r="H282" s="122"/>
      <c r="I282" s="122">
        <v>7202</v>
      </c>
      <c r="J282" s="122">
        <v>6492</v>
      </c>
      <c r="K282" s="122"/>
      <c r="L282" s="122">
        <v>277</v>
      </c>
      <c r="M282" s="122">
        <v>277</v>
      </c>
      <c r="N282" s="122"/>
      <c r="O282" s="122">
        <v>984</v>
      </c>
      <c r="P282" s="122">
        <v>837</v>
      </c>
      <c r="Q282" s="122"/>
      <c r="R282" s="264">
        <v>-0.91538466132175</v>
      </c>
      <c r="S282" s="264">
        <v>1.0105721393034801</v>
      </c>
      <c r="T282" s="264">
        <v>-1.2288326090213957</v>
      </c>
      <c r="U282" s="264">
        <v>-1.9268699742073068</v>
      </c>
      <c r="V282" s="264">
        <v>-1.5470297029693825E-2</v>
      </c>
      <c r="W282" s="264">
        <v>-0.47965341172829312</v>
      </c>
      <c r="X282" s="212"/>
      <c r="Y282" s="122">
        <v>6673</v>
      </c>
      <c r="Z282" s="122">
        <v>6591</v>
      </c>
      <c r="AA282" s="122">
        <v>6464</v>
      </c>
      <c r="AB282" s="122">
        <v>6463</v>
      </c>
      <c r="AC282" s="122">
        <v>6432</v>
      </c>
      <c r="AD282" s="122">
        <v>6497</v>
      </c>
      <c r="AE282" s="122"/>
      <c r="AF282" s="122"/>
      <c r="AG282" s="122"/>
      <c r="AH282" s="122"/>
      <c r="AI282" s="122"/>
      <c r="AJ282" s="122"/>
      <c r="AK282" s="122"/>
      <c r="AL282" s="122"/>
      <c r="AM282" s="122"/>
      <c r="AN282" s="122"/>
    </row>
    <row r="283" spans="1:40" ht="12.75" x14ac:dyDescent="0.2">
      <c r="A283" s="122" t="s">
        <v>630</v>
      </c>
      <c r="B283" s="122">
        <v>408</v>
      </c>
      <c r="C283" s="122">
        <v>323.96878483835002</v>
      </c>
      <c r="D283" s="122">
        <v>0</v>
      </c>
      <c r="E283" s="122">
        <v>84.363529411764702</v>
      </c>
      <c r="F283" s="122">
        <v>0</v>
      </c>
      <c r="G283" s="122">
        <v>0</v>
      </c>
      <c r="H283" s="122"/>
      <c r="I283" s="122">
        <v>10764</v>
      </c>
      <c r="J283" s="122">
        <v>10200</v>
      </c>
      <c r="K283" s="122"/>
      <c r="L283" s="122">
        <v>394</v>
      </c>
      <c r="M283" s="122">
        <v>421</v>
      </c>
      <c r="N283" s="122"/>
      <c r="O283" s="122">
        <v>1252</v>
      </c>
      <c r="P283" s="122">
        <v>1157</v>
      </c>
      <c r="Q283" s="122"/>
      <c r="R283" s="264">
        <v>-0.16188823956782</v>
      </c>
      <c r="S283" s="264">
        <v>0.27583489311397902</v>
      </c>
      <c r="T283" s="264">
        <v>0.29362826661400732</v>
      </c>
      <c r="U283" s="264">
        <v>-0.4684297843270997</v>
      </c>
      <c r="V283" s="264">
        <v>0.37258554760299489</v>
      </c>
      <c r="W283" s="264">
        <v>-0.84008987007909752</v>
      </c>
      <c r="X283" s="212"/>
      <c r="Y283" s="122">
        <v>10217</v>
      </c>
      <c r="Z283" s="122">
        <v>10247</v>
      </c>
      <c r="AA283" s="122">
        <v>10199</v>
      </c>
      <c r="AB283" s="122">
        <v>10237</v>
      </c>
      <c r="AC283" s="122">
        <v>10151</v>
      </c>
      <c r="AD283" s="122">
        <v>10179</v>
      </c>
      <c r="AE283" s="122"/>
      <c r="AF283" s="122"/>
      <c r="AG283" s="122"/>
      <c r="AH283" s="122"/>
      <c r="AI283" s="122"/>
      <c r="AJ283" s="122"/>
      <c r="AK283" s="122"/>
      <c r="AL283" s="122"/>
      <c r="AM283" s="122"/>
      <c r="AN283" s="122"/>
    </row>
    <row r="284" spans="1:40" ht="12.75" x14ac:dyDescent="0.2">
      <c r="A284" s="122" t="s">
        <v>631</v>
      </c>
      <c r="B284" s="122">
        <v>4</v>
      </c>
      <c r="C284" s="122">
        <v>0</v>
      </c>
      <c r="D284" s="122">
        <v>0</v>
      </c>
      <c r="E284" s="122">
        <v>0</v>
      </c>
      <c r="F284" s="122">
        <v>4.14504206398541</v>
      </c>
      <c r="G284" s="122">
        <v>0</v>
      </c>
      <c r="H284" s="122"/>
      <c r="I284" s="122">
        <v>14270</v>
      </c>
      <c r="J284" s="122">
        <v>14843</v>
      </c>
      <c r="K284" s="122"/>
      <c r="L284" s="122">
        <v>1067</v>
      </c>
      <c r="M284" s="122">
        <v>968</v>
      </c>
      <c r="N284" s="122"/>
      <c r="O284" s="122">
        <v>2197</v>
      </c>
      <c r="P284" s="122">
        <v>2390</v>
      </c>
      <c r="Q284" s="122"/>
      <c r="R284" s="264">
        <v>0.43238730634753697</v>
      </c>
      <c r="S284" s="264">
        <v>0.35702256652071401</v>
      </c>
      <c r="T284" s="264">
        <v>0.11651017750699566</v>
      </c>
      <c r="U284" s="264">
        <v>0.102683461116996</v>
      </c>
      <c r="V284" s="264">
        <v>1.046296929495</v>
      </c>
      <c r="W284" s="264">
        <v>0.4669734704930022</v>
      </c>
      <c r="X284" s="212"/>
      <c r="Y284" s="122">
        <v>14591</v>
      </c>
      <c r="Z284" s="122">
        <v>14608</v>
      </c>
      <c r="AA284" s="122">
        <v>14623</v>
      </c>
      <c r="AB284" s="122">
        <v>14776</v>
      </c>
      <c r="AC284" s="122">
        <v>14845</v>
      </c>
      <c r="AD284" s="122">
        <v>14898</v>
      </c>
      <c r="AE284" s="122"/>
      <c r="AF284" s="122"/>
      <c r="AG284" s="122"/>
      <c r="AH284" s="122"/>
      <c r="AI284" s="122"/>
      <c r="AJ284" s="122"/>
      <c r="AK284" s="122"/>
      <c r="AL284" s="122"/>
      <c r="AM284" s="122"/>
      <c r="AN284" s="122"/>
    </row>
    <row r="285" spans="1:40" ht="12.75" x14ac:dyDescent="0.2">
      <c r="A285" s="122" t="s">
        <v>632</v>
      </c>
      <c r="B285" s="122">
        <v>473</v>
      </c>
      <c r="C285" s="122">
        <v>473.44126765415098</v>
      </c>
      <c r="D285" s="122">
        <v>0</v>
      </c>
      <c r="E285" s="122">
        <v>0</v>
      </c>
      <c r="F285" s="122">
        <v>0</v>
      </c>
      <c r="G285" s="122">
        <v>0</v>
      </c>
      <c r="H285" s="122"/>
      <c r="I285" s="122">
        <v>5806</v>
      </c>
      <c r="J285" s="122">
        <v>5415</v>
      </c>
      <c r="K285" s="122"/>
      <c r="L285" s="122">
        <v>257</v>
      </c>
      <c r="M285" s="122">
        <v>269</v>
      </c>
      <c r="N285" s="122"/>
      <c r="O285" s="122">
        <v>680</v>
      </c>
      <c r="P285" s="122">
        <v>670</v>
      </c>
      <c r="Q285" s="122"/>
      <c r="R285" s="264">
        <v>-0.22083314743663898</v>
      </c>
      <c r="S285" s="264">
        <v>1.1102886750555101</v>
      </c>
      <c r="T285" s="264">
        <v>0.31181217901699654</v>
      </c>
      <c r="U285" s="264">
        <v>-1.1153775827391001</v>
      </c>
      <c r="V285" s="264">
        <v>-5.5473372781094099E-2</v>
      </c>
      <c r="W285" s="264">
        <v>-1.8501387604104025E-2</v>
      </c>
      <c r="X285" s="212"/>
      <c r="Y285" s="122">
        <v>5452</v>
      </c>
      <c r="Z285" s="122">
        <v>5469</v>
      </c>
      <c r="AA285" s="122">
        <v>5408</v>
      </c>
      <c r="AB285" s="122">
        <v>5405</v>
      </c>
      <c r="AC285" s="122">
        <v>5404</v>
      </c>
      <c r="AD285" s="122">
        <v>5464</v>
      </c>
      <c r="AE285" s="122"/>
      <c r="AF285" s="122"/>
      <c r="AG285" s="122"/>
      <c r="AH285" s="122"/>
      <c r="AI285" s="122"/>
      <c r="AJ285" s="122"/>
      <c r="AK285" s="122"/>
      <c r="AL285" s="122"/>
      <c r="AM285" s="122"/>
      <c r="AN285" s="122"/>
    </row>
    <row r="286" spans="1:40" ht="12.75" x14ac:dyDescent="0.2">
      <c r="A286" s="122" t="s">
        <v>633</v>
      </c>
      <c r="B286" s="122">
        <v>780</v>
      </c>
      <c r="C286" s="122">
        <v>561.22672508214703</v>
      </c>
      <c r="D286" s="122">
        <v>62.0336910076024</v>
      </c>
      <c r="E286" s="122">
        <v>156.590905241765</v>
      </c>
      <c r="F286" s="122">
        <v>0</v>
      </c>
      <c r="G286" s="122">
        <v>0</v>
      </c>
      <c r="H286" s="122"/>
      <c r="I286" s="122">
        <v>12782</v>
      </c>
      <c r="J286" s="122">
        <v>11809</v>
      </c>
      <c r="K286" s="122"/>
      <c r="L286" s="122">
        <v>502</v>
      </c>
      <c r="M286" s="122">
        <v>601</v>
      </c>
      <c r="N286" s="122"/>
      <c r="O286" s="122">
        <v>1533</v>
      </c>
      <c r="P286" s="122">
        <v>1352</v>
      </c>
      <c r="Q286" s="122"/>
      <c r="R286" s="264">
        <v>-0.8414259328227589</v>
      </c>
      <c r="S286" s="264">
        <v>0.45949625595643301</v>
      </c>
      <c r="T286" s="264">
        <v>-1.1681474169134987</v>
      </c>
      <c r="U286" s="264">
        <v>-1.0571000499416954</v>
      </c>
      <c r="V286" s="264">
        <v>-1.5058467233111941</v>
      </c>
      <c r="W286" s="264">
        <v>0.37581141100100979</v>
      </c>
      <c r="X286" s="212"/>
      <c r="Y286" s="122">
        <v>12156</v>
      </c>
      <c r="Z286" s="122">
        <v>12014</v>
      </c>
      <c r="AA286" s="122">
        <v>11887</v>
      </c>
      <c r="AB286" s="122">
        <v>11708</v>
      </c>
      <c r="AC286" s="122">
        <v>11752</v>
      </c>
      <c r="AD286" s="122">
        <v>11806</v>
      </c>
      <c r="AE286" s="122"/>
      <c r="AF286" s="122"/>
      <c r="AG286" s="122"/>
      <c r="AH286" s="122"/>
      <c r="AI286" s="122"/>
      <c r="AJ286" s="122"/>
      <c r="AK286" s="122"/>
      <c r="AL286" s="122"/>
      <c r="AM286" s="122"/>
      <c r="AN286" s="122"/>
    </row>
    <row r="287" spans="1:40" ht="12.75" x14ac:dyDescent="0.2">
      <c r="A287" s="122" t="s">
        <v>634</v>
      </c>
      <c r="B287" s="122">
        <v>292</v>
      </c>
      <c r="C287" s="122">
        <v>0</v>
      </c>
      <c r="D287" s="122">
        <v>0</v>
      </c>
      <c r="E287" s="122">
        <v>0</v>
      </c>
      <c r="F287" s="122">
        <v>0</v>
      </c>
      <c r="G287" s="122">
        <v>292.24666305916298</v>
      </c>
      <c r="H287" s="122"/>
      <c r="I287" s="122">
        <v>10021</v>
      </c>
      <c r="J287" s="122">
        <v>11088</v>
      </c>
      <c r="K287" s="122"/>
      <c r="L287" s="122">
        <v>594</v>
      </c>
      <c r="M287" s="122">
        <v>599</v>
      </c>
      <c r="N287" s="122"/>
      <c r="O287" s="122">
        <v>1385</v>
      </c>
      <c r="P287" s="122">
        <v>1484</v>
      </c>
      <c r="Q287" s="122"/>
      <c r="R287" s="264">
        <v>1.4918220401282301</v>
      </c>
      <c r="S287" s="264">
        <v>1.76540176540177</v>
      </c>
      <c r="T287" s="264">
        <v>0.62759486337699855</v>
      </c>
      <c r="U287" s="264">
        <v>0.84436768374600035</v>
      </c>
      <c r="V287" s="264">
        <v>0.64700285442400229</v>
      </c>
      <c r="W287" s="264">
        <v>3.8854225751559994</v>
      </c>
      <c r="X287" s="212"/>
      <c r="Y287" s="122">
        <v>10357</v>
      </c>
      <c r="Z287" s="122">
        <v>10422</v>
      </c>
      <c r="AA287" s="122">
        <v>10510</v>
      </c>
      <c r="AB287" s="122">
        <v>10578</v>
      </c>
      <c r="AC287" s="122">
        <v>10989</v>
      </c>
      <c r="AD287" s="122">
        <v>11183</v>
      </c>
      <c r="AE287" s="122"/>
      <c r="AF287" s="122"/>
      <c r="AG287" s="122"/>
      <c r="AH287" s="122"/>
      <c r="AI287" s="122"/>
      <c r="AJ287" s="122"/>
      <c r="AK287" s="122"/>
      <c r="AL287" s="122"/>
      <c r="AM287" s="122"/>
      <c r="AN287" s="122"/>
    </row>
    <row r="288" spans="1:40" ht="12.75" x14ac:dyDescent="0.2">
      <c r="A288" s="122" t="s">
        <v>635</v>
      </c>
      <c r="B288" s="122">
        <v>0</v>
      </c>
      <c r="C288" s="122">
        <v>0</v>
      </c>
      <c r="D288" s="122">
        <v>0</v>
      </c>
      <c r="E288" s="122">
        <v>0</v>
      </c>
      <c r="F288" s="122">
        <v>0</v>
      </c>
      <c r="G288" s="122">
        <v>0</v>
      </c>
      <c r="H288" s="122"/>
      <c r="I288" s="122">
        <v>58583</v>
      </c>
      <c r="J288" s="122">
        <v>61745</v>
      </c>
      <c r="K288" s="122"/>
      <c r="L288" s="122">
        <v>3457</v>
      </c>
      <c r="M288" s="122">
        <v>3548</v>
      </c>
      <c r="N288" s="122"/>
      <c r="O288" s="122">
        <v>7226</v>
      </c>
      <c r="P288" s="122">
        <v>7829</v>
      </c>
      <c r="Q288" s="122"/>
      <c r="R288" s="264">
        <v>0.8996818747238009</v>
      </c>
      <c r="S288" s="264">
        <v>1.5024418736715699</v>
      </c>
      <c r="T288" s="264">
        <v>0.5953181757029995</v>
      </c>
      <c r="U288" s="264">
        <v>0.99969908723100787</v>
      </c>
      <c r="V288" s="264">
        <v>0.90207891949201269</v>
      </c>
      <c r="W288" s="264">
        <v>1.1023441216519956</v>
      </c>
      <c r="X288" s="212"/>
      <c r="Y288" s="122">
        <v>59464</v>
      </c>
      <c r="Z288" s="122">
        <v>59818</v>
      </c>
      <c r="AA288" s="122">
        <v>60416</v>
      </c>
      <c r="AB288" s="122">
        <v>60961</v>
      </c>
      <c r="AC288" s="122">
        <v>61633</v>
      </c>
      <c r="AD288" s="122">
        <v>62559</v>
      </c>
      <c r="AE288" s="122"/>
      <c r="AF288" s="122"/>
      <c r="AG288" s="122"/>
      <c r="AH288" s="122"/>
      <c r="AI288" s="122"/>
      <c r="AJ288" s="122"/>
      <c r="AK288" s="122"/>
      <c r="AL288" s="122"/>
      <c r="AM288" s="122"/>
      <c r="AN288" s="122"/>
    </row>
    <row r="289" spans="1:40" ht="14.25" customHeight="1" x14ac:dyDescent="0.2">
      <c r="A289" s="19" t="s">
        <v>636</v>
      </c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212"/>
      <c r="S289" s="212"/>
      <c r="T289" s="264"/>
      <c r="U289" s="264"/>
      <c r="V289" s="264"/>
      <c r="W289" s="264"/>
      <c r="X289" s="212"/>
      <c r="Y289" s="122"/>
      <c r="Z289" s="122"/>
      <c r="AA289" s="122"/>
      <c r="AB289" s="122"/>
      <c r="AC289" s="122"/>
      <c r="AD289" s="122"/>
      <c r="AE289" s="122"/>
      <c r="AF289" s="122"/>
      <c r="AG289" s="122"/>
      <c r="AH289" s="122"/>
      <c r="AI289" s="122"/>
      <c r="AJ289" s="122"/>
      <c r="AK289" s="122"/>
      <c r="AL289" s="122"/>
      <c r="AM289" s="122"/>
      <c r="AN289" s="122"/>
    </row>
    <row r="290" spans="1:40" ht="12.75" x14ac:dyDescent="0.2">
      <c r="A290" s="122" t="s">
        <v>637</v>
      </c>
      <c r="B290" s="122">
        <v>142</v>
      </c>
      <c r="C290" s="122">
        <v>142.38488783943299</v>
      </c>
      <c r="D290" s="122">
        <v>0</v>
      </c>
      <c r="E290" s="122">
        <v>0</v>
      </c>
      <c r="F290" s="122">
        <v>0</v>
      </c>
      <c r="G290" s="122">
        <v>0</v>
      </c>
      <c r="H290" s="122"/>
      <c r="I290" s="122">
        <v>2541</v>
      </c>
      <c r="J290" s="122">
        <v>2454</v>
      </c>
      <c r="K290" s="122"/>
      <c r="L290" s="122">
        <v>120</v>
      </c>
      <c r="M290" s="122">
        <v>111</v>
      </c>
      <c r="N290" s="122"/>
      <c r="O290" s="122">
        <v>327</v>
      </c>
      <c r="P290" s="122">
        <v>327</v>
      </c>
      <c r="Q290" s="122"/>
      <c r="R290" s="264">
        <v>0.35962563374580803</v>
      </c>
      <c r="S290" s="264">
        <v>-8.1466395112016296E-2</v>
      </c>
      <c r="T290" s="264">
        <v>0.45454545454499851</v>
      </c>
      <c r="U290" s="264">
        <v>0.65816536404798853</v>
      </c>
      <c r="V290" s="264">
        <v>0.32693093583999655</v>
      </c>
      <c r="W290" s="264">
        <v>0</v>
      </c>
      <c r="X290" s="212"/>
      <c r="Y290" s="122">
        <v>2420</v>
      </c>
      <c r="Z290" s="122">
        <v>2431</v>
      </c>
      <c r="AA290" s="122">
        <v>2447</v>
      </c>
      <c r="AB290" s="122">
        <v>2455</v>
      </c>
      <c r="AC290" s="122">
        <v>2455</v>
      </c>
      <c r="AD290" s="122">
        <v>2453</v>
      </c>
      <c r="AE290" s="122"/>
      <c r="AF290" s="122"/>
      <c r="AG290" s="122"/>
      <c r="AH290" s="122"/>
      <c r="AI290" s="122"/>
      <c r="AJ290" s="122"/>
      <c r="AK290" s="122"/>
      <c r="AL290" s="122"/>
      <c r="AM290" s="122"/>
      <c r="AN290" s="122"/>
    </row>
    <row r="291" spans="1:40" ht="12.75" x14ac:dyDescent="0.2">
      <c r="A291" s="122" t="s">
        <v>638</v>
      </c>
      <c r="B291" s="122">
        <v>977</v>
      </c>
      <c r="C291" s="122">
        <v>940.43662430759196</v>
      </c>
      <c r="D291" s="122">
        <v>0</v>
      </c>
      <c r="E291" s="122">
        <v>36.551673409341703</v>
      </c>
      <c r="F291" s="122">
        <v>0</v>
      </c>
      <c r="G291" s="122">
        <v>0</v>
      </c>
      <c r="H291" s="122"/>
      <c r="I291" s="122">
        <v>3069</v>
      </c>
      <c r="J291" s="122">
        <v>2719</v>
      </c>
      <c r="K291" s="122"/>
      <c r="L291" s="122">
        <v>139</v>
      </c>
      <c r="M291" s="122">
        <v>124</v>
      </c>
      <c r="N291" s="122"/>
      <c r="O291" s="122">
        <v>346</v>
      </c>
      <c r="P291" s="122">
        <v>331</v>
      </c>
      <c r="Q291" s="122"/>
      <c r="R291" s="264">
        <v>-0.65008862322134497</v>
      </c>
      <c r="S291" s="264">
        <v>-2.5330396475770902</v>
      </c>
      <c r="T291" s="264">
        <v>-1.2875536480686947</v>
      </c>
      <c r="U291" s="264">
        <v>0.18115942029000109</v>
      </c>
      <c r="V291" s="264">
        <v>-0.72332730560580671</v>
      </c>
      <c r="W291" s="264">
        <v>-0.76502732240439286</v>
      </c>
      <c r="X291" s="212"/>
      <c r="Y291" s="122">
        <v>2796</v>
      </c>
      <c r="Z291" s="122">
        <v>2760</v>
      </c>
      <c r="AA291" s="122">
        <v>2765</v>
      </c>
      <c r="AB291" s="122">
        <v>2745</v>
      </c>
      <c r="AC291" s="122">
        <v>2724</v>
      </c>
      <c r="AD291" s="122">
        <v>2655</v>
      </c>
      <c r="AE291" s="122"/>
      <c r="AF291" s="122"/>
      <c r="AG291" s="122"/>
      <c r="AH291" s="122"/>
      <c r="AI291" s="122"/>
      <c r="AJ291" s="122"/>
      <c r="AK291" s="122"/>
      <c r="AL291" s="122"/>
      <c r="AM291" s="122"/>
      <c r="AN291" s="122"/>
    </row>
    <row r="292" spans="1:40" ht="12.75" x14ac:dyDescent="0.2">
      <c r="A292" s="122" t="s">
        <v>639</v>
      </c>
      <c r="B292" s="122">
        <v>137</v>
      </c>
      <c r="C292" s="122">
        <v>136.98065334602001</v>
      </c>
      <c r="D292" s="122">
        <v>0</v>
      </c>
      <c r="E292" s="122">
        <v>0</v>
      </c>
      <c r="F292" s="122">
        <v>0</v>
      </c>
      <c r="G292" s="122">
        <v>0</v>
      </c>
      <c r="H292" s="122"/>
      <c r="I292" s="122">
        <v>12612</v>
      </c>
      <c r="J292" s="122">
        <v>12187</v>
      </c>
      <c r="K292" s="122"/>
      <c r="L292" s="122">
        <v>676</v>
      </c>
      <c r="M292" s="122">
        <v>680</v>
      </c>
      <c r="N292" s="122"/>
      <c r="O292" s="122">
        <v>1601</v>
      </c>
      <c r="P292" s="122">
        <v>1614</v>
      </c>
      <c r="Q292" s="122"/>
      <c r="R292" s="264">
        <v>-0.260291779404898</v>
      </c>
      <c r="S292" s="264">
        <v>0.54855084329458004</v>
      </c>
      <c r="T292" s="264">
        <v>-0.5914762599254999</v>
      </c>
      <c r="U292" s="264">
        <v>-0.28527182329449374</v>
      </c>
      <c r="V292" s="264">
        <v>-0.46591466405099879</v>
      </c>
      <c r="W292" s="264">
        <v>0.30385152336400267</v>
      </c>
      <c r="X292" s="212"/>
      <c r="Y292" s="122">
        <v>12342</v>
      </c>
      <c r="Z292" s="122">
        <v>12269</v>
      </c>
      <c r="AA292" s="122">
        <v>12234</v>
      </c>
      <c r="AB292" s="122">
        <v>12177</v>
      </c>
      <c r="AC292" s="122">
        <v>12214</v>
      </c>
      <c r="AD292" s="122">
        <v>12281</v>
      </c>
      <c r="AE292" s="122"/>
      <c r="AF292" s="122"/>
      <c r="AG292" s="122"/>
      <c r="AH292" s="122"/>
      <c r="AI292" s="122"/>
      <c r="AJ292" s="122"/>
      <c r="AK292" s="122"/>
      <c r="AL292" s="122"/>
      <c r="AM292" s="122"/>
      <c r="AN292" s="122"/>
    </row>
    <row r="293" spans="1:40" ht="12.75" x14ac:dyDescent="0.2">
      <c r="A293" s="122" t="s">
        <v>640</v>
      </c>
      <c r="B293" s="122">
        <v>638</v>
      </c>
      <c r="C293" s="122">
        <v>540.74074074074099</v>
      </c>
      <c r="D293" s="122">
        <v>0</v>
      </c>
      <c r="E293" s="122">
        <v>96.971612903225804</v>
      </c>
      <c r="F293" s="122">
        <v>0</v>
      </c>
      <c r="G293" s="122">
        <v>0</v>
      </c>
      <c r="H293" s="122"/>
      <c r="I293" s="122">
        <v>3348</v>
      </c>
      <c r="J293" s="122">
        <v>3100</v>
      </c>
      <c r="K293" s="122"/>
      <c r="L293" s="122">
        <v>162</v>
      </c>
      <c r="M293" s="122">
        <v>154</v>
      </c>
      <c r="N293" s="122"/>
      <c r="O293" s="122">
        <v>428</v>
      </c>
      <c r="P293" s="122">
        <v>395</v>
      </c>
      <c r="Q293" s="122"/>
      <c r="R293" s="264">
        <v>-0.79807271542375902</v>
      </c>
      <c r="S293" s="264">
        <v>0.67720090293453694</v>
      </c>
      <c r="T293" s="264">
        <v>-1.0930668332292015</v>
      </c>
      <c r="U293" s="264">
        <v>-1.2314493211241029</v>
      </c>
      <c r="V293" s="264">
        <v>-0.31969309462920137</v>
      </c>
      <c r="W293" s="264">
        <v>-0.54522129570240452</v>
      </c>
      <c r="X293" s="212"/>
      <c r="Y293" s="122">
        <v>3202</v>
      </c>
      <c r="Z293" s="122">
        <v>3167</v>
      </c>
      <c r="AA293" s="122">
        <v>3128</v>
      </c>
      <c r="AB293" s="122">
        <v>3118</v>
      </c>
      <c r="AC293" s="122">
        <v>3101</v>
      </c>
      <c r="AD293" s="122">
        <v>3122</v>
      </c>
      <c r="AE293" s="122"/>
      <c r="AF293" s="122"/>
      <c r="AG293" s="122"/>
      <c r="AH293" s="122"/>
      <c r="AI293" s="122"/>
      <c r="AJ293" s="122"/>
      <c r="AK293" s="122"/>
      <c r="AL293" s="122"/>
      <c r="AM293" s="122"/>
      <c r="AN293" s="122"/>
    </row>
    <row r="294" spans="1:40" ht="12.75" x14ac:dyDescent="0.2">
      <c r="A294" s="122" t="s">
        <v>641</v>
      </c>
      <c r="B294" s="122">
        <v>196</v>
      </c>
      <c r="C294" s="122">
        <v>195.906275249125</v>
      </c>
      <c r="D294" s="122">
        <v>0</v>
      </c>
      <c r="E294" s="122">
        <v>0</v>
      </c>
      <c r="F294" s="122">
        <v>0</v>
      </c>
      <c r="G294" s="122">
        <v>0</v>
      </c>
      <c r="H294" s="122"/>
      <c r="I294" s="122">
        <v>7426</v>
      </c>
      <c r="J294" s="122">
        <v>7132</v>
      </c>
      <c r="K294" s="122"/>
      <c r="L294" s="122">
        <v>335</v>
      </c>
      <c r="M294" s="122">
        <v>353</v>
      </c>
      <c r="N294" s="122"/>
      <c r="O294" s="122">
        <v>950</v>
      </c>
      <c r="P294" s="122">
        <v>956</v>
      </c>
      <c r="Q294" s="122"/>
      <c r="R294" s="264">
        <v>0.301042876736557</v>
      </c>
      <c r="S294" s="264">
        <v>0.168728908886389</v>
      </c>
      <c r="T294" s="264">
        <v>-0.17076988757651179</v>
      </c>
      <c r="U294" s="264">
        <v>0.76977904490401272</v>
      </c>
      <c r="V294" s="264">
        <v>2.8292544914009454E-2</v>
      </c>
      <c r="W294" s="264">
        <v>0.57983312119900177</v>
      </c>
      <c r="X294" s="212"/>
      <c r="Y294" s="122">
        <v>7027</v>
      </c>
      <c r="Z294" s="122">
        <v>7015</v>
      </c>
      <c r="AA294" s="122">
        <v>7069</v>
      </c>
      <c r="AB294" s="122">
        <v>7071</v>
      </c>
      <c r="AC294" s="122">
        <v>7112</v>
      </c>
      <c r="AD294" s="122">
        <v>7124</v>
      </c>
      <c r="AE294" s="122"/>
      <c r="AF294" s="122"/>
      <c r="AG294" s="122"/>
      <c r="AH294" s="122"/>
      <c r="AI294" s="122"/>
      <c r="AJ294" s="122"/>
      <c r="AK294" s="122"/>
      <c r="AL294" s="122"/>
      <c r="AM294" s="122"/>
      <c r="AN294" s="122"/>
    </row>
    <row r="295" spans="1:40" ht="12.75" x14ac:dyDescent="0.2">
      <c r="A295" s="122" t="s">
        <v>642</v>
      </c>
      <c r="B295" s="122">
        <v>513</v>
      </c>
      <c r="C295" s="122">
        <v>503.177822853279</v>
      </c>
      <c r="D295" s="122">
        <v>0</v>
      </c>
      <c r="E295" s="122">
        <v>10.0189090909091</v>
      </c>
      <c r="F295" s="122">
        <v>0</v>
      </c>
      <c r="G295" s="122">
        <v>0</v>
      </c>
      <c r="H295" s="122"/>
      <c r="I295" s="122">
        <v>4437</v>
      </c>
      <c r="J295" s="122">
        <v>4125</v>
      </c>
      <c r="K295" s="122"/>
      <c r="L295" s="122">
        <v>227</v>
      </c>
      <c r="M295" s="122">
        <v>219</v>
      </c>
      <c r="N295" s="122"/>
      <c r="O295" s="122">
        <v>582</v>
      </c>
      <c r="P295" s="122">
        <v>567</v>
      </c>
      <c r="Q295" s="122"/>
      <c r="R295" s="264">
        <v>-0.29521061889720096</v>
      </c>
      <c r="S295" s="264">
        <v>-0.55838795824229193</v>
      </c>
      <c r="T295" s="264">
        <v>-0.19193857965450434</v>
      </c>
      <c r="U295" s="264">
        <v>9.6153846153995914E-2</v>
      </c>
      <c r="V295" s="264">
        <v>0.24015369836700984</v>
      </c>
      <c r="W295" s="264">
        <v>-1.3176808816483003</v>
      </c>
      <c r="X295" s="212"/>
      <c r="Y295" s="122">
        <v>4168</v>
      </c>
      <c r="Z295" s="122">
        <v>4160</v>
      </c>
      <c r="AA295" s="122">
        <v>4164</v>
      </c>
      <c r="AB295" s="122">
        <v>4174</v>
      </c>
      <c r="AC295" s="122">
        <v>4119</v>
      </c>
      <c r="AD295" s="122">
        <v>4096</v>
      </c>
      <c r="AE295" s="122"/>
      <c r="AF295" s="122"/>
      <c r="AG295" s="122"/>
      <c r="AH295" s="122"/>
      <c r="AI295" s="122"/>
      <c r="AJ295" s="122"/>
      <c r="AK295" s="122"/>
      <c r="AL295" s="122"/>
      <c r="AM295" s="122"/>
      <c r="AN295" s="122"/>
    </row>
    <row r="296" spans="1:40" ht="12.75" x14ac:dyDescent="0.2">
      <c r="A296" s="122" t="s">
        <v>643</v>
      </c>
      <c r="B296" s="122">
        <v>103</v>
      </c>
      <c r="C296" s="122">
        <v>103.030303030303</v>
      </c>
      <c r="D296" s="122">
        <v>0</v>
      </c>
      <c r="E296" s="122">
        <v>0</v>
      </c>
      <c r="F296" s="122">
        <v>0</v>
      </c>
      <c r="G296" s="122">
        <v>0</v>
      </c>
      <c r="H296" s="122"/>
      <c r="I296" s="122">
        <v>6996</v>
      </c>
      <c r="J296" s="122">
        <v>6784</v>
      </c>
      <c r="K296" s="122"/>
      <c r="L296" s="122">
        <v>377</v>
      </c>
      <c r="M296" s="122">
        <v>368</v>
      </c>
      <c r="N296" s="122"/>
      <c r="O296" s="122">
        <v>910</v>
      </c>
      <c r="P296" s="122">
        <v>896</v>
      </c>
      <c r="Q296" s="122"/>
      <c r="R296" s="264">
        <v>0.285193361861591</v>
      </c>
      <c r="S296" s="264">
        <v>0.10297146219476301</v>
      </c>
      <c r="T296" s="264">
        <v>0.20830233596200287</v>
      </c>
      <c r="U296" s="264">
        <v>-0.11878247958429711</v>
      </c>
      <c r="V296" s="264">
        <v>0.77300431098599631</v>
      </c>
      <c r="W296" s="264">
        <v>0.28027732703898778</v>
      </c>
      <c r="X296" s="212"/>
      <c r="Y296" s="122">
        <v>6721</v>
      </c>
      <c r="Z296" s="122">
        <v>6735</v>
      </c>
      <c r="AA296" s="122">
        <v>6727</v>
      </c>
      <c r="AB296" s="122">
        <v>6779</v>
      </c>
      <c r="AC296" s="122">
        <v>6798</v>
      </c>
      <c r="AD296" s="122">
        <v>6805</v>
      </c>
      <c r="AE296" s="122"/>
      <c r="AF296" s="122"/>
      <c r="AG296" s="122"/>
      <c r="AH296" s="122"/>
      <c r="AI296" s="122"/>
      <c r="AJ296" s="122"/>
      <c r="AK296" s="122"/>
      <c r="AL296" s="122"/>
      <c r="AM296" s="122"/>
      <c r="AN296" s="122"/>
    </row>
    <row r="297" spans="1:40" ht="12.75" x14ac:dyDescent="0.2">
      <c r="A297" s="122" t="s">
        <v>644</v>
      </c>
      <c r="B297" s="122">
        <v>1</v>
      </c>
      <c r="C297" s="122">
        <v>0</v>
      </c>
      <c r="D297" s="122">
        <v>0</v>
      </c>
      <c r="E297" s="122">
        <v>0.62294855118589698</v>
      </c>
      <c r="F297" s="122">
        <v>0</v>
      </c>
      <c r="G297" s="122">
        <v>0</v>
      </c>
      <c r="H297" s="122"/>
      <c r="I297" s="122">
        <v>71966</v>
      </c>
      <c r="J297" s="122">
        <v>72266</v>
      </c>
      <c r="K297" s="122"/>
      <c r="L297" s="122">
        <v>3717</v>
      </c>
      <c r="M297" s="122">
        <v>3870</v>
      </c>
      <c r="N297" s="122"/>
      <c r="O297" s="122">
        <v>9717</v>
      </c>
      <c r="P297" s="122">
        <v>9519</v>
      </c>
      <c r="Q297" s="122"/>
      <c r="R297" s="264">
        <v>0.15828421278638599</v>
      </c>
      <c r="S297" s="264">
        <v>0.69439631872929597</v>
      </c>
      <c r="T297" s="264">
        <v>0.34312494769399393</v>
      </c>
      <c r="U297" s="264">
        <v>0.1320544898530045</v>
      </c>
      <c r="V297" s="264">
        <v>9.7174984380075102E-3</v>
      </c>
      <c r="W297" s="264">
        <v>0.14852447183599793</v>
      </c>
      <c r="X297" s="212"/>
      <c r="Y297" s="122">
        <v>71694</v>
      </c>
      <c r="Z297" s="122">
        <v>71940</v>
      </c>
      <c r="AA297" s="122">
        <v>72035</v>
      </c>
      <c r="AB297" s="122">
        <v>72042</v>
      </c>
      <c r="AC297" s="122">
        <v>72149</v>
      </c>
      <c r="AD297" s="122">
        <v>72650</v>
      </c>
      <c r="AE297" s="122"/>
      <c r="AF297" s="122"/>
      <c r="AG297" s="122"/>
      <c r="AH297" s="122"/>
      <c r="AI297" s="122"/>
      <c r="AJ297" s="122"/>
      <c r="AK297" s="122"/>
      <c r="AL297" s="122"/>
      <c r="AM297" s="122"/>
      <c r="AN297" s="122"/>
    </row>
    <row r="298" spans="1:40" ht="12.75" x14ac:dyDescent="0.2">
      <c r="A298" s="122" t="s">
        <v>645</v>
      </c>
      <c r="B298" s="122">
        <v>1169</v>
      </c>
      <c r="C298" s="122">
        <v>958.00488315312202</v>
      </c>
      <c r="D298" s="122">
        <v>0</v>
      </c>
      <c r="E298" s="122">
        <v>211.356213017751</v>
      </c>
      <c r="F298" s="122">
        <v>0</v>
      </c>
      <c r="G298" s="122">
        <v>0</v>
      </c>
      <c r="H298" s="122"/>
      <c r="I298" s="122">
        <v>2867</v>
      </c>
      <c r="J298" s="122">
        <v>2535</v>
      </c>
      <c r="K298" s="122"/>
      <c r="L298" s="122">
        <v>126</v>
      </c>
      <c r="M298" s="122">
        <v>126</v>
      </c>
      <c r="N298" s="122"/>
      <c r="O298" s="122">
        <v>372</v>
      </c>
      <c r="P298" s="122">
        <v>321</v>
      </c>
      <c r="Q298" s="122"/>
      <c r="R298" s="264">
        <v>-1.3961550378737599</v>
      </c>
      <c r="S298" s="264">
        <v>-0.59031877213695405</v>
      </c>
      <c r="T298" s="264">
        <v>-3.0505952380951982</v>
      </c>
      <c r="U298" s="264">
        <v>-1.2663085188027878</v>
      </c>
      <c r="V298" s="264">
        <v>-2.7205596579867972</v>
      </c>
      <c r="W298" s="264">
        <v>1.5181781861770105</v>
      </c>
      <c r="X298" s="212"/>
      <c r="Y298" s="122">
        <v>2688</v>
      </c>
      <c r="Z298" s="122">
        <v>2606</v>
      </c>
      <c r="AA298" s="122">
        <v>2573</v>
      </c>
      <c r="AB298" s="122">
        <v>2503</v>
      </c>
      <c r="AC298" s="122">
        <v>2541</v>
      </c>
      <c r="AD298" s="122">
        <v>2526</v>
      </c>
      <c r="AE298" s="122"/>
      <c r="AF298" s="122"/>
      <c r="AG298" s="122"/>
      <c r="AH298" s="122"/>
      <c r="AI298" s="122"/>
      <c r="AJ298" s="122"/>
      <c r="AK298" s="122"/>
      <c r="AL298" s="122"/>
      <c r="AM298" s="122"/>
      <c r="AN298" s="122"/>
    </row>
    <row r="299" spans="1:40" ht="12.75" x14ac:dyDescent="0.2">
      <c r="A299" s="122" t="s">
        <v>646</v>
      </c>
      <c r="B299" s="122">
        <v>661</v>
      </c>
      <c r="C299" s="122">
        <v>628.66915422885597</v>
      </c>
      <c r="D299" s="122">
        <v>0</v>
      </c>
      <c r="E299" s="122">
        <v>32.1939311747754</v>
      </c>
      <c r="F299" s="122">
        <v>0</v>
      </c>
      <c r="G299" s="122">
        <v>0</v>
      </c>
      <c r="H299" s="122"/>
      <c r="I299" s="122">
        <v>6432</v>
      </c>
      <c r="J299" s="122">
        <v>5899</v>
      </c>
      <c r="K299" s="122"/>
      <c r="L299" s="122">
        <v>285</v>
      </c>
      <c r="M299" s="122">
        <v>264</v>
      </c>
      <c r="N299" s="122"/>
      <c r="O299" s="122">
        <v>728</v>
      </c>
      <c r="P299" s="122">
        <v>698</v>
      </c>
      <c r="Q299" s="122"/>
      <c r="R299" s="264">
        <v>-0.44372981148073098</v>
      </c>
      <c r="S299" s="264">
        <v>-0.38943447341686399</v>
      </c>
      <c r="T299" s="264">
        <v>-0.84830339321359816</v>
      </c>
      <c r="U299" s="264">
        <v>-0.20130850528430244</v>
      </c>
      <c r="V299" s="264">
        <v>-0.26895276517061006</v>
      </c>
      <c r="W299" s="264">
        <v>-0.45508174616550434</v>
      </c>
      <c r="X299" s="212"/>
      <c r="Y299" s="122">
        <v>6012</v>
      </c>
      <c r="Z299" s="122">
        <v>5961</v>
      </c>
      <c r="AA299" s="122">
        <v>5949</v>
      </c>
      <c r="AB299" s="122">
        <v>5933</v>
      </c>
      <c r="AC299" s="122">
        <v>5906</v>
      </c>
      <c r="AD299" s="122">
        <v>5883</v>
      </c>
      <c r="AE299" s="122"/>
      <c r="AF299" s="122"/>
      <c r="AG299" s="122"/>
      <c r="AH299" s="122"/>
      <c r="AI299" s="122"/>
      <c r="AJ299" s="122"/>
      <c r="AK299" s="122"/>
      <c r="AL299" s="122"/>
      <c r="AM299" s="122"/>
      <c r="AN299" s="122"/>
    </row>
    <row r="300" spans="1:40" ht="12.75" x14ac:dyDescent="0.2">
      <c r="A300" s="122" t="s">
        <v>647</v>
      </c>
      <c r="B300" s="122">
        <v>0</v>
      </c>
      <c r="C300" s="122">
        <v>0</v>
      </c>
      <c r="D300" s="122">
        <v>0</v>
      </c>
      <c r="E300" s="122">
        <v>0</v>
      </c>
      <c r="F300" s="122">
        <v>0</v>
      </c>
      <c r="G300" s="122">
        <v>0</v>
      </c>
      <c r="H300" s="122"/>
      <c r="I300" s="122">
        <v>111235</v>
      </c>
      <c r="J300" s="122">
        <v>122892</v>
      </c>
      <c r="K300" s="122"/>
      <c r="L300" s="122">
        <v>7050</v>
      </c>
      <c r="M300" s="122">
        <v>7389</v>
      </c>
      <c r="N300" s="122"/>
      <c r="O300" s="122">
        <v>14265</v>
      </c>
      <c r="P300" s="122">
        <v>15124</v>
      </c>
      <c r="Q300" s="122"/>
      <c r="R300" s="264">
        <v>1.1329277110043701</v>
      </c>
      <c r="S300" s="264">
        <v>1.90084599884154</v>
      </c>
      <c r="T300" s="264">
        <v>0.92339728271998922</v>
      </c>
      <c r="U300" s="264">
        <v>1.0096568519680034</v>
      </c>
      <c r="V300" s="264">
        <v>1.2482001138530023</v>
      </c>
      <c r="W300" s="264">
        <v>1.3510496680249986</v>
      </c>
      <c r="X300" s="212"/>
      <c r="Y300" s="122">
        <v>117176</v>
      </c>
      <c r="Z300" s="122">
        <v>118258</v>
      </c>
      <c r="AA300" s="122">
        <v>119452</v>
      </c>
      <c r="AB300" s="122">
        <v>120943</v>
      </c>
      <c r="AC300" s="122">
        <v>122577</v>
      </c>
      <c r="AD300" s="122">
        <v>124907</v>
      </c>
      <c r="AE300" s="122"/>
      <c r="AF300" s="122"/>
      <c r="AG300" s="122"/>
      <c r="AH300" s="122"/>
      <c r="AI300" s="122"/>
      <c r="AJ300" s="122"/>
      <c r="AK300" s="122"/>
      <c r="AL300" s="122"/>
      <c r="AM300" s="122"/>
      <c r="AN300" s="122"/>
    </row>
    <row r="301" spans="1:40" ht="12.75" x14ac:dyDescent="0.2">
      <c r="A301" s="122" t="s">
        <v>648</v>
      </c>
      <c r="B301" s="122">
        <v>456</v>
      </c>
      <c r="C301" s="122">
        <v>452.47252747252799</v>
      </c>
      <c r="D301" s="122">
        <v>0</v>
      </c>
      <c r="E301" s="122">
        <v>3.7957384276267501</v>
      </c>
      <c r="F301" s="122">
        <v>0</v>
      </c>
      <c r="G301" s="122">
        <v>0</v>
      </c>
      <c r="H301" s="122"/>
      <c r="I301" s="122">
        <v>7280</v>
      </c>
      <c r="J301" s="122">
        <v>6805</v>
      </c>
      <c r="K301" s="122"/>
      <c r="L301" s="122">
        <v>371</v>
      </c>
      <c r="M301" s="122">
        <v>316</v>
      </c>
      <c r="N301" s="122"/>
      <c r="O301" s="122">
        <v>995</v>
      </c>
      <c r="P301" s="122">
        <v>973</v>
      </c>
      <c r="Q301" s="122"/>
      <c r="R301" s="264">
        <v>-0.79632566257352688</v>
      </c>
      <c r="S301" s="264">
        <v>0.89033981302863896</v>
      </c>
      <c r="T301" s="264">
        <v>-1.0635240011498013</v>
      </c>
      <c r="U301" s="264">
        <v>-0.84253341080770383</v>
      </c>
      <c r="V301" s="264">
        <v>0.3222970993260077</v>
      </c>
      <c r="W301" s="264">
        <v>-1.5917056074765981</v>
      </c>
      <c r="X301" s="212"/>
      <c r="Y301" s="122">
        <v>6958</v>
      </c>
      <c r="Z301" s="122">
        <v>6884</v>
      </c>
      <c r="AA301" s="122">
        <v>6826</v>
      </c>
      <c r="AB301" s="122">
        <v>6848</v>
      </c>
      <c r="AC301" s="122">
        <v>6739</v>
      </c>
      <c r="AD301" s="122">
        <v>6799</v>
      </c>
      <c r="AE301" s="122"/>
      <c r="AF301" s="122"/>
      <c r="AG301" s="122"/>
      <c r="AH301" s="122"/>
      <c r="AI301" s="122"/>
      <c r="AJ301" s="122"/>
      <c r="AK301" s="122"/>
      <c r="AL301" s="122"/>
      <c r="AM301" s="122"/>
      <c r="AN301" s="122"/>
    </row>
    <row r="302" spans="1:40" ht="12.75" x14ac:dyDescent="0.2">
      <c r="A302" s="122" t="s">
        <v>649</v>
      </c>
      <c r="B302" s="122">
        <v>245</v>
      </c>
      <c r="C302" s="122">
        <v>244.836716681377</v>
      </c>
      <c r="D302" s="122">
        <v>0</v>
      </c>
      <c r="E302" s="122">
        <v>0</v>
      </c>
      <c r="F302" s="122">
        <v>0</v>
      </c>
      <c r="G302" s="122">
        <v>0</v>
      </c>
      <c r="H302" s="122"/>
      <c r="I302" s="122">
        <v>5665</v>
      </c>
      <c r="J302" s="122">
        <v>5413</v>
      </c>
      <c r="K302" s="122"/>
      <c r="L302" s="122">
        <v>294</v>
      </c>
      <c r="M302" s="122">
        <v>299</v>
      </c>
      <c r="N302" s="122"/>
      <c r="O302" s="122">
        <v>669</v>
      </c>
      <c r="P302" s="122">
        <v>695</v>
      </c>
      <c r="Q302" s="122"/>
      <c r="R302" s="264">
        <v>0.12985835721575101</v>
      </c>
      <c r="S302" s="264">
        <v>-0.22189349112426002</v>
      </c>
      <c r="T302" s="264">
        <v>-0.87360594795539726</v>
      </c>
      <c r="U302" s="264">
        <v>0.80630039377500395</v>
      </c>
      <c r="V302" s="264">
        <v>0.16741071428600662</v>
      </c>
      <c r="W302" s="264">
        <v>0.42711234911800489</v>
      </c>
      <c r="X302" s="212"/>
      <c r="Y302" s="122">
        <v>5380</v>
      </c>
      <c r="Z302" s="122">
        <v>5333</v>
      </c>
      <c r="AA302" s="122">
        <v>5376</v>
      </c>
      <c r="AB302" s="122">
        <v>5385</v>
      </c>
      <c r="AC302" s="122">
        <v>5408</v>
      </c>
      <c r="AD302" s="122">
        <v>5396</v>
      </c>
      <c r="AE302" s="122"/>
      <c r="AF302" s="122"/>
      <c r="AG302" s="122"/>
      <c r="AH302" s="122"/>
      <c r="AI302" s="122"/>
      <c r="AJ302" s="122"/>
      <c r="AK302" s="122"/>
      <c r="AL302" s="122"/>
      <c r="AM302" s="122"/>
      <c r="AN302" s="122"/>
    </row>
    <row r="303" spans="1:40" ht="12.75" x14ac:dyDescent="0.2">
      <c r="A303" s="122" t="s">
        <v>650</v>
      </c>
      <c r="B303" s="122">
        <v>44</v>
      </c>
      <c r="C303" s="122">
        <v>0</v>
      </c>
      <c r="D303" s="122">
        <v>44.2272406105551</v>
      </c>
      <c r="E303" s="122">
        <v>0</v>
      </c>
      <c r="F303" s="122">
        <v>0</v>
      </c>
      <c r="G303" s="122">
        <v>0</v>
      </c>
      <c r="H303" s="122"/>
      <c r="I303" s="122">
        <v>8436</v>
      </c>
      <c r="J303" s="122">
        <v>8695</v>
      </c>
      <c r="K303" s="122"/>
      <c r="L303" s="122">
        <v>502</v>
      </c>
      <c r="M303" s="122">
        <v>572</v>
      </c>
      <c r="N303" s="122"/>
      <c r="O303" s="122">
        <v>1275</v>
      </c>
      <c r="P303" s="122">
        <v>1308</v>
      </c>
      <c r="Q303" s="122"/>
      <c r="R303" s="264">
        <v>0.545647211270883</v>
      </c>
      <c r="S303" s="264">
        <v>0.77144502014968297</v>
      </c>
      <c r="T303" s="264">
        <v>0.65897858319598868</v>
      </c>
      <c r="U303" s="264">
        <v>0.45592705167199199</v>
      </c>
      <c r="V303" s="264">
        <v>-0.15128593040849125</v>
      </c>
      <c r="W303" s="264">
        <v>1.2237762237760137</v>
      </c>
      <c r="X303" s="212"/>
      <c r="Y303" s="122">
        <v>8498</v>
      </c>
      <c r="Z303" s="122">
        <v>8554</v>
      </c>
      <c r="AA303" s="122">
        <v>8593</v>
      </c>
      <c r="AB303" s="122">
        <v>8580</v>
      </c>
      <c r="AC303" s="122">
        <v>8685</v>
      </c>
      <c r="AD303" s="122">
        <v>8752</v>
      </c>
      <c r="AE303" s="122"/>
      <c r="AF303" s="122"/>
      <c r="AG303" s="122"/>
      <c r="AH303" s="122"/>
      <c r="AI303" s="122"/>
      <c r="AJ303" s="122"/>
      <c r="AK303" s="122"/>
      <c r="AL303" s="122"/>
      <c r="AM303" s="122"/>
      <c r="AN303" s="122"/>
    </row>
    <row r="304" spans="1:40" ht="12.75" x14ac:dyDescent="0.2">
      <c r="A304" s="122" t="s">
        <v>651</v>
      </c>
      <c r="B304" s="122">
        <v>1100</v>
      </c>
      <c r="C304" s="122">
        <v>1010.6389483338399</v>
      </c>
      <c r="D304" s="122">
        <v>0</v>
      </c>
      <c r="E304" s="122">
        <v>89.244521739130406</v>
      </c>
      <c r="F304" s="122">
        <v>0</v>
      </c>
      <c r="G304" s="122">
        <v>0</v>
      </c>
      <c r="H304" s="122"/>
      <c r="I304" s="122">
        <v>3271</v>
      </c>
      <c r="J304" s="122">
        <v>2875</v>
      </c>
      <c r="K304" s="122"/>
      <c r="L304" s="122">
        <v>119</v>
      </c>
      <c r="M304" s="122">
        <v>110</v>
      </c>
      <c r="N304" s="122"/>
      <c r="O304" s="122">
        <v>407</v>
      </c>
      <c r="P304" s="122">
        <v>378</v>
      </c>
      <c r="Q304" s="122"/>
      <c r="R304" s="264">
        <v>-1.1594419888881</v>
      </c>
      <c r="S304" s="264">
        <v>7.074637424831981E-2</v>
      </c>
      <c r="T304" s="264">
        <v>-2.8696826468602126</v>
      </c>
      <c r="U304" s="264">
        <v>-1.390337156760495</v>
      </c>
      <c r="V304" s="264">
        <v>-0.21149101163200612</v>
      </c>
      <c r="W304" s="264">
        <v>-0.14129282938888821</v>
      </c>
      <c r="X304" s="212"/>
      <c r="Y304" s="122">
        <v>2962</v>
      </c>
      <c r="Z304" s="122">
        <v>2877</v>
      </c>
      <c r="AA304" s="122">
        <v>2837</v>
      </c>
      <c r="AB304" s="122">
        <v>2831</v>
      </c>
      <c r="AC304" s="122">
        <v>2827</v>
      </c>
      <c r="AD304" s="122">
        <v>2829</v>
      </c>
      <c r="AE304" s="122"/>
      <c r="AF304" s="122"/>
      <c r="AG304" s="122"/>
      <c r="AH304" s="122"/>
      <c r="AI304" s="122"/>
      <c r="AJ304" s="122"/>
      <c r="AK304" s="122"/>
      <c r="AL304" s="122"/>
      <c r="AM304" s="122"/>
      <c r="AN304" s="122"/>
    </row>
    <row r="305" spans="1:40" ht="14.25" customHeight="1" x14ac:dyDescent="0.2">
      <c r="A305" s="19" t="s">
        <v>652</v>
      </c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212"/>
      <c r="S305" s="212"/>
      <c r="T305" s="264"/>
      <c r="U305" s="264"/>
      <c r="V305" s="264"/>
      <c r="W305" s="264"/>
      <c r="X305" s="212"/>
      <c r="Y305" s="122"/>
      <c r="Z305" s="122"/>
      <c r="AA305" s="122"/>
      <c r="AB305" s="122"/>
      <c r="AC305" s="122"/>
      <c r="AD305" s="122"/>
      <c r="AE305" s="122"/>
      <c r="AF305" s="122"/>
      <c r="AG305" s="122"/>
      <c r="AH305" s="122"/>
      <c r="AI305" s="122"/>
      <c r="AJ305" s="122"/>
      <c r="AK305" s="122"/>
      <c r="AL305" s="122"/>
      <c r="AM305" s="122"/>
      <c r="AN305" s="122"/>
    </row>
    <row r="306" spans="1:40" ht="12.75" x14ac:dyDescent="0.2">
      <c r="A306" s="122" t="s">
        <v>653</v>
      </c>
      <c r="B306" s="122">
        <v>900</v>
      </c>
      <c r="C306" s="122">
        <v>672.73881307521401</v>
      </c>
      <c r="D306" s="122">
        <v>23.470046297070599</v>
      </c>
      <c r="E306" s="122">
        <v>203.83101529902601</v>
      </c>
      <c r="F306" s="122">
        <v>0</v>
      </c>
      <c r="G306" s="122">
        <v>0</v>
      </c>
      <c r="H306" s="122"/>
      <c r="I306" s="122">
        <v>3151</v>
      </c>
      <c r="J306" s="122">
        <v>2876</v>
      </c>
      <c r="K306" s="122"/>
      <c r="L306" s="122">
        <v>124</v>
      </c>
      <c r="M306" s="122">
        <v>139</v>
      </c>
      <c r="N306" s="122"/>
      <c r="O306" s="122">
        <v>367</v>
      </c>
      <c r="P306" s="122">
        <v>312</v>
      </c>
      <c r="Q306" s="122"/>
      <c r="R306" s="264">
        <v>-1.4292373141690899</v>
      </c>
      <c r="S306" s="264">
        <v>-2.0103986135181997</v>
      </c>
      <c r="T306" s="264">
        <v>-2.388743455497405</v>
      </c>
      <c r="U306" s="264">
        <v>-2.4807241032518021</v>
      </c>
      <c r="V306" s="264">
        <v>-0.75627363355110333</v>
      </c>
      <c r="W306" s="264">
        <v>-6.9276065119495911E-2</v>
      </c>
      <c r="X306" s="212"/>
      <c r="Y306" s="122">
        <v>3056</v>
      </c>
      <c r="Z306" s="122">
        <v>2983</v>
      </c>
      <c r="AA306" s="122">
        <v>2909</v>
      </c>
      <c r="AB306" s="122">
        <v>2887</v>
      </c>
      <c r="AC306" s="122">
        <v>2885</v>
      </c>
      <c r="AD306" s="122">
        <v>2827</v>
      </c>
      <c r="AE306" s="122"/>
      <c r="AF306" s="122"/>
      <c r="AG306" s="122"/>
      <c r="AH306" s="122"/>
      <c r="AI306" s="122"/>
      <c r="AJ306" s="122"/>
      <c r="AK306" s="122"/>
      <c r="AL306" s="122"/>
      <c r="AM306" s="122"/>
      <c r="AN306" s="122"/>
    </row>
    <row r="307" spans="1:40" ht="12.75" x14ac:dyDescent="0.2">
      <c r="A307" s="122" t="s">
        <v>654</v>
      </c>
      <c r="B307" s="122">
        <v>408</v>
      </c>
      <c r="C307" s="122">
        <v>313.91547636577798</v>
      </c>
      <c r="D307" s="122">
        <v>44.704681558971799</v>
      </c>
      <c r="E307" s="122">
        <v>49.604781123874602</v>
      </c>
      <c r="F307" s="122">
        <v>0</v>
      </c>
      <c r="G307" s="122">
        <v>0</v>
      </c>
      <c r="H307" s="122"/>
      <c r="I307" s="122">
        <v>6791</v>
      </c>
      <c r="J307" s="122">
        <v>6442</v>
      </c>
      <c r="K307" s="122"/>
      <c r="L307" s="122">
        <v>291</v>
      </c>
      <c r="M307" s="122">
        <v>337</v>
      </c>
      <c r="N307" s="122"/>
      <c r="O307" s="122">
        <v>801</v>
      </c>
      <c r="P307" s="122">
        <v>759</v>
      </c>
      <c r="Q307" s="122"/>
      <c r="R307" s="264">
        <v>-9.2922510127824196E-2</v>
      </c>
      <c r="S307" s="264">
        <v>-7.7615647314498604E-2</v>
      </c>
      <c r="T307" s="264">
        <v>-4.6396535725307331E-2</v>
      </c>
      <c r="U307" s="264">
        <v>0.47965341172799469</v>
      </c>
      <c r="V307" s="264">
        <v>-0.72374499538030079</v>
      </c>
      <c r="W307" s="264">
        <v>-7.7555452148303061E-2</v>
      </c>
      <c r="X307" s="212"/>
      <c r="Y307" s="122">
        <v>6466</v>
      </c>
      <c r="Z307" s="122">
        <v>6463</v>
      </c>
      <c r="AA307" s="122">
        <v>6494</v>
      </c>
      <c r="AB307" s="122">
        <v>6447</v>
      </c>
      <c r="AC307" s="122">
        <v>6442</v>
      </c>
      <c r="AD307" s="122">
        <v>6437</v>
      </c>
      <c r="AE307" s="122"/>
      <c r="AF307" s="122"/>
      <c r="AG307" s="122"/>
      <c r="AH307" s="122"/>
      <c r="AI307" s="122"/>
      <c r="AJ307" s="122"/>
      <c r="AK307" s="122"/>
      <c r="AL307" s="122"/>
      <c r="AM307" s="122"/>
      <c r="AN307" s="122"/>
    </row>
    <row r="308" spans="1:40" ht="12.75" x14ac:dyDescent="0.2">
      <c r="A308" s="122" t="s">
        <v>655</v>
      </c>
      <c r="B308" s="122">
        <v>53</v>
      </c>
      <c r="C308" s="122">
        <v>0</v>
      </c>
      <c r="D308" s="122">
        <v>0</v>
      </c>
      <c r="E308" s="122">
        <v>52.9862349333143</v>
      </c>
      <c r="F308" s="122">
        <v>0</v>
      </c>
      <c r="G308" s="122">
        <v>0</v>
      </c>
      <c r="H308" s="122"/>
      <c r="I308" s="122">
        <v>28002</v>
      </c>
      <c r="J308" s="122">
        <v>28042</v>
      </c>
      <c r="K308" s="122"/>
      <c r="L308" s="122">
        <v>1335</v>
      </c>
      <c r="M308" s="122">
        <v>1366</v>
      </c>
      <c r="N308" s="122"/>
      <c r="O308" s="122">
        <v>3710</v>
      </c>
      <c r="P308" s="122">
        <v>3515</v>
      </c>
      <c r="Q308" s="122"/>
      <c r="R308" s="264">
        <v>0.396294047123535</v>
      </c>
      <c r="S308" s="264">
        <v>0.275304801744789</v>
      </c>
      <c r="T308" s="264">
        <v>1.0424990918999981</v>
      </c>
      <c r="U308" s="264">
        <v>-0.17615127440051026</v>
      </c>
      <c r="V308" s="264">
        <v>0.56900028810100878</v>
      </c>
      <c r="W308" s="264">
        <v>0.15397837141000537</v>
      </c>
      <c r="X308" s="212"/>
      <c r="Y308" s="122">
        <v>27530</v>
      </c>
      <c r="Z308" s="122">
        <v>27817</v>
      </c>
      <c r="AA308" s="122">
        <v>27768</v>
      </c>
      <c r="AB308" s="122">
        <v>27926</v>
      </c>
      <c r="AC308" s="122">
        <v>27969</v>
      </c>
      <c r="AD308" s="122">
        <v>28046</v>
      </c>
      <c r="AE308" s="122"/>
      <c r="AF308" s="122"/>
      <c r="AG308" s="122"/>
      <c r="AH308" s="122"/>
      <c r="AI308" s="122"/>
      <c r="AJ308" s="122"/>
      <c r="AK308" s="122"/>
      <c r="AL308" s="122"/>
      <c r="AM308" s="122"/>
      <c r="AN308" s="122"/>
    </row>
    <row r="309" spans="1:40" ht="12.75" x14ac:dyDescent="0.2">
      <c r="A309" s="122" t="s">
        <v>656</v>
      </c>
      <c r="B309" s="122">
        <v>475</v>
      </c>
      <c r="C309" s="122">
        <v>329.03634157919703</v>
      </c>
      <c r="D309" s="122">
        <v>45.323103027696099</v>
      </c>
      <c r="E309" s="122">
        <v>100.23034083314801</v>
      </c>
      <c r="F309" s="122">
        <v>0</v>
      </c>
      <c r="G309" s="122">
        <v>0</v>
      </c>
      <c r="H309" s="122"/>
      <c r="I309" s="122">
        <v>18959</v>
      </c>
      <c r="J309" s="122">
        <v>17956</v>
      </c>
      <c r="K309" s="122"/>
      <c r="L309" s="122">
        <v>796</v>
      </c>
      <c r="M309" s="122">
        <v>924</v>
      </c>
      <c r="N309" s="122"/>
      <c r="O309" s="122">
        <v>2184</v>
      </c>
      <c r="P309" s="122">
        <v>1994</v>
      </c>
      <c r="Q309" s="122"/>
      <c r="R309" s="264">
        <v>-0.43808136731767799</v>
      </c>
      <c r="S309" s="264">
        <v>-0.479135327873419</v>
      </c>
      <c r="T309" s="264">
        <v>0.56385832375300993</v>
      </c>
      <c r="U309" s="264">
        <v>-0.6423516603156969</v>
      </c>
      <c r="V309" s="264">
        <v>-0.6848564540871962</v>
      </c>
      <c r="W309" s="264">
        <v>-0.98196061124291134</v>
      </c>
      <c r="X309" s="212"/>
      <c r="Y309" s="122">
        <v>18267</v>
      </c>
      <c r="Z309" s="122">
        <v>18370</v>
      </c>
      <c r="AA309" s="122">
        <v>18252</v>
      </c>
      <c r="AB309" s="122">
        <v>18127</v>
      </c>
      <c r="AC309" s="122">
        <v>17949</v>
      </c>
      <c r="AD309" s="122">
        <v>17863</v>
      </c>
      <c r="AE309" s="122"/>
      <c r="AF309" s="122"/>
      <c r="AG309" s="122"/>
      <c r="AH309" s="122"/>
      <c r="AI309" s="122"/>
      <c r="AJ309" s="122"/>
      <c r="AK309" s="122"/>
      <c r="AL309" s="122"/>
      <c r="AM309" s="122"/>
      <c r="AN309" s="122"/>
    </row>
    <row r="310" spans="1:40" ht="12.75" x14ac:dyDescent="0.2">
      <c r="A310" s="122" t="s">
        <v>657</v>
      </c>
      <c r="B310" s="122">
        <v>146</v>
      </c>
      <c r="C310" s="122">
        <v>142.66692774623101</v>
      </c>
      <c r="D310" s="122">
        <v>0</v>
      </c>
      <c r="E310" s="122">
        <v>2.8680048661800499</v>
      </c>
      <c r="F310" s="122">
        <v>0</v>
      </c>
      <c r="G310" s="122">
        <v>0</v>
      </c>
      <c r="H310" s="122"/>
      <c r="I310" s="122">
        <v>10214</v>
      </c>
      <c r="J310" s="122">
        <v>9864</v>
      </c>
      <c r="K310" s="122"/>
      <c r="L310" s="122">
        <v>506</v>
      </c>
      <c r="M310" s="122">
        <v>504</v>
      </c>
      <c r="N310" s="122"/>
      <c r="O310" s="122">
        <v>1285</v>
      </c>
      <c r="P310" s="122">
        <v>1257</v>
      </c>
      <c r="Q310" s="122"/>
      <c r="R310" s="264">
        <v>-0.126145014799983</v>
      </c>
      <c r="S310" s="264">
        <v>-1.3160558817574399</v>
      </c>
      <c r="T310" s="264">
        <v>-0.26188557614830188</v>
      </c>
      <c r="U310" s="264">
        <v>-1.1411835992728925</v>
      </c>
      <c r="V310" s="264">
        <v>4.0862192257009156E-2</v>
      </c>
      <c r="W310" s="264">
        <v>0.86796691514298629</v>
      </c>
      <c r="X310" s="212"/>
      <c r="Y310" s="122">
        <v>9928</v>
      </c>
      <c r="Z310" s="122">
        <v>9902</v>
      </c>
      <c r="AA310" s="122">
        <v>9789</v>
      </c>
      <c r="AB310" s="122">
        <v>9793</v>
      </c>
      <c r="AC310" s="122">
        <v>9878</v>
      </c>
      <c r="AD310" s="122">
        <v>9748</v>
      </c>
      <c r="AE310" s="122"/>
      <c r="AF310" s="122"/>
      <c r="AG310" s="122"/>
      <c r="AH310" s="122"/>
      <c r="AI310" s="122"/>
      <c r="AJ310" s="122"/>
      <c r="AK310" s="122"/>
      <c r="AL310" s="122"/>
      <c r="AM310" s="122"/>
      <c r="AN310" s="122"/>
    </row>
    <row r="311" spans="1:40" ht="12.75" x14ac:dyDescent="0.2">
      <c r="A311" s="122" t="s">
        <v>658</v>
      </c>
      <c r="B311" s="122">
        <v>709</v>
      </c>
      <c r="C311" s="122">
        <v>502.96849389910801</v>
      </c>
      <c r="D311" s="122">
        <v>101.641296125507</v>
      </c>
      <c r="E311" s="122">
        <v>104.71263467189</v>
      </c>
      <c r="F311" s="122">
        <v>0</v>
      </c>
      <c r="G311" s="122">
        <v>0</v>
      </c>
      <c r="H311" s="122"/>
      <c r="I311" s="122">
        <v>5491</v>
      </c>
      <c r="J311" s="122">
        <v>5105</v>
      </c>
      <c r="K311" s="122"/>
      <c r="L311" s="122">
        <v>182</v>
      </c>
      <c r="M311" s="122">
        <v>239</v>
      </c>
      <c r="N311" s="122"/>
      <c r="O311" s="122">
        <v>627</v>
      </c>
      <c r="P311" s="122">
        <v>571</v>
      </c>
      <c r="Q311" s="122"/>
      <c r="R311" s="264">
        <v>-0.11329230313992199</v>
      </c>
      <c r="S311" s="264">
        <v>0.316143054732266</v>
      </c>
      <c r="T311" s="264">
        <v>-0.37372147915030496</v>
      </c>
      <c r="U311" s="264">
        <v>-0.21717670286280111</v>
      </c>
      <c r="V311" s="264">
        <v>0.31658092599900556</v>
      </c>
      <c r="W311" s="264">
        <v>-0.17751479289940164</v>
      </c>
      <c r="X311" s="212"/>
      <c r="Y311" s="122">
        <v>5084</v>
      </c>
      <c r="Z311" s="122">
        <v>5065</v>
      </c>
      <c r="AA311" s="122">
        <v>5054</v>
      </c>
      <c r="AB311" s="122">
        <v>5070</v>
      </c>
      <c r="AC311" s="122">
        <v>5061</v>
      </c>
      <c r="AD311" s="122">
        <v>5077</v>
      </c>
      <c r="AE311" s="122"/>
      <c r="AF311" s="122"/>
      <c r="AG311" s="122"/>
      <c r="AH311" s="122"/>
      <c r="AI311" s="122"/>
      <c r="AJ311" s="122"/>
      <c r="AK311" s="122"/>
      <c r="AL311" s="122"/>
      <c r="AM311" s="122"/>
      <c r="AN311" s="122"/>
    </row>
    <row r="312" spans="1:40" ht="12.75" x14ac:dyDescent="0.2">
      <c r="A312" s="122" t="s">
        <v>659</v>
      </c>
      <c r="B312" s="122">
        <v>527</v>
      </c>
      <c r="C312" s="122">
        <v>474.29294090595499</v>
      </c>
      <c r="D312" s="122">
        <v>0</v>
      </c>
      <c r="E312" s="122">
        <v>52.511742587684203</v>
      </c>
      <c r="F312" s="122">
        <v>0</v>
      </c>
      <c r="G312" s="122">
        <v>0</v>
      </c>
      <c r="H312" s="122"/>
      <c r="I312" s="122">
        <v>17396</v>
      </c>
      <c r="J312" s="122">
        <v>16223</v>
      </c>
      <c r="K312" s="122"/>
      <c r="L312" s="122">
        <v>789</v>
      </c>
      <c r="M312" s="122">
        <v>694</v>
      </c>
      <c r="N312" s="122"/>
      <c r="O312" s="122">
        <v>2137</v>
      </c>
      <c r="P312" s="122">
        <v>2025</v>
      </c>
      <c r="Q312" s="122"/>
      <c r="R312" s="264">
        <v>-0.40198145922718498</v>
      </c>
      <c r="S312" s="264">
        <v>-0.387596899224806</v>
      </c>
      <c r="T312" s="264">
        <v>-0.48432013560959319</v>
      </c>
      <c r="U312" s="264">
        <v>-0.73609928215110187</v>
      </c>
      <c r="V312" s="264">
        <v>-0.34932892075750033</v>
      </c>
      <c r="W312" s="264">
        <v>-3.6900369003703304E-2</v>
      </c>
      <c r="X312" s="212"/>
      <c r="Y312" s="122">
        <v>16518</v>
      </c>
      <c r="Z312" s="122">
        <v>16438</v>
      </c>
      <c r="AA312" s="122">
        <v>16317</v>
      </c>
      <c r="AB312" s="122">
        <v>16260</v>
      </c>
      <c r="AC312" s="122">
        <v>16254</v>
      </c>
      <c r="AD312" s="122">
        <v>16191</v>
      </c>
      <c r="AE312" s="122"/>
      <c r="AF312" s="122"/>
      <c r="AG312" s="122"/>
      <c r="AH312" s="122"/>
      <c r="AI312" s="122"/>
      <c r="AJ312" s="122"/>
      <c r="AK312" s="122"/>
      <c r="AL312" s="122"/>
      <c r="AM312" s="122"/>
      <c r="AN312" s="122"/>
    </row>
    <row r="313" spans="1:40" ht="12.75" x14ac:dyDescent="0.2">
      <c r="A313" s="122" t="s">
        <v>660</v>
      </c>
      <c r="B313" s="122">
        <v>37</v>
      </c>
      <c r="C313" s="122">
        <v>0</v>
      </c>
      <c r="D313" s="122">
        <v>0</v>
      </c>
      <c r="E313" s="122">
        <v>37.356066819182502</v>
      </c>
      <c r="F313" s="122">
        <v>0</v>
      </c>
      <c r="G313" s="122">
        <v>0</v>
      </c>
      <c r="H313" s="122"/>
      <c r="I313" s="122">
        <v>23258</v>
      </c>
      <c r="J313" s="122">
        <v>23167</v>
      </c>
      <c r="K313" s="122"/>
      <c r="L313" s="122">
        <v>1227</v>
      </c>
      <c r="M313" s="122">
        <v>1315</v>
      </c>
      <c r="N313" s="122"/>
      <c r="O313" s="122">
        <v>3082</v>
      </c>
      <c r="P313" s="122">
        <v>2950</v>
      </c>
      <c r="Q313" s="122"/>
      <c r="R313" s="264">
        <v>0.124836734367717</v>
      </c>
      <c r="S313" s="264">
        <v>0.29434680980001698</v>
      </c>
      <c r="T313" s="264">
        <v>0.75694958019700209</v>
      </c>
      <c r="U313" s="264">
        <v>0.40153706662100319</v>
      </c>
      <c r="V313" s="264">
        <v>-0.2408187838651088</v>
      </c>
      <c r="W313" s="264">
        <v>-0.41382877834298881</v>
      </c>
      <c r="X313" s="212"/>
      <c r="Y313" s="122">
        <v>22987</v>
      </c>
      <c r="Z313" s="122">
        <v>23161</v>
      </c>
      <c r="AA313" s="122">
        <v>23254</v>
      </c>
      <c r="AB313" s="122">
        <v>23198</v>
      </c>
      <c r="AC313" s="122">
        <v>23102</v>
      </c>
      <c r="AD313" s="122">
        <v>23170</v>
      </c>
      <c r="AE313" s="122"/>
      <c r="AF313" s="122"/>
      <c r="AG313" s="122"/>
      <c r="AH313" s="122"/>
      <c r="AI313" s="122"/>
      <c r="AJ313" s="122"/>
      <c r="AK313" s="122"/>
      <c r="AL313" s="122"/>
      <c r="AM313" s="122"/>
      <c r="AN313" s="122"/>
    </row>
    <row r="314" spans="1:40" ht="12.75" x14ac:dyDescent="0.2">
      <c r="A314" s="122" t="s">
        <v>661</v>
      </c>
      <c r="B314" s="122">
        <v>0</v>
      </c>
      <c r="C314" s="122">
        <v>0</v>
      </c>
      <c r="D314" s="122">
        <v>0</v>
      </c>
      <c r="E314" s="122">
        <v>0</v>
      </c>
      <c r="F314" s="122">
        <v>0</v>
      </c>
      <c r="G314" s="122">
        <v>0</v>
      </c>
      <c r="H314" s="122"/>
      <c r="I314" s="122">
        <v>73313</v>
      </c>
      <c r="J314" s="122">
        <v>76770</v>
      </c>
      <c r="K314" s="122"/>
      <c r="L314" s="122">
        <v>4047</v>
      </c>
      <c r="M314" s="122">
        <v>3923</v>
      </c>
      <c r="N314" s="122"/>
      <c r="O314" s="122">
        <v>9260</v>
      </c>
      <c r="P314" s="122">
        <v>9456</v>
      </c>
      <c r="Q314" s="122"/>
      <c r="R314" s="264">
        <v>0.63475079205903595</v>
      </c>
      <c r="S314" s="264">
        <v>0.83654748253935207</v>
      </c>
      <c r="T314" s="264">
        <v>0.7764680725949944</v>
      </c>
      <c r="U314" s="264">
        <v>0.66837296272200319</v>
      </c>
      <c r="V314" s="264">
        <v>0.37939165601798663</v>
      </c>
      <c r="W314" s="264">
        <v>0.71523248336600886</v>
      </c>
      <c r="X314" s="212"/>
      <c r="Y314" s="122">
        <v>74826</v>
      </c>
      <c r="Z314" s="122">
        <v>75407</v>
      </c>
      <c r="AA314" s="122">
        <v>75911</v>
      </c>
      <c r="AB314" s="122">
        <v>76199</v>
      </c>
      <c r="AC314" s="122">
        <v>76744</v>
      </c>
      <c r="AD314" s="122">
        <v>77386</v>
      </c>
      <c r="AE314" s="122"/>
      <c r="AF314" s="122"/>
      <c r="AG314" s="122"/>
      <c r="AH314" s="122"/>
      <c r="AI314" s="122"/>
      <c r="AJ314" s="122"/>
      <c r="AK314" s="122"/>
      <c r="AL314" s="122"/>
      <c r="AM314" s="122"/>
      <c r="AN314" s="122"/>
    </row>
    <row r="315" spans="1:40" ht="12.75" x14ac:dyDescent="0.2">
      <c r="A315" s="122" t="s">
        <v>662</v>
      </c>
      <c r="B315" s="122">
        <v>726</v>
      </c>
      <c r="C315" s="122">
        <v>655.26315789473699</v>
      </c>
      <c r="D315" s="122">
        <v>3.6728924226314001</v>
      </c>
      <c r="E315" s="122">
        <v>67.332243296272097</v>
      </c>
      <c r="F315" s="122">
        <v>0</v>
      </c>
      <c r="G315" s="122">
        <v>0</v>
      </c>
      <c r="H315" s="122"/>
      <c r="I315" s="122">
        <v>6688</v>
      </c>
      <c r="J315" s="122">
        <v>6116</v>
      </c>
      <c r="K315" s="122"/>
      <c r="L315" s="122">
        <v>253</v>
      </c>
      <c r="M315" s="122">
        <v>274</v>
      </c>
      <c r="N315" s="122"/>
      <c r="O315" s="122">
        <v>776</v>
      </c>
      <c r="P315" s="122">
        <v>727</v>
      </c>
      <c r="Q315" s="122"/>
      <c r="R315" s="264">
        <v>-0.75549893114137401</v>
      </c>
      <c r="S315" s="264">
        <v>-0.884665792922674</v>
      </c>
      <c r="T315" s="264">
        <v>0.17482517482501692</v>
      </c>
      <c r="U315" s="264">
        <v>0.19038553070001285</v>
      </c>
      <c r="V315" s="264">
        <v>-1.6943784639747008</v>
      </c>
      <c r="W315" s="264">
        <v>-1.6752577319587942</v>
      </c>
      <c r="X315" s="212"/>
      <c r="Y315" s="122">
        <v>6292</v>
      </c>
      <c r="Z315" s="122">
        <v>6303</v>
      </c>
      <c r="AA315" s="122">
        <v>6315</v>
      </c>
      <c r="AB315" s="122">
        <v>6208</v>
      </c>
      <c r="AC315" s="122">
        <v>6104</v>
      </c>
      <c r="AD315" s="122">
        <v>6050</v>
      </c>
      <c r="AE315" s="122"/>
      <c r="AF315" s="122"/>
      <c r="AG315" s="122"/>
      <c r="AH315" s="122"/>
      <c r="AI315" s="122"/>
      <c r="AJ315" s="122"/>
      <c r="AK315" s="122"/>
      <c r="AL315" s="122"/>
      <c r="AM315" s="122"/>
      <c r="AN315" s="122"/>
    </row>
    <row r="316" spans="1:40" ht="12.75" x14ac:dyDescent="0.2">
      <c r="A316" s="122" t="s">
        <v>663</v>
      </c>
      <c r="B316" s="122">
        <v>0</v>
      </c>
      <c r="C316" s="122">
        <v>0</v>
      </c>
      <c r="D316" s="122">
        <v>0</v>
      </c>
      <c r="E316" s="122">
        <v>0</v>
      </c>
      <c r="F316" s="122">
        <v>0</v>
      </c>
      <c r="G316" s="122">
        <v>0</v>
      </c>
      <c r="H316" s="122"/>
      <c r="I316" s="122">
        <v>40943</v>
      </c>
      <c r="J316" s="122">
        <v>41904</v>
      </c>
      <c r="K316" s="122"/>
      <c r="L316" s="122">
        <v>2102</v>
      </c>
      <c r="M316" s="122">
        <v>2260</v>
      </c>
      <c r="N316" s="122"/>
      <c r="O316" s="122">
        <v>5548</v>
      </c>
      <c r="P316" s="122">
        <v>5489</v>
      </c>
      <c r="Q316" s="122"/>
      <c r="R316" s="264">
        <v>0.391879786397897</v>
      </c>
      <c r="S316" s="264">
        <v>1.1019283746556501</v>
      </c>
      <c r="T316" s="264">
        <v>0.2992919191179908</v>
      </c>
      <c r="U316" s="264">
        <v>0.57981562348399507</v>
      </c>
      <c r="V316" s="264">
        <v>0.30391471091900257</v>
      </c>
      <c r="W316" s="264">
        <v>0.38475411807100102</v>
      </c>
      <c r="X316" s="212"/>
      <c r="Y316" s="122">
        <v>41097</v>
      </c>
      <c r="Z316" s="122">
        <v>41220</v>
      </c>
      <c r="AA316" s="122">
        <v>41459</v>
      </c>
      <c r="AB316" s="122">
        <v>41585</v>
      </c>
      <c r="AC316" s="122">
        <v>41745</v>
      </c>
      <c r="AD316" s="122">
        <v>42205</v>
      </c>
      <c r="AE316" s="122"/>
      <c r="AF316" s="122"/>
      <c r="AG316" s="122"/>
      <c r="AH316" s="122"/>
      <c r="AI316" s="122"/>
      <c r="AJ316" s="122"/>
      <c r="AK316" s="122"/>
      <c r="AL316" s="122"/>
      <c r="AM316" s="122"/>
      <c r="AN316" s="122"/>
    </row>
    <row r="317" spans="1:40" ht="12.75" x14ac:dyDescent="0.2">
      <c r="A317" s="122" t="s">
        <v>664</v>
      </c>
      <c r="B317" s="122">
        <v>357</v>
      </c>
      <c r="C317" s="122">
        <v>331.60753495897399</v>
      </c>
      <c r="D317" s="122">
        <v>0</v>
      </c>
      <c r="E317" s="122">
        <v>25.581838154522099</v>
      </c>
      <c r="F317" s="122">
        <v>0</v>
      </c>
      <c r="G317" s="122">
        <v>0</v>
      </c>
      <c r="H317" s="122"/>
      <c r="I317" s="122">
        <v>8653</v>
      </c>
      <c r="J317" s="122">
        <v>8193</v>
      </c>
      <c r="K317" s="122"/>
      <c r="L317" s="122">
        <v>373</v>
      </c>
      <c r="M317" s="122">
        <v>398</v>
      </c>
      <c r="N317" s="122"/>
      <c r="O317" s="122">
        <v>1148</v>
      </c>
      <c r="P317" s="122">
        <v>1108</v>
      </c>
      <c r="Q317" s="122"/>
      <c r="R317" s="264">
        <v>-8.5225620724282997E-2</v>
      </c>
      <c r="S317" s="264">
        <v>0.76866764275256194</v>
      </c>
      <c r="T317" s="264">
        <v>-0.55933852140080376</v>
      </c>
      <c r="U317" s="264">
        <v>-0.28124235754459903</v>
      </c>
      <c r="V317" s="264">
        <v>0.41692213366000885</v>
      </c>
      <c r="W317" s="264">
        <v>8.5480522652005675E-2</v>
      </c>
      <c r="X317" s="212"/>
      <c r="Y317" s="122">
        <v>8224</v>
      </c>
      <c r="Z317" s="122">
        <v>8178</v>
      </c>
      <c r="AA317" s="122">
        <v>8155</v>
      </c>
      <c r="AB317" s="122">
        <v>8189</v>
      </c>
      <c r="AC317" s="122">
        <v>8196</v>
      </c>
      <c r="AD317" s="122">
        <v>8259</v>
      </c>
      <c r="AE317" s="122"/>
      <c r="AF317" s="122"/>
      <c r="AG317" s="122"/>
      <c r="AH317" s="122"/>
      <c r="AI317" s="122"/>
      <c r="AJ317" s="122"/>
      <c r="AK317" s="122"/>
      <c r="AL317" s="122"/>
      <c r="AM317" s="122"/>
      <c r="AN317" s="122"/>
    </row>
    <row r="318" spans="1:40" ht="12.75" x14ac:dyDescent="0.2">
      <c r="A318" s="122" t="s">
        <v>665</v>
      </c>
      <c r="B318" s="122">
        <v>1171</v>
      </c>
      <c r="C318" s="122">
        <v>1046.4369007514899</v>
      </c>
      <c r="D318" s="122">
        <v>0</v>
      </c>
      <c r="E318" s="122">
        <v>124.602131438721</v>
      </c>
      <c r="F318" s="122">
        <v>0</v>
      </c>
      <c r="G318" s="122">
        <v>0</v>
      </c>
      <c r="H318" s="122"/>
      <c r="I318" s="122">
        <v>3859</v>
      </c>
      <c r="J318" s="122">
        <v>3378</v>
      </c>
      <c r="K318" s="122"/>
      <c r="L318" s="122">
        <v>121</v>
      </c>
      <c r="M318" s="122">
        <v>124</v>
      </c>
      <c r="N318" s="122"/>
      <c r="O318" s="122">
        <v>389</v>
      </c>
      <c r="P318" s="122">
        <v>347</v>
      </c>
      <c r="Q318" s="122"/>
      <c r="R318" s="264">
        <v>-0.80292923284975803</v>
      </c>
      <c r="S318" s="264">
        <v>-0.324771183938589</v>
      </c>
      <c r="T318" s="264">
        <v>-1.7152658662093074</v>
      </c>
      <c r="U318" s="264">
        <v>-0.72716695753349825</v>
      </c>
      <c r="V318" s="264">
        <v>-0.23439789041900383</v>
      </c>
      <c r="W318" s="264">
        <v>-0.52863436123350027</v>
      </c>
      <c r="X318" s="212"/>
      <c r="Y318" s="122">
        <v>3498</v>
      </c>
      <c r="Z318" s="122">
        <v>3438</v>
      </c>
      <c r="AA318" s="122">
        <v>3413</v>
      </c>
      <c r="AB318" s="122">
        <v>3405</v>
      </c>
      <c r="AC318" s="122">
        <v>3387</v>
      </c>
      <c r="AD318" s="122">
        <v>3376</v>
      </c>
      <c r="AE318" s="122"/>
      <c r="AF318" s="122"/>
      <c r="AG318" s="122"/>
      <c r="AH318" s="122"/>
      <c r="AI318" s="122"/>
      <c r="AJ318" s="122"/>
      <c r="AK318" s="122"/>
      <c r="AL318" s="122"/>
      <c r="AM318" s="122"/>
      <c r="AN318" s="122"/>
    </row>
    <row r="319" spans="1:40" ht="12.75" x14ac:dyDescent="0.2">
      <c r="A319" s="122" t="s">
        <v>666</v>
      </c>
      <c r="B319" s="122">
        <v>1311</v>
      </c>
      <c r="C319" s="122">
        <v>1026.78018575851</v>
      </c>
      <c r="D319" s="122">
        <v>0</v>
      </c>
      <c r="E319" s="122">
        <v>284.35950595500702</v>
      </c>
      <c r="F319" s="122">
        <v>0</v>
      </c>
      <c r="G319" s="122">
        <v>0</v>
      </c>
      <c r="H319" s="122"/>
      <c r="I319" s="122">
        <v>5168</v>
      </c>
      <c r="J319" s="122">
        <v>4534</v>
      </c>
      <c r="K319" s="122"/>
      <c r="L319" s="122">
        <v>200</v>
      </c>
      <c r="M319" s="122">
        <v>152</v>
      </c>
      <c r="N319" s="122"/>
      <c r="O319" s="122">
        <v>659</v>
      </c>
      <c r="P319" s="122">
        <v>541</v>
      </c>
      <c r="Q319" s="122"/>
      <c r="R319" s="264">
        <v>-1.3081689682256301</v>
      </c>
      <c r="S319" s="264">
        <v>-1.0596026490066199</v>
      </c>
      <c r="T319" s="264">
        <v>-1.1518324607330044</v>
      </c>
      <c r="U319" s="264">
        <v>-2.1186440677993801E-2</v>
      </c>
      <c r="V319" s="264">
        <v>-2.7124390760753982</v>
      </c>
      <c r="W319" s="264">
        <v>-1.3286865606621916</v>
      </c>
      <c r="X319" s="212"/>
      <c r="Y319" s="122">
        <v>4775</v>
      </c>
      <c r="Z319" s="122">
        <v>4720</v>
      </c>
      <c r="AA319" s="122">
        <v>4719</v>
      </c>
      <c r="AB319" s="122">
        <v>4591</v>
      </c>
      <c r="AC319" s="122">
        <v>4530</v>
      </c>
      <c r="AD319" s="122">
        <v>4482</v>
      </c>
      <c r="AE319" s="122"/>
      <c r="AF319" s="122"/>
      <c r="AG319" s="122"/>
      <c r="AH319" s="122"/>
      <c r="AI319" s="122"/>
      <c r="AJ319" s="122"/>
      <c r="AK319" s="122"/>
      <c r="AL319" s="122"/>
      <c r="AM319" s="122"/>
      <c r="AN319" s="122"/>
    </row>
    <row r="320" spans="1:40" ht="6.75" customHeight="1" thickBot="1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hidden="1" x14ac:dyDescent="0.2">
      <c r="A324" s="20"/>
    </row>
    <row r="325" spans="1:1" hidden="1" x14ac:dyDescent="0.2">
      <c r="A325" s="20"/>
    </row>
    <row r="326" spans="1:1" hidden="1" x14ac:dyDescent="0.2">
      <c r="A326" s="20"/>
    </row>
    <row r="327" spans="1:1" hidden="1" x14ac:dyDescent="0.2">
      <c r="A327" s="20"/>
    </row>
    <row r="328" spans="1:1" hidden="1" x14ac:dyDescent="0.2">
      <c r="A328" s="20"/>
    </row>
    <row r="329" spans="1:1" hidden="1" x14ac:dyDescent="0.2">
      <c r="A329" s="20"/>
    </row>
    <row r="330" spans="1:1" hidden="1" x14ac:dyDescent="0.2">
      <c r="A330" s="20"/>
    </row>
    <row r="331" spans="1:1" hidden="1" x14ac:dyDescent="0.2">
      <c r="A331" s="20"/>
    </row>
    <row r="332" spans="1:1" hidden="1" x14ac:dyDescent="0.2">
      <c r="A332" s="20"/>
    </row>
    <row r="333" spans="1:1" hidden="1" x14ac:dyDescent="0.2">
      <c r="A333" s="20"/>
    </row>
    <row r="334" spans="1:1" hidden="1" x14ac:dyDescent="0.2">
      <c r="A334" s="20"/>
    </row>
    <row r="335" spans="1:1" hidden="1" x14ac:dyDescent="0.2">
      <c r="A335" s="20"/>
    </row>
    <row r="336" spans="1:1" hidden="1" x14ac:dyDescent="0.2">
      <c r="A336" s="20"/>
    </row>
    <row r="337" spans="1:1" hidden="1" x14ac:dyDescent="0.2">
      <c r="A337" s="20"/>
    </row>
    <row r="338" spans="1:1" hidden="1" x14ac:dyDescent="0.2">
      <c r="A338" s="20"/>
    </row>
    <row r="339" spans="1:1" hidden="1" x14ac:dyDescent="0.2">
      <c r="A339" s="20"/>
    </row>
    <row r="340" spans="1:1" hidden="1" x14ac:dyDescent="0.2">
      <c r="A340" s="20"/>
    </row>
    <row r="341" spans="1:1" hidden="1" x14ac:dyDescent="0.2">
      <c r="A341" s="20"/>
    </row>
    <row r="342" spans="1:1" hidden="1" x14ac:dyDescent="0.2">
      <c r="A342" s="20"/>
    </row>
    <row r="343" spans="1:1" hidden="1" x14ac:dyDescent="0.2">
      <c r="A343" s="20"/>
    </row>
    <row r="344" spans="1:1" hidden="1" x14ac:dyDescent="0.2"/>
    <row r="345" spans="1:1" hidden="1" x14ac:dyDescent="0.2"/>
    <row r="346" spans="1:1" hidden="1" x14ac:dyDescent="0.2"/>
    <row r="347" spans="1:1" hidden="1" x14ac:dyDescent="0.2"/>
    <row r="348" spans="1:1" hidden="1" x14ac:dyDescent="0.2"/>
    <row r="349" spans="1:1" hidden="1" x14ac:dyDescent="0.2"/>
    <row r="350" spans="1:1" hidden="1" x14ac:dyDescent="0.2"/>
    <row r="351" spans="1:1" hidden="1" x14ac:dyDescent="0.2"/>
    <row r="352" spans="1:1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x14ac:dyDescent="0.2"/>
  </sheetData>
  <mergeCells count="6">
    <mergeCell ref="Y5:AD5"/>
    <mergeCell ref="T5:W5"/>
    <mergeCell ref="I4:J4"/>
    <mergeCell ref="L4:M4"/>
    <mergeCell ref="O4:P4"/>
    <mergeCell ref="R4:AD4"/>
  </mergeCells>
  <conditionalFormatting sqref="B10:AD319">
    <cfRule type="cellIs" dxfId="98" priority="24" operator="lessThan">
      <formula>0</formula>
    </cfRule>
  </conditionalFormatting>
  <conditionalFormatting sqref="T10:W319 R11:X319">
    <cfRule type="cellIs" dxfId="97" priority="23" operator="lessThan">
      <formula>0</formula>
    </cfRule>
  </conditionalFormatting>
  <conditionalFormatting sqref="T10:W319">
    <cfRule type="cellIs" dxfId="96" priority="21" operator="lessThan">
      <formula>0</formula>
    </cfRule>
  </conditionalFormatting>
  <conditionalFormatting sqref="R37:S44">
    <cfRule type="cellIs" dxfId="95" priority="20" operator="lessThan">
      <formula>0</formula>
    </cfRule>
  </conditionalFormatting>
  <conditionalFormatting sqref="R46:S54">
    <cfRule type="cellIs" dxfId="94" priority="19" operator="lessThan">
      <formula>0</formula>
    </cfRule>
  </conditionalFormatting>
  <conditionalFormatting sqref="R56:S68">
    <cfRule type="cellIs" dxfId="93" priority="18" operator="lessThan">
      <formula>0</formula>
    </cfRule>
  </conditionalFormatting>
  <conditionalFormatting sqref="R70:S82">
    <cfRule type="cellIs" dxfId="92" priority="17" operator="lessThan">
      <formula>0</formula>
    </cfRule>
  </conditionalFormatting>
  <conditionalFormatting sqref="R84:S91">
    <cfRule type="cellIs" dxfId="91" priority="16" operator="lessThan">
      <formula>0</formula>
    </cfRule>
  </conditionalFormatting>
  <conditionalFormatting sqref="R93:S104">
    <cfRule type="cellIs" dxfId="90" priority="15" operator="lessThan">
      <formula>0</formula>
    </cfRule>
  </conditionalFormatting>
  <conditionalFormatting sqref="R106:S106">
    <cfRule type="cellIs" dxfId="89" priority="14" operator="lessThan">
      <formula>0</formula>
    </cfRule>
  </conditionalFormatting>
  <conditionalFormatting sqref="R108:S112">
    <cfRule type="cellIs" dxfId="88" priority="13" operator="lessThan">
      <formula>0</formula>
    </cfRule>
  </conditionalFormatting>
  <conditionalFormatting sqref="R114:S146">
    <cfRule type="cellIs" dxfId="87" priority="12" operator="lessThan">
      <formula>0</formula>
    </cfRule>
  </conditionalFormatting>
  <conditionalFormatting sqref="R148:S153">
    <cfRule type="cellIs" dxfId="86" priority="11" operator="lessThan">
      <formula>0</formula>
    </cfRule>
  </conditionalFormatting>
  <conditionalFormatting sqref="R155:S203">
    <cfRule type="cellIs" dxfId="85" priority="10" operator="lessThan">
      <formula>0</formula>
    </cfRule>
  </conditionalFormatting>
  <conditionalFormatting sqref="R205:S220">
    <cfRule type="cellIs" dxfId="84" priority="9" operator="lessThan">
      <formula>0</formula>
    </cfRule>
  </conditionalFormatting>
  <conditionalFormatting sqref="R222:S233">
    <cfRule type="cellIs" dxfId="83" priority="8" operator="lessThan">
      <formula>0</formula>
    </cfRule>
  </conditionalFormatting>
  <conditionalFormatting sqref="R235:S244">
    <cfRule type="cellIs" dxfId="82" priority="7" operator="lessThan">
      <formula>0</formula>
    </cfRule>
  </conditionalFormatting>
  <conditionalFormatting sqref="R246:S260">
    <cfRule type="cellIs" dxfId="81" priority="6" operator="lessThan">
      <formula>0</formula>
    </cfRule>
  </conditionalFormatting>
  <conditionalFormatting sqref="R262:S271">
    <cfRule type="cellIs" dxfId="80" priority="5" operator="lessThan">
      <formula>0</formula>
    </cfRule>
  </conditionalFormatting>
  <conditionalFormatting sqref="R273:S279">
    <cfRule type="cellIs" dxfId="79" priority="4" operator="lessThan">
      <formula>0</formula>
    </cfRule>
  </conditionalFormatting>
  <conditionalFormatting sqref="R281:S288">
    <cfRule type="cellIs" dxfId="78" priority="3" operator="lessThan">
      <formula>0</formula>
    </cfRule>
  </conditionalFormatting>
  <conditionalFormatting sqref="R290:S304">
    <cfRule type="cellIs" dxfId="77" priority="2" operator="lessThan">
      <formula>0</formula>
    </cfRule>
  </conditionalFormatting>
  <conditionalFormatting sqref="R306:S319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&amp;LStatistiska centralbyrån
Offentlig ekonomi och mikrosimuleringar</oddHeader>
  </headerFooter>
  <rowBreaks count="1" manualBreakCount="1">
    <brk id="2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3"/>
  <sheetViews>
    <sheetView showGridLines="0" zoomScaleNormal="100" workbookViewId="0">
      <pane ySplit="7" topLeftCell="A8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2.28515625" bestFit="1" customWidth="1"/>
    <col min="3" max="3" width="11.85546875" bestFit="1" customWidth="1"/>
    <col min="4" max="4" width="9.85546875" customWidth="1"/>
    <col min="5" max="5" width="8.85546875" customWidth="1"/>
    <col min="6" max="6" width="7.85546875" customWidth="1"/>
    <col min="7" max="7" width="7.42578125" customWidth="1"/>
    <col min="8" max="8" width="9.5703125" style="73" customWidth="1"/>
    <col min="9" max="9" width="4.42578125" customWidth="1"/>
    <col min="10" max="16384" width="9.140625" hidden="1"/>
  </cols>
  <sheetData>
    <row r="1" spans="1:20" ht="10.5" customHeight="1" x14ac:dyDescent="0.2"/>
    <row r="2" spans="1:20" ht="16.5" thickBot="1" x14ac:dyDescent="0.3">
      <c r="A2" s="71" t="str">
        <f>"Tabell 11  Bebyggelsestruktur, utjämningsåret "&amp;Innehåll!C45</f>
        <v>Tabell 11  Bebyggelsestruktur, utjämningsåret 2018</v>
      </c>
      <c r="B2" s="71"/>
      <c r="C2" s="70"/>
      <c r="D2" s="71"/>
      <c r="E2" s="70"/>
      <c r="F2" s="70"/>
      <c r="G2" s="70"/>
      <c r="H2" s="72"/>
    </row>
    <row r="3" spans="1:20" x14ac:dyDescent="0.2"/>
    <row r="4" spans="1:20" s="66" customFormat="1" x14ac:dyDescent="0.2">
      <c r="A4" t="s">
        <v>19</v>
      </c>
      <c r="B4"/>
      <c r="C4"/>
      <c r="E4" s="77"/>
      <c r="F4" s="77"/>
      <c r="G4" s="77"/>
      <c r="H4" s="103"/>
    </row>
    <row r="5" spans="1:20" s="66" customFormat="1" ht="63" customHeight="1" x14ac:dyDescent="0.2">
      <c r="A5" s="3" t="s">
        <v>47</v>
      </c>
      <c r="B5" s="258" t="str">
        <f>"Folkmängd 31/12 -"&amp;Innehåll!C45-2</f>
        <v>Folkmängd 31/12 -2016</v>
      </c>
      <c r="C5" s="192" t="s">
        <v>284</v>
      </c>
      <c r="D5" s="192" t="s">
        <v>303</v>
      </c>
      <c r="E5" s="192" t="s">
        <v>304</v>
      </c>
      <c r="F5" s="192" t="s">
        <v>305</v>
      </c>
      <c r="G5" s="192" t="s">
        <v>306</v>
      </c>
      <c r="H5" s="216" t="s">
        <v>307</v>
      </c>
    </row>
    <row r="6" spans="1:20" s="74" customFormat="1" ht="15.75" customHeight="1" x14ac:dyDescent="0.2">
      <c r="B6" s="259"/>
      <c r="C6" s="199" t="s">
        <v>92</v>
      </c>
      <c r="D6" s="199" t="s">
        <v>93</v>
      </c>
      <c r="E6" s="199" t="s">
        <v>94</v>
      </c>
      <c r="F6" s="199" t="s">
        <v>95</v>
      </c>
      <c r="G6" s="199" t="s">
        <v>96</v>
      </c>
      <c r="H6" s="199" t="s">
        <v>118</v>
      </c>
    </row>
    <row r="7" spans="1:20" s="74" customFormat="1" ht="15.75" customHeight="1" x14ac:dyDescent="0.2">
      <c r="A7" s="78"/>
      <c r="B7" s="78"/>
      <c r="C7" s="192" t="s">
        <v>178</v>
      </c>
      <c r="D7" s="192"/>
      <c r="E7" s="192"/>
      <c r="F7" s="192"/>
      <c r="G7" s="192"/>
      <c r="H7" s="217"/>
    </row>
    <row r="8" spans="1:20" ht="18.75" customHeight="1" x14ac:dyDescent="0.2">
      <c r="A8" s="18" t="s">
        <v>359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12.75" x14ac:dyDescent="0.2">
      <c r="A9" s="122" t="s">
        <v>360</v>
      </c>
      <c r="B9" s="122">
        <v>90675</v>
      </c>
      <c r="C9" s="122">
        <v>150</v>
      </c>
      <c r="D9" s="122">
        <v>105.094358965566</v>
      </c>
      <c r="E9" s="122">
        <v>0</v>
      </c>
      <c r="F9" s="122">
        <v>0</v>
      </c>
      <c r="G9" s="122">
        <v>45</v>
      </c>
      <c r="H9" s="122">
        <v>0</v>
      </c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</row>
    <row r="10" spans="1:20" ht="12.75" x14ac:dyDescent="0.2">
      <c r="A10" s="122" t="s">
        <v>361</v>
      </c>
      <c r="B10" s="122">
        <v>32653</v>
      </c>
      <c r="C10" s="122">
        <v>150</v>
      </c>
      <c r="D10" s="122">
        <v>105.094358965566</v>
      </c>
      <c r="E10" s="122">
        <v>0</v>
      </c>
      <c r="F10" s="122">
        <v>0</v>
      </c>
      <c r="G10" s="122">
        <v>45</v>
      </c>
      <c r="H10" s="122">
        <v>0</v>
      </c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</row>
    <row r="11" spans="1:20" ht="12.75" x14ac:dyDescent="0.2">
      <c r="A11" s="122" t="s">
        <v>362</v>
      </c>
      <c r="B11" s="122">
        <v>27406</v>
      </c>
      <c r="C11" s="122">
        <v>150</v>
      </c>
      <c r="D11" s="122">
        <v>105.094358965566</v>
      </c>
      <c r="E11" s="122">
        <v>0</v>
      </c>
      <c r="F11" s="122">
        <v>0</v>
      </c>
      <c r="G11" s="122">
        <v>45</v>
      </c>
      <c r="H11" s="122">
        <v>0</v>
      </c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</row>
    <row r="12" spans="1:20" ht="12.75" x14ac:dyDescent="0.2">
      <c r="A12" s="122" t="s">
        <v>363</v>
      </c>
      <c r="B12" s="122">
        <v>85693</v>
      </c>
      <c r="C12" s="122">
        <v>150</v>
      </c>
      <c r="D12" s="122">
        <v>105.094358965566</v>
      </c>
      <c r="E12" s="122">
        <v>0</v>
      </c>
      <c r="F12" s="122">
        <v>0</v>
      </c>
      <c r="G12" s="122">
        <v>45</v>
      </c>
      <c r="H12" s="122">
        <v>0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</row>
    <row r="13" spans="1:20" ht="12.75" x14ac:dyDescent="0.2">
      <c r="A13" s="122" t="s">
        <v>364</v>
      </c>
      <c r="B13" s="122">
        <v>107538</v>
      </c>
      <c r="C13" s="122">
        <v>150</v>
      </c>
      <c r="D13" s="122">
        <v>105.094358965566</v>
      </c>
      <c r="E13" s="122">
        <v>0</v>
      </c>
      <c r="F13" s="122">
        <v>0</v>
      </c>
      <c r="G13" s="122">
        <v>45</v>
      </c>
      <c r="H13" s="122">
        <v>0</v>
      </c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</row>
    <row r="14" spans="1:20" ht="12.75" x14ac:dyDescent="0.2">
      <c r="A14" s="122" t="s">
        <v>365</v>
      </c>
      <c r="B14" s="122">
        <v>74412</v>
      </c>
      <c r="C14" s="122">
        <v>150</v>
      </c>
      <c r="D14" s="122">
        <v>105.094358965566</v>
      </c>
      <c r="E14" s="122">
        <v>0</v>
      </c>
      <c r="F14" s="122">
        <v>0</v>
      </c>
      <c r="G14" s="122">
        <v>45</v>
      </c>
      <c r="H14" s="122">
        <v>0</v>
      </c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</row>
    <row r="15" spans="1:20" ht="12.75" x14ac:dyDescent="0.2">
      <c r="A15" s="122" t="s">
        <v>366</v>
      </c>
      <c r="B15" s="122">
        <v>46853</v>
      </c>
      <c r="C15" s="122">
        <v>261</v>
      </c>
      <c r="D15" s="122">
        <v>105.094358965566</v>
      </c>
      <c r="E15" s="122">
        <v>0</v>
      </c>
      <c r="F15" s="122">
        <v>0</v>
      </c>
      <c r="G15" s="122">
        <v>156</v>
      </c>
      <c r="H15" s="122">
        <v>0</v>
      </c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</row>
    <row r="16" spans="1:20" ht="12.75" x14ac:dyDescent="0.2">
      <c r="A16" s="122" t="s">
        <v>367</v>
      </c>
      <c r="B16" s="122">
        <v>99359</v>
      </c>
      <c r="C16" s="122">
        <v>261</v>
      </c>
      <c r="D16" s="122">
        <v>105.094358965566</v>
      </c>
      <c r="E16" s="122">
        <v>0</v>
      </c>
      <c r="F16" s="122">
        <v>0</v>
      </c>
      <c r="G16" s="122">
        <v>156</v>
      </c>
      <c r="H16" s="122">
        <v>0</v>
      </c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</row>
    <row r="17" spans="1:20" ht="12.75" x14ac:dyDescent="0.2">
      <c r="A17" s="122" t="s">
        <v>368</v>
      </c>
      <c r="B17" s="122">
        <v>59420</v>
      </c>
      <c r="C17" s="122">
        <v>150</v>
      </c>
      <c r="D17" s="122">
        <v>105.094358965566</v>
      </c>
      <c r="E17" s="122">
        <v>0</v>
      </c>
      <c r="F17" s="122">
        <v>0</v>
      </c>
      <c r="G17" s="122">
        <v>45</v>
      </c>
      <c r="H17" s="122">
        <v>0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</row>
    <row r="18" spans="1:20" ht="12.75" x14ac:dyDescent="0.2">
      <c r="A18" s="122" t="s">
        <v>369</v>
      </c>
      <c r="B18" s="122">
        <v>10424</v>
      </c>
      <c r="C18" s="122">
        <v>150</v>
      </c>
      <c r="D18" s="122">
        <v>105.094358965566</v>
      </c>
      <c r="E18" s="122">
        <v>0</v>
      </c>
      <c r="F18" s="122">
        <v>0</v>
      </c>
      <c r="G18" s="122">
        <v>45</v>
      </c>
      <c r="H18" s="122">
        <v>0</v>
      </c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</row>
    <row r="19" spans="1:20" ht="12.75" x14ac:dyDescent="0.2">
      <c r="A19" s="122" t="s">
        <v>370</v>
      </c>
      <c r="B19" s="122">
        <v>27752</v>
      </c>
      <c r="C19" s="122">
        <v>150</v>
      </c>
      <c r="D19" s="122">
        <v>105.094358965566</v>
      </c>
      <c r="E19" s="122">
        <v>0</v>
      </c>
      <c r="F19" s="122">
        <v>0</v>
      </c>
      <c r="G19" s="122">
        <v>45</v>
      </c>
      <c r="H19" s="122">
        <v>0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</row>
    <row r="20" spans="1:20" ht="12.75" x14ac:dyDescent="0.2">
      <c r="A20" s="122" t="s">
        <v>371</v>
      </c>
      <c r="B20" s="122">
        <v>16615</v>
      </c>
      <c r="C20" s="122">
        <v>150</v>
      </c>
      <c r="D20" s="122">
        <v>105.094358965566</v>
      </c>
      <c r="E20" s="122">
        <v>0</v>
      </c>
      <c r="F20" s="122">
        <v>0</v>
      </c>
      <c r="G20" s="122">
        <v>45</v>
      </c>
      <c r="H20" s="122">
        <v>0</v>
      </c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</row>
    <row r="21" spans="1:20" ht="12.75" x14ac:dyDescent="0.2">
      <c r="A21" s="122" t="s">
        <v>372</v>
      </c>
      <c r="B21" s="122">
        <v>46274</v>
      </c>
      <c r="C21" s="122">
        <v>150</v>
      </c>
      <c r="D21" s="122">
        <v>105.094358965566</v>
      </c>
      <c r="E21" s="122">
        <v>0</v>
      </c>
      <c r="F21" s="122">
        <v>0</v>
      </c>
      <c r="G21" s="122">
        <v>45</v>
      </c>
      <c r="H21" s="122">
        <v>0</v>
      </c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</row>
    <row r="22" spans="1:20" ht="12.75" x14ac:dyDescent="0.2">
      <c r="A22" s="122" t="s">
        <v>373</v>
      </c>
      <c r="B22" s="122">
        <v>71023</v>
      </c>
      <c r="C22" s="122">
        <v>150</v>
      </c>
      <c r="D22" s="122">
        <v>105.094358965566</v>
      </c>
      <c r="E22" s="122">
        <v>0</v>
      </c>
      <c r="F22" s="122">
        <v>0</v>
      </c>
      <c r="G22" s="122">
        <v>45</v>
      </c>
      <c r="H22" s="122">
        <v>0</v>
      </c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</row>
    <row r="23" spans="1:20" ht="12.75" x14ac:dyDescent="0.2">
      <c r="A23" s="122" t="s">
        <v>374</v>
      </c>
      <c r="B23" s="122">
        <v>78129</v>
      </c>
      <c r="C23" s="122">
        <v>261</v>
      </c>
      <c r="D23" s="122">
        <v>105.094358965566</v>
      </c>
      <c r="E23" s="122">
        <v>0</v>
      </c>
      <c r="F23" s="122">
        <v>0</v>
      </c>
      <c r="G23" s="122">
        <v>156</v>
      </c>
      <c r="H23" s="122">
        <v>0</v>
      </c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</row>
    <row r="24" spans="1:20" ht="12.75" x14ac:dyDescent="0.2">
      <c r="A24" s="122" t="s">
        <v>375</v>
      </c>
      <c r="B24" s="122">
        <v>935619</v>
      </c>
      <c r="C24" s="122">
        <v>651</v>
      </c>
      <c r="D24" s="122">
        <v>105.094358965566</v>
      </c>
      <c r="E24" s="122">
        <v>0</v>
      </c>
      <c r="F24" s="122">
        <v>0</v>
      </c>
      <c r="G24" s="122">
        <v>546</v>
      </c>
      <c r="H24" s="122">
        <v>0</v>
      </c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</row>
    <row r="25" spans="1:20" ht="12.75" x14ac:dyDescent="0.2">
      <c r="A25" s="122" t="s">
        <v>376</v>
      </c>
      <c r="B25" s="122">
        <v>47750</v>
      </c>
      <c r="C25" s="122">
        <v>261</v>
      </c>
      <c r="D25" s="122">
        <v>105.094358965566</v>
      </c>
      <c r="E25" s="122">
        <v>0</v>
      </c>
      <c r="F25" s="122">
        <v>0</v>
      </c>
      <c r="G25" s="122">
        <v>156</v>
      </c>
      <c r="H25" s="122">
        <v>0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</row>
    <row r="26" spans="1:20" ht="12.75" x14ac:dyDescent="0.2">
      <c r="A26" s="122" t="s">
        <v>377</v>
      </c>
      <c r="B26" s="122">
        <v>94631</v>
      </c>
      <c r="C26" s="122">
        <v>206</v>
      </c>
      <c r="D26" s="122">
        <v>105.094358965566</v>
      </c>
      <c r="E26" s="122">
        <v>0</v>
      </c>
      <c r="F26" s="122">
        <v>0</v>
      </c>
      <c r="G26" s="122">
        <v>101</v>
      </c>
      <c r="H26" s="122">
        <v>0</v>
      </c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</row>
    <row r="27" spans="1:20" ht="12.75" x14ac:dyDescent="0.2">
      <c r="A27" s="122" t="s">
        <v>378</v>
      </c>
      <c r="B27" s="122">
        <v>47103</v>
      </c>
      <c r="C27" s="122">
        <v>150</v>
      </c>
      <c r="D27" s="122">
        <v>105.094358965566</v>
      </c>
      <c r="E27" s="122">
        <v>0</v>
      </c>
      <c r="F27" s="122">
        <v>0</v>
      </c>
      <c r="G27" s="122">
        <v>45</v>
      </c>
      <c r="H27" s="122">
        <v>0</v>
      </c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</row>
    <row r="28" spans="1:20" ht="12.75" x14ac:dyDescent="0.2">
      <c r="A28" s="122" t="s">
        <v>379</v>
      </c>
      <c r="B28" s="122">
        <v>69386</v>
      </c>
      <c r="C28" s="122">
        <v>150</v>
      </c>
      <c r="D28" s="122">
        <v>105.094358965566</v>
      </c>
      <c r="E28" s="122">
        <v>0</v>
      </c>
      <c r="F28" s="122">
        <v>0</v>
      </c>
      <c r="G28" s="122">
        <v>45</v>
      </c>
      <c r="H28" s="122">
        <v>0</v>
      </c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</row>
    <row r="29" spans="1:20" ht="12.75" x14ac:dyDescent="0.2">
      <c r="A29" s="122" t="s">
        <v>380</v>
      </c>
      <c r="B29" s="122">
        <v>43891</v>
      </c>
      <c r="C29" s="122">
        <v>150</v>
      </c>
      <c r="D29" s="122">
        <v>105.094358965566</v>
      </c>
      <c r="E29" s="122">
        <v>0</v>
      </c>
      <c r="F29" s="122">
        <v>0</v>
      </c>
      <c r="G29" s="122">
        <v>45</v>
      </c>
      <c r="H29" s="122">
        <v>0</v>
      </c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</row>
    <row r="30" spans="1:20" ht="12.75" x14ac:dyDescent="0.2">
      <c r="A30" s="122" t="s">
        <v>381</v>
      </c>
      <c r="B30" s="122">
        <v>26755</v>
      </c>
      <c r="C30" s="122">
        <v>150</v>
      </c>
      <c r="D30" s="122">
        <v>105.094358965566</v>
      </c>
      <c r="E30" s="122">
        <v>0</v>
      </c>
      <c r="F30" s="122">
        <v>0</v>
      </c>
      <c r="G30" s="122">
        <v>45</v>
      </c>
      <c r="H30" s="122">
        <v>0</v>
      </c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</row>
    <row r="31" spans="1:20" ht="12.75" x14ac:dyDescent="0.2">
      <c r="A31" s="122" t="s">
        <v>382</v>
      </c>
      <c r="B31" s="122">
        <v>32785</v>
      </c>
      <c r="C31" s="122">
        <v>150</v>
      </c>
      <c r="D31" s="122">
        <v>105.094358965566</v>
      </c>
      <c r="E31" s="122">
        <v>0</v>
      </c>
      <c r="F31" s="122">
        <v>0</v>
      </c>
      <c r="G31" s="122">
        <v>45</v>
      </c>
      <c r="H31" s="122">
        <v>0</v>
      </c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</row>
    <row r="32" spans="1:20" ht="12.75" x14ac:dyDescent="0.2">
      <c r="A32" s="122" t="s">
        <v>383</v>
      </c>
      <c r="B32" s="122">
        <v>11621</v>
      </c>
      <c r="C32" s="122">
        <v>150</v>
      </c>
      <c r="D32" s="122">
        <v>105.094358965566</v>
      </c>
      <c r="E32" s="122">
        <v>0</v>
      </c>
      <c r="F32" s="122">
        <v>0</v>
      </c>
      <c r="G32" s="122">
        <v>45</v>
      </c>
      <c r="H32" s="122">
        <v>0</v>
      </c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</row>
    <row r="33" spans="1:20" ht="12.75" x14ac:dyDescent="0.2">
      <c r="A33" s="122" t="s">
        <v>384</v>
      </c>
      <c r="B33" s="122">
        <v>42000</v>
      </c>
      <c r="C33" s="122">
        <v>150</v>
      </c>
      <c r="D33" s="122">
        <v>105.094358965566</v>
      </c>
      <c r="E33" s="122">
        <v>0</v>
      </c>
      <c r="F33" s="122">
        <v>0</v>
      </c>
      <c r="G33" s="122">
        <v>45</v>
      </c>
      <c r="H33" s="122">
        <v>0</v>
      </c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</row>
    <row r="34" spans="1:20" ht="12.75" x14ac:dyDescent="0.2">
      <c r="A34" s="122" t="s">
        <v>385</v>
      </c>
      <c r="B34" s="122">
        <v>43293</v>
      </c>
      <c r="C34" s="122">
        <v>150</v>
      </c>
      <c r="D34" s="122">
        <v>105.094358965566</v>
      </c>
      <c r="E34" s="122">
        <v>0</v>
      </c>
      <c r="F34" s="122">
        <v>0</v>
      </c>
      <c r="G34" s="122">
        <v>45</v>
      </c>
      <c r="H34" s="122">
        <v>0</v>
      </c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</row>
    <row r="35" spans="1:20" ht="14.25" customHeight="1" x14ac:dyDescent="0.2">
      <c r="A35" s="19" t="s">
        <v>386</v>
      </c>
      <c r="B35" s="122"/>
      <c r="C35" s="122"/>
      <c r="D35" s="122"/>
      <c r="E35" s="19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</row>
    <row r="36" spans="1:20" ht="12.75" x14ac:dyDescent="0.2">
      <c r="A36" s="122" t="s">
        <v>387</v>
      </c>
      <c r="B36" s="122">
        <v>42988</v>
      </c>
      <c r="C36" s="122">
        <v>66</v>
      </c>
      <c r="D36" s="122">
        <v>20.7999883635331</v>
      </c>
      <c r="E36" s="122">
        <v>0</v>
      </c>
      <c r="F36" s="122">
        <v>0</v>
      </c>
      <c r="G36" s="122">
        <v>45</v>
      </c>
      <c r="H36" s="122">
        <v>0</v>
      </c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</row>
    <row r="37" spans="1:20" ht="12.75" x14ac:dyDescent="0.2">
      <c r="A37" s="122" t="s">
        <v>388</v>
      </c>
      <c r="B37" s="122">
        <v>13755</v>
      </c>
      <c r="C37" s="122">
        <v>200</v>
      </c>
      <c r="D37" s="122">
        <v>-15.165609760000899</v>
      </c>
      <c r="E37" s="122">
        <v>20</v>
      </c>
      <c r="F37" s="122">
        <v>0</v>
      </c>
      <c r="G37" s="122">
        <v>45</v>
      </c>
      <c r="H37" s="122">
        <v>150</v>
      </c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</row>
    <row r="38" spans="1:20" ht="12.75" x14ac:dyDescent="0.2">
      <c r="A38" s="122" t="s">
        <v>389</v>
      </c>
      <c r="B38" s="122">
        <v>20737</v>
      </c>
      <c r="C38" s="122">
        <v>66</v>
      </c>
      <c r="D38" s="122">
        <v>20.7999883635331</v>
      </c>
      <c r="E38" s="122">
        <v>0</v>
      </c>
      <c r="F38" s="122">
        <v>0</v>
      </c>
      <c r="G38" s="122">
        <v>45</v>
      </c>
      <c r="H38" s="122">
        <v>0</v>
      </c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</row>
    <row r="39" spans="1:20" ht="12.75" x14ac:dyDescent="0.2">
      <c r="A39" s="122" t="s">
        <v>390</v>
      </c>
      <c r="B39" s="122">
        <v>17323</v>
      </c>
      <c r="C39" s="122">
        <v>66</v>
      </c>
      <c r="D39" s="122">
        <v>20.7999883635331</v>
      </c>
      <c r="E39" s="122">
        <v>0</v>
      </c>
      <c r="F39" s="122">
        <v>0</v>
      </c>
      <c r="G39" s="122">
        <v>45</v>
      </c>
      <c r="H39" s="122">
        <v>0</v>
      </c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</row>
    <row r="40" spans="1:20" ht="12.75" x14ac:dyDescent="0.2">
      <c r="A40" s="122" t="s">
        <v>391</v>
      </c>
      <c r="B40" s="122">
        <v>20744</v>
      </c>
      <c r="C40" s="122">
        <v>86</v>
      </c>
      <c r="D40" s="122">
        <v>20.7999883635331</v>
      </c>
      <c r="E40" s="122">
        <v>20</v>
      </c>
      <c r="F40" s="122">
        <v>0</v>
      </c>
      <c r="G40" s="122">
        <v>45</v>
      </c>
      <c r="H40" s="122">
        <v>0</v>
      </c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</row>
    <row r="41" spans="1:20" ht="12.75" x14ac:dyDescent="0.2">
      <c r="A41" s="122" t="s">
        <v>386</v>
      </c>
      <c r="B41" s="122">
        <v>214559</v>
      </c>
      <c r="C41" s="122">
        <v>122</v>
      </c>
      <c r="D41" s="122">
        <v>20.7999883635331</v>
      </c>
      <c r="E41" s="122">
        <v>0</v>
      </c>
      <c r="F41" s="122">
        <v>0</v>
      </c>
      <c r="G41" s="122">
        <v>101</v>
      </c>
      <c r="H41" s="122">
        <v>0</v>
      </c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</row>
    <row r="42" spans="1:20" ht="12.75" x14ac:dyDescent="0.2">
      <c r="A42" s="122" t="s">
        <v>392</v>
      </c>
      <c r="B42" s="122">
        <v>9445</v>
      </c>
      <c r="C42" s="122">
        <v>86</v>
      </c>
      <c r="D42" s="122">
        <v>20.7999883635331</v>
      </c>
      <c r="E42" s="122">
        <v>20</v>
      </c>
      <c r="F42" s="122">
        <v>0</v>
      </c>
      <c r="G42" s="122">
        <v>45</v>
      </c>
      <c r="H42" s="122">
        <v>0</v>
      </c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</row>
    <row r="43" spans="1:20" ht="12.75" x14ac:dyDescent="0.2">
      <c r="A43" s="122" t="s">
        <v>393</v>
      </c>
      <c r="B43" s="122">
        <v>21822</v>
      </c>
      <c r="C43" s="122">
        <v>66</v>
      </c>
      <c r="D43" s="122">
        <v>20.7999883635331</v>
      </c>
      <c r="E43" s="122">
        <v>0</v>
      </c>
      <c r="F43" s="122">
        <v>0</v>
      </c>
      <c r="G43" s="122">
        <v>45</v>
      </c>
      <c r="H43" s="122">
        <v>0</v>
      </c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</row>
    <row r="44" spans="1:20" ht="14.25" customHeight="1" x14ac:dyDescent="0.2">
      <c r="A44" s="19" t="s">
        <v>394</v>
      </c>
      <c r="B44" s="122"/>
      <c r="C44" s="122"/>
      <c r="D44" s="122"/>
      <c r="E44" s="19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</row>
    <row r="45" spans="1:20" ht="12.75" x14ac:dyDescent="0.2">
      <c r="A45" s="122" t="s">
        <v>395</v>
      </c>
      <c r="B45" s="122">
        <v>103684</v>
      </c>
      <c r="C45" s="122">
        <v>73</v>
      </c>
      <c r="D45" s="122">
        <v>-27.528784114965699</v>
      </c>
      <c r="E45" s="122">
        <v>0</v>
      </c>
      <c r="F45" s="122">
        <v>0</v>
      </c>
      <c r="G45" s="122">
        <v>101</v>
      </c>
      <c r="H45" s="122">
        <v>0</v>
      </c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</row>
    <row r="46" spans="1:20" ht="12.75" x14ac:dyDescent="0.2">
      <c r="A46" s="122" t="s">
        <v>396</v>
      </c>
      <c r="B46" s="122">
        <v>16830</v>
      </c>
      <c r="C46" s="122">
        <v>17</v>
      </c>
      <c r="D46" s="122">
        <v>-27.528784114965699</v>
      </c>
      <c r="E46" s="122">
        <v>0</v>
      </c>
      <c r="F46" s="122">
        <v>0</v>
      </c>
      <c r="G46" s="122">
        <v>45</v>
      </c>
      <c r="H46" s="122">
        <v>0</v>
      </c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</row>
    <row r="47" spans="1:20" ht="12.75" x14ac:dyDescent="0.2">
      <c r="A47" s="122" t="s">
        <v>397</v>
      </c>
      <c r="B47" s="122">
        <v>10861</v>
      </c>
      <c r="C47" s="122">
        <v>-3</v>
      </c>
      <c r="D47" s="122">
        <v>-27.528784114965699</v>
      </c>
      <c r="E47" s="122">
        <v>-20</v>
      </c>
      <c r="F47" s="122">
        <v>0</v>
      </c>
      <c r="G47" s="122">
        <v>45</v>
      </c>
      <c r="H47" s="122">
        <v>0</v>
      </c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</row>
    <row r="48" spans="1:20" ht="12.75" x14ac:dyDescent="0.2">
      <c r="A48" s="122" t="s">
        <v>398</v>
      </c>
      <c r="B48" s="122">
        <v>33722</v>
      </c>
      <c r="C48" s="122">
        <v>17</v>
      </c>
      <c r="D48" s="122">
        <v>-27.528784114965699</v>
      </c>
      <c r="E48" s="122">
        <v>0</v>
      </c>
      <c r="F48" s="122">
        <v>0</v>
      </c>
      <c r="G48" s="122">
        <v>45</v>
      </c>
      <c r="H48" s="122">
        <v>0</v>
      </c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</row>
    <row r="49" spans="1:20" ht="12.75" x14ac:dyDescent="0.2">
      <c r="A49" s="122" t="s">
        <v>399</v>
      </c>
      <c r="B49" s="122">
        <v>54924</v>
      </c>
      <c r="C49" s="122">
        <v>-3</v>
      </c>
      <c r="D49" s="122">
        <v>-27.528784114965699</v>
      </c>
      <c r="E49" s="122">
        <v>-20</v>
      </c>
      <c r="F49" s="122">
        <v>0</v>
      </c>
      <c r="G49" s="122">
        <v>45</v>
      </c>
      <c r="H49" s="122">
        <v>0</v>
      </c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</row>
    <row r="50" spans="1:20" ht="12.75" x14ac:dyDescent="0.2">
      <c r="A50" s="122" t="s">
        <v>400</v>
      </c>
      <c r="B50" s="122">
        <v>11921</v>
      </c>
      <c r="C50" s="122">
        <v>-3</v>
      </c>
      <c r="D50" s="122">
        <v>-27.528784114965699</v>
      </c>
      <c r="E50" s="122">
        <v>-20</v>
      </c>
      <c r="F50" s="122">
        <v>0</v>
      </c>
      <c r="G50" s="122">
        <v>45</v>
      </c>
      <c r="H50" s="122">
        <v>0</v>
      </c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</row>
    <row r="51" spans="1:20" ht="12.75" x14ac:dyDescent="0.2">
      <c r="A51" s="122" t="s">
        <v>401</v>
      </c>
      <c r="B51" s="122">
        <v>34609</v>
      </c>
      <c r="C51" s="122">
        <v>17</v>
      </c>
      <c r="D51" s="122">
        <v>-27.528784114965699</v>
      </c>
      <c r="E51" s="122">
        <v>0</v>
      </c>
      <c r="F51" s="122">
        <v>0</v>
      </c>
      <c r="G51" s="122">
        <v>45</v>
      </c>
      <c r="H51" s="122">
        <v>0</v>
      </c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</row>
    <row r="52" spans="1:20" ht="12.75" x14ac:dyDescent="0.2">
      <c r="A52" s="122" t="s">
        <v>402</v>
      </c>
      <c r="B52" s="122">
        <v>12447</v>
      </c>
      <c r="C52" s="122">
        <v>-3</v>
      </c>
      <c r="D52" s="122">
        <v>-27.528784114965699</v>
      </c>
      <c r="E52" s="122">
        <v>-20</v>
      </c>
      <c r="F52" s="122">
        <v>0</v>
      </c>
      <c r="G52" s="122">
        <v>45</v>
      </c>
      <c r="H52" s="122">
        <v>0</v>
      </c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</row>
    <row r="53" spans="1:20" ht="12.75" x14ac:dyDescent="0.2">
      <c r="A53" s="122" t="s">
        <v>403</v>
      </c>
      <c r="B53" s="122">
        <v>9099</v>
      </c>
      <c r="C53" s="122">
        <v>17</v>
      </c>
      <c r="D53" s="122">
        <v>-27.528784114965699</v>
      </c>
      <c r="E53" s="122">
        <v>0</v>
      </c>
      <c r="F53" s="122">
        <v>0</v>
      </c>
      <c r="G53" s="122">
        <v>45</v>
      </c>
      <c r="H53" s="122">
        <v>0</v>
      </c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</row>
    <row r="54" spans="1:20" ht="14.25" customHeight="1" x14ac:dyDescent="0.2">
      <c r="A54" s="19" t="s">
        <v>404</v>
      </c>
      <c r="B54" s="122"/>
      <c r="C54" s="122"/>
      <c r="D54" s="122"/>
      <c r="E54" s="19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</row>
    <row r="55" spans="1:20" ht="12.75" x14ac:dyDescent="0.2">
      <c r="A55" s="122" t="s">
        <v>405</v>
      </c>
      <c r="B55" s="122">
        <v>5373</v>
      </c>
      <c r="C55" s="122">
        <v>600</v>
      </c>
      <c r="D55" s="122">
        <v>-69.776633997686602</v>
      </c>
      <c r="E55" s="122">
        <v>0</v>
      </c>
      <c r="F55" s="122">
        <v>475</v>
      </c>
      <c r="G55" s="122">
        <v>45</v>
      </c>
      <c r="H55" s="122">
        <v>150</v>
      </c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</row>
    <row r="56" spans="1:20" ht="12.75" x14ac:dyDescent="0.2">
      <c r="A56" s="122" t="s">
        <v>406</v>
      </c>
      <c r="B56" s="122">
        <v>21526</v>
      </c>
      <c r="C56" s="122">
        <v>-45</v>
      </c>
      <c r="D56" s="122">
        <v>-69.776633997686602</v>
      </c>
      <c r="E56" s="122">
        <v>-20</v>
      </c>
      <c r="F56" s="122">
        <v>0</v>
      </c>
      <c r="G56" s="122">
        <v>45</v>
      </c>
      <c r="H56" s="122">
        <v>0</v>
      </c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</row>
    <row r="57" spans="1:20" ht="12.75" x14ac:dyDescent="0.2">
      <c r="A57" s="122" t="s">
        <v>407</v>
      </c>
      <c r="B57" s="122">
        <v>9874</v>
      </c>
      <c r="C57" s="122">
        <v>600</v>
      </c>
      <c r="D57" s="122">
        <v>-69.776633997686602</v>
      </c>
      <c r="E57" s="122">
        <v>0</v>
      </c>
      <c r="F57" s="122">
        <v>375</v>
      </c>
      <c r="G57" s="122">
        <v>45</v>
      </c>
      <c r="H57" s="122">
        <v>250</v>
      </c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</row>
    <row r="58" spans="1:20" ht="12.75" x14ac:dyDescent="0.2">
      <c r="A58" s="122" t="s">
        <v>408</v>
      </c>
      <c r="B58" s="122">
        <v>155817</v>
      </c>
      <c r="C58" s="122">
        <v>11</v>
      </c>
      <c r="D58" s="122">
        <v>-69.776633997686602</v>
      </c>
      <c r="E58" s="122">
        <v>-20</v>
      </c>
      <c r="F58" s="122">
        <v>0</v>
      </c>
      <c r="G58" s="122">
        <v>101</v>
      </c>
      <c r="H58" s="122">
        <v>0</v>
      </c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</row>
    <row r="59" spans="1:20" ht="12.75" x14ac:dyDescent="0.2">
      <c r="A59" s="122" t="s">
        <v>409</v>
      </c>
      <c r="B59" s="122">
        <v>26708</v>
      </c>
      <c r="C59" s="122">
        <v>-25</v>
      </c>
      <c r="D59" s="122">
        <v>-69.776633997686602</v>
      </c>
      <c r="E59" s="122">
        <v>0</v>
      </c>
      <c r="F59" s="122">
        <v>0</v>
      </c>
      <c r="G59" s="122">
        <v>45</v>
      </c>
      <c r="H59" s="122">
        <v>0</v>
      </c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</row>
    <row r="60" spans="1:20" ht="12.75" x14ac:dyDescent="0.2">
      <c r="A60" s="122" t="s">
        <v>410</v>
      </c>
      <c r="B60" s="122">
        <v>43258</v>
      </c>
      <c r="C60" s="122">
        <v>-45</v>
      </c>
      <c r="D60" s="122">
        <v>-69.776633997686602</v>
      </c>
      <c r="E60" s="122">
        <v>-20</v>
      </c>
      <c r="F60" s="122">
        <v>0</v>
      </c>
      <c r="G60" s="122">
        <v>45</v>
      </c>
      <c r="H60" s="122">
        <v>0</v>
      </c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</row>
    <row r="61" spans="1:20" ht="12.75" x14ac:dyDescent="0.2">
      <c r="A61" s="122" t="s">
        <v>411</v>
      </c>
      <c r="B61" s="122">
        <v>139363</v>
      </c>
      <c r="C61" s="122">
        <v>11</v>
      </c>
      <c r="D61" s="122">
        <v>-69.776633997686602</v>
      </c>
      <c r="E61" s="122">
        <v>-20</v>
      </c>
      <c r="F61" s="122">
        <v>0</v>
      </c>
      <c r="G61" s="122">
        <v>101</v>
      </c>
      <c r="H61" s="122">
        <v>0</v>
      </c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</row>
    <row r="62" spans="1:20" ht="12.75" x14ac:dyDescent="0.2">
      <c r="A62" s="122" t="s">
        <v>412</v>
      </c>
      <c r="B62" s="122">
        <v>14402</v>
      </c>
      <c r="C62" s="122">
        <v>-45</v>
      </c>
      <c r="D62" s="122">
        <v>-69.776633997686602</v>
      </c>
      <c r="E62" s="122">
        <v>-20</v>
      </c>
      <c r="F62" s="122">
        <v>0</v>
      </c>
      <c r="G62" s="122">
        <v>45</v>
      </c>
      <c r="H62" s="122">
        <v>0</v>
      </c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</row>
    <row r="63" spans="1:20" ht="12.75" x14ac:dyDescent="0.2">
      <c r="A63" s="122" t="s">
        <v>413</v>
      </c>
      <c r="B63" s="122">
        <v>7348</v>
      </c>
      <c r="C63" s="122">
        <v>430</v>
      </c>
      <c r="D63" s="122">
        <v>-69.776633997686602</v>
      </c>
      <c r="E63" s="122">
        <v>-20</v>
      </c>
      <c r="F63" s="122">
        <v>475</v>
      </c>
      <c r="G63" s="122">
        <v>45</v>
      </c>
      <c r="H63" s="122">
        <v>0</v>
      </c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</row>
    <row r="64" spans="1:20" ht="12.75" x14ac:dyDescent="0.2">
      <c r="A64" s="122" t="s">
        <v>414</v>
      </c>
      <c r="B64" s="122">
        <v>7809</v>
      </c>
      <c r="C64" s="122">
        <v>580</v>
      </c>
      <c r="D64" s="122">
        <v>-69.776633997686602</v>
      </c>
      <c r="E64" s="122">
        <v>-20</v>
      </c>
      <c r="F64" s="122">
        <v>475</v>
      </c>
      <c r="G64" s="122">
        <v>45</v>
      </c>
      <c r="H64" s="122">
        <v>150</v>
      </c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</row>
    <row r="65" spans="1:20" ht="12.75" x14ac:dyDescent="0.2">
      <c r="A65" s="122" t="s">
        <v>415</v>
      </c>
      <c r="B65" s="122">
        <v>3675</v>
      </c>
      <c r="C65" s="122">
        <v>1425</v>
      </c>
      <c r="D65" s="122">
        <v>-69.776633997686602</v>
      </c>
      <c r="E65" s="122">
        <v>0</v>
      </c>
      <c r="F65" s="122">
        <v>1300</v>
      </c>
      <c r="G65" s="122">
        <v>45</v>
      </c>
      <c r="H65" s="122">
        <v>150</v>
      </c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</row>
    <row r="66" spans="1:20" ht="12.75" x14ac:dyDescent="0.2">
      <c r="A66" s="122" t="s">
        <v>416</v>
      </c>
      <c r="B66" s="122">
        <v>11617</v>
      </c>
      <c r="C66" s="122">
        <v>-25</v>
      </c>
      <c r="D66" s="122">
        <v>-69.776633997686602</v>
      </c>
      <c r="E66" s="122">
        <v>0</v>
      </c>
      <c r="F66" s="122">
        <v>0</v>
      </c>
      <c r="G66" s="122">
        <v>45</v>
      </c>
      <c r="H66" s="122">
        <v>0</v>
      </c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</row>
    <row r="67" spans="1:20" ht="12.75" x14ac:dyDescent="0.2">
      <c r="A67" s="122" t="s">
        <v>417</v>
      </c>
      <c r="B67" s="122">
        <v>5335</v>
      </c>
      <c r="C67" s="122">
        <v>580</v>
      </c>
      <c r="D67" s="122">
        <v>-69.776633997686602</v>
      </c>
      <c r="E67" s="122">
        <v>-20</v>
      </c>
      <c r="F67" s="122">
        <v>475</v>
      </c>
      <c r="G67" s="122">
        <v>45</v>
      </c>
      <c r="H67" s="122">
        <v>150</v>
      </c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</row>
    <row r="68" spans="1:20" ht="14.25" customHeight="1" x14ac:dyDescent="0.2">
      <c r="A68" s="19" t="s">
        <v>418</v>
      </c>
      <c r="B68" s="122"/>
      <c r="C68" s="122"/>
      <c r="D68" s="122"/>
      <c r="E68" s="19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</row>
    <row r="69" spans="1:20" ht="12.75" x14ac:dyDescent="0.2">
      <c r="A69" s="122" t="s">
        <v>419</v>
      </c>
      <c r="B69" s="122">
        <v>6603</v>
      </c>
      <c r="C69" s="122">
        <v>593</v>
      </c>
      <c r="D69" s="122">
        <v>-76.520183645849201</v>
      </c>
      <c r="E69" s="122">
        <v>0</v>
      </c>
      <c r="F69" s="122">
        <v>475</v>
      </c>
      <c r="G69" s="122">
        <v>45</v>
      </c>
      <c r="H69" s="122">
        <v>150</v>
      </c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</row>
    <row r="70" spans="1:20" ht="12.75" x14ac:dyDescent="0.2">
      <c r="A70" s="122" t="s">
        <v>420</v>
      </c>
      <c r="B70" s="122">
        <v>17129</v>
      </c>
      <c r="C70" s="122">
        <v>-10</v>
      </c>
      <c r="D70" s="122">
        <v>-76.520183645849201</v>
      </c>
      <c r="E70" s="122">
        <v>0</v>
      </c>
      <c r="F70" s="122">
        <v>0</v>
      </c>
      <c r="G70" s="122">
        <v>67</v>
      </c>
      <c r="H70" s="122">
        <v>0</v>
      </c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</row>
    <row r="71" spans="1:20" ht="12.75" x14ac:dyDescent="0.2">
      <c r="A71" s="122" t="s">
        <v>421</v>
      </c>
      <c r="B71" s="122">
        <v>29478</v>
      </c>
      <c r="C71" s="122">
        <v>-10</v>
      </c>
      <c r="D71" s="122">
        <v>-76.520183645849201</v>
      </c>
      <c r="E71" s="122">
        <v>0</v>
      </c>
      <c r="F71" s="122">
        <v>0</v>
      </c>
      <c r="G71" s="122">
        <v>67</v>
      </c>
      <c r="H71" s="122">
        <v>0</v>
      </c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</row>
    <row r="72" spans="1:20" ht="12.75" x14ac:dyDescent="0.2">
      <c r="A72" s="122" t="s">
        <v>422</v>
      </c>
      <c r="B72" s="122">
        <v>9615</v>
      </c>
      <c r="C72" s="122">
        <v>-10</v>
      </c>
      <c r="D72" s="122">
        <v>-76.520183645849201</v>
      </c>
      <c r="E72" s="122">
        <v>0</v>
      </c>
      <c r="F72" s="122">
        <v>0</v>
      </c>
      <c r="G72" s="122">
        <v>67</v>
      </c>
      <c r="H72" s="122">
        <v>0</v>
      </c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</row>
    <row r="73" spans="1:20" ht="12.75" x14ac:dyDescent="0.2">
      <c r="A73" s="122" t="s">
        <v>423</v>
      </c>
      <c r="B73" s="122">
        <v>11586</v>
      </c>
      <c r="C73" s="122">
        <v>-52</v>
      </c>
      <c r="D73" s="122">
        <v>-76.520183645849201</v>
      </c>
      <c r="E73" s="122">
        <v>-20</v>
      </c>
      <c r="F73" s="122">
        <v>0</v>
      </c>
      <c r="G73" s="122">
        <v>45</v>
      </c>
      <c r="H73" s="122">
        <v>0</v>
      </c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</row>
    <row r="74" spans="1:20" ht="12.75" x14ac:dyDescent="0.2">
      <c r="A74" s="122" t="s">
        <v>424</v>
      </c>
      <c r="B74" s="122">
        <v>135297</v>
      </c>
      <c r="C74" s="122">
        <v>4</v>
      </c>
      <c r="D74" s="122">
        <v>-76.520183645849201</v>
      </c>
      <c r="E74" s="122">
        <v>-20</v>
      </c>
      <c r="F74" s="122">
        <v>0</v>
      </c>
      <c r="G74" s="122">
        <v>101</v>
      </c>
      <c r="H74" s="122">
        <v>0</v>
      </c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</row>
    <row r="75" spans="1:20" ht="12.75" x14ac:dyDescent="0.2">
      <c r="A75" s="122" t="s">
        <v>425</v>
      </c>
      <c r="B75" s="122">
        <v>7226</v>
      </c>
      <c r="C75" s="122">
        <v>443</v>
      </c>
      <c r="D75" s="122">
        <v>-76.520183645849201</v>
      </c>
      <c r="E75" s="122">
        <v>0</v>
      </c>
      <c r="F75" s="122">
        <v>475</v>
      </c>
      <c r="G75" s="122">
        <v>45</v>
      </c>
      <c r="H75" s="122">
        <v>0</v>
      </c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</row>
    <row r="76" spans="1:20" ht="12.75" x14ac:dyDescent="0.2">
      <c r="A76" s="122" t="s">
        <v>426</v>
      </c>
      <c r="B76" s="122">
        <v>30820</v>
      </c>
      <c r="C76" s="122">
        <v>-10</v>
      </c>
      <c r="D76" s="122">
        <v>-76.520183645849201</v>
      </c>
      <c r="E76" s="122">
        <v>0</v>
      </c>
      <c r="F76" s="122">
        <v>0</v>
      </c>
      <c r="G76" s="122">
        <v>67</v>
      </c>
      <c r="H76" s="122">
        <v>0</v>
      </c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</row>
    <row r="77" spans="1:20" ht="12.75" x14ac:dyDescent="0.2">
      <c r="A77" s="122" t="s">
        <v>427</v>
      </c>
      <c r="B77" s="122">
        <v>11396</v>
      </c>
      <c r="C77" s="122">
        <v>-10</v>
      </c>
      <c r="D77" s="122">
        <v>-76.520183645849201</v>
      </c>
      <c r="E77" s="122">
        <v>0</v>
      </c>
      <c r="F77" s="122">
        <v>0</v>
      </c>
      <c r="G77" s="122">
        <v>67</v>
      </c>
      <c r="H77" s="122">
        <v>0</v>
      </c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</row>
    <row r="78" spans="1:20" ht="12.75" x14ac:dyDescent="0.2">
      <c r="A78" s="122" t="s">
        <v>428</v>
      </c>
      <c r="B78" s="122">
        <v>18794</v>
      </c>
      <c r="C78" s="122">
        <v>-10</v>
      </c>
      <c r="D78" s="122">
        <v>-76.520183645849201</v>
      </c>
      <c r="E78" s="122">
        <v>0</v>
      </c>
      <c r="F78" s="122">
        <v>0</v>
      </c>
      <c r="G78" s="122">
        <v>67</v>
      </c>
      <c r="H78" s="122">
        <v>0</v>
      </c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</row>
    <row r="79" spans="1:20" ht="12.75" x14ac:dyDescent="0.2">
      <c r="A79" s="122" t="s">
        <v>429</v>
      </c>
      <c r="B79" s="122">
        <v>13644</v>
      </c>
      <c r="C79" s="122">
        <v>-10</v>
      </c>
      <c r="D79" s="122">
        <v>-76.520183645849201</v>
      </c>
      <c r="E79" s="122">
        <v>0</v>
      </c>
      <c r="F79" s="122">
        <v>0</v>
      </c>
      <c r="G79" s="122">
        <v>67</v>
      </c>
      <c r="H79" s="122">
        <v>0</v>
      </c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</row>
    <row r="80" spans="1:20" ht="12.75" x14ac:dyDescent="0.2">
      <c r="A80" s="122" t="s">
        <v>430</v>
      </c>
      <c r="B80" s="122">
        <v>27241</v>
      </c>
      <c r="C80" s="122">
        <v>-10</v>
      </c>
      <c r="D80" s="122">
        <v>-76.520183645849201</v>
      </c>
      <c r="E80" s="122">
        <v>0</v>
      </c>
      <c r="F80" s="122">
        <v>0</v>
      </c>
      <c r="G80" s="122">
        <v>67</v>
      </c>
      <c r="H80" s="122">
        <v>0</v>
      </c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</row>
    <row r="81" spans="1:20" ht="12.75" x14ac:dyDescent="0.2">
      <c r="A81" s="122" t="s">
        <v>431</v>
      </c>
      <c r="B81" s="122">
        <v>33906</v>
      </c>
      <c r="C81" s="122">
        <v>-10</v>
      </c>
      <c r="D81" s="122">
        <v>-76.520183645849201</v>
      </c>
      <c r="E81" s="122">
        <v>0</v>
      </c>
      <c r="F81" s="122">
        <v>0</v>
      </c>
      <c r="G81" s="122">
        <v>67</v>
      </c>
      <c r="H81" s="122">
        <v>0</v>
      </c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</row>
    <row r="82" spans="1:20" ht="14.25" customHeight="1" x14ac:dyDescent="0.2">
      <c r="A82" s="19" t="s">
        <v>432</v>
      </c>
      <c r="B82" s="122"/>
      <c r="C82" s="122"/>
      <c r="D82" s="122"/>
      <c r="E82" s="19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</row>
    <row r="83" spans="1:20" ht="12.75" x14ac:dyDescent="0.2">
      <c r="A83" s="122" t="s">
        <v>433</v>
      </c>
      <c r="B83" s="122">
        <v>19850</v>
      </c>
      <c r="C83" s="122">
        <v>-68</v>
      </c>
      <c r="D83" s="122">
        <v>-93.379057766255798</v>
      </c>
      <c r="E83" s="122">
        <v>-20</v>
      </c>
      <c r="F83" s="122">
        <v>0</v>
      </c>
      <c r="G83" s="122">
        <v>45</v>
      </c>
      <c r="H83" s="122">
        <v>0</v>
      </c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</row>
    <row r="84" spans="1:20" ht="12.75" x14ac:dyDescent="0.2">
      <c r="A84" s="122" t="s">
        <v>434</v>
      </c>
      <c r="B84" s="122">
        <v>8760</v>
      </c>
      <c r="C84" s="122">
        <v>-46</v>
      </c>
      <c r="D84" s="122">
        <v>-93.379057766255798</v>
      </c>
      <c r="E84" s="122">
        <v>-20</v>
      </c>
      <c r="F84" s="122">
        <v>0</v>
      </c>
      <c r="G84" s="122">
        <v>67</v>
      </c>
      <c r="H84" s="122">
        <v>0</v>
      </c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</row>
    <row r="85" spans="1:20" ht="12.75" x14ac:dyDescent="0.2">
      <c r="A85" s="122" t="s">
        <v>435</v>
      </c>
      <c r="B85" s="122">
        <v>28008</v>
      </c>
      <c r="C85" s="122">
        <v>-46</v>
      </c>
      <c r="D85" s="122">
        <v>-93.379057766255798</v>
      </c>
      <c r="E85" s="122">
        <v>-20</v>
      </c>
      <c r="F85" s="122">
        <v>0</v>
      </c>
      <c r="G85" s="122">
        <v>67</v>
      </c>
      <c r="H85" s="122">
        <v>0</v>
      </c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</row>
    <row r="86" spans="1:20" ht="12.75" x14ac:dyDescent="0.2">
      <c r="A86" s="122" t="s">
        <v>436</v>
      </c>
      <c r="B86" s="122">
        <v>9991</v>
      </c>
      <c r="C86" s="122">
        <v>-68</v>
      </c>
      <c r="D86" s="122">
        <v>-93.379057766255798</v>
      </c>
      <c r="E86" s="122">
        <v>-20</v>
      </c>
      <c r="F86" s="122">
        <v>0</v>
      </c>
      <c r="G86" s="122">
        <v>45</v>
      </c>
      <c r="H86" s="122">
        <v>0</v>
      </c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</row>
    <row r="87" spans="1:20" ht="12.75" x14ac:dyDescent="0.2">
      <c r="A87" s="122" t="s">
        <v>437</v>
      </c>
      <c r="B87" s="122">
        <v>12393</v>
      </c>
      <c r="C87" s="122">
        <v>104</v>
      </c>
      <c r="D87" s="122">
        <v>-93.379057766255798</v>
      </c>
      <c r="E87" s="122">
        <v>-20</v>
      </c>
      <c r="F87" s="122">
        <v>0</v>
      </c>
      <c r="G87" s="122">
        <v>67</v>
      </c>
      <c r="H87" s="122">
        <v>150</v>
      </c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</row>
    <row r="88" spans="1:20" ht="12.75" x14ac:dyDescent="0.2">
      <c r="A88" s="122" t="s">
        <v>438</v>
      </c>
      <c r="B88" s="122">
        <v>9508</v>
      </c>
      <c r="C88" s="122">
        <v>499</v>
      </c>
      <c r="D88" s="122">
        <v>-93.379057766255798</v>
      </c>
      <c r="E88" s="122">
        <v>0</v>
      </c>
      <c r="F88" s="122">
        <v>375</v>
      </c>
      <c r="G88" s="122">
        <v>67</v>
      </c>
      <c r="H88" s="122">
        <v>150</v>
      </c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</row>
    <row r="89" spans="1:20" ht="12.75" x14ac:dyDescent="0.2">
      <c r="A89" s="122" t="s">
        <v>439</v>
      </c>
      <c r="B89" s="122">
        <v>89500</v>
      </c>
      <c r="C89" s="122">
        <v>-12</v>
      </c>
      <c r="D89" s="122">
        <v>-93.379057766255798</v>
      </c>
      <c r="E89" s="122">
        <v>-20</v>
      </c>
      <c r="F89" s="122">
        <v>0</v>
      </c>
      <c r="G89" s="122">
        <v>101</v>
      </c>
      <c r="H89" s="122">
        <v>0</v>
      </c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</row>
    <row r="90" spans="1:20" ht="12.75" x14ac:dyDescent="0.2">
      <c r="A90" s="122" t="s">
        <v>440</v>
      </c>
      <c r="B90" s="122">
        <v>16618</v>
      </c>
      <c r="C90" s="122">
        <v>-68</v>
      </c>
      <c r="D90" s="122">
        <v>-93.379057766255798</v>
      </c>
      <c r="E90" s="122">
        <v>-20</v>
      </c>
      <c r="F90" s="122">
        <v>0</v>
      </c>
      <c r="G90" s="122">
        <v>45</v>
      </c>
      <c r="H90" s="122">
        <v>0</v>
      </c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</row>
    <row r="91" spans="1:20" ht="14.25" customHeight="1" x14ac:dyDescent="0.2">
      <c r="A91" s="19" t="s">
        <v>441</v>
      </c>
      <c r="B91" s="122"/>
      <c r="C91" s="122"/>
      <c r="D91" s="122"/>
      <c r="E91" s="19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</row>
    <row r="92" spans="1:20" ht="12.75" x14ac:dyDescent="0.2">
      <c r="A92" s="122" t="s">
        <v>442</v>
      </c>
      <c r="B92" s="122">
        <v>10930</v>
      </c>
      <c r="C92" s="122">
        <v>-85</v>
      </c>
      <c r="D92" s="122">
        <v>-88.883358000813999</v>
      </c>
      <c r="E92" s="122">
        <v>-41</v>
      </c>
      <c r="F92" s="122">
        <v>0</v>
      </c>
      <c r="G92" s="122">
        <v>45</v>
      </c>
      <c r="H92" s="122">
        <v>0</v>
      </c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</row>
    <row r="93" spans="1:20" ht="12.75" x14ac:dyDescent="0.2">
      <c r="A93" s="122" t="s">
        <v>443</v>
      </c>
      <c r="B93" s="122">
        <v>9348</v>
      </c>
      <c r="C93" s="122">
        <v>-42</v>
      </c>
      <c r="D93" s="122">
        <v>-88.883358000813999</v>
      </c>
      <c r="E93" s="122">
        <v>-20</v>
      </c>
      <c r="F93" s="122">
        <v>0</v>
      </c>
      <c r="G93" s="122">
        <v>67</v>
      </c>
      <c r="H93" s="122">
        <v>0</v>
      </c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</row>
    <row r="94" spans="1:20" ht="12.75" x14ac:dyDescent="0.2">
      <c r="A94" s="122" t="s">
        <v>444</v>
      </c>
      <c r="B94" s="122">
        <v>14607</v>
      </c>
      <c r="C94" s="122">
        <v>128</v>
      </c>
      <c r="D94" s="122">
        <v>-88.883358000813999</v>
      </c>
      <c r="E94" s="122">
        <v>0</v>
      </c>
      <c r="F94" s="122">
        <v>0</v>
      </c>
      <c r="G94" s="122">
        <v>67</v>
      </c>
      <c r="H94" s="122">
        <v>150</v>
      </c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</row>
    <row r="95" spans="1:20" ht="12.75" x14ac:dyDescent="0.2">
      <c r="A95" s="122" t="s">
        <v>445</v>
      </c>
      <c r="B95" s="122">
        <v>6080</v>
      </c>
      <c r="C95" s="122">
        <v>1408</v>
      </c>
      <c r="D95" s="122">
        <v>-88.883358000813999</v>
      </c>
      <c r="E95" s="122">
        <v>-20</v>
      </c>
      <c r="F95" s="122">
        <v>1300</v>
      </c>
      <c r="G95" s="122">
        <v>67</v>
      </c>
      <c r="H95" s="122">
        <v>150</v>
      </c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</row>
    <row r="96" spans="1:20" ht="12.75" x14ac:dyDescent="0.2">
      <c r="A96" s="122" t="s">
        <v>441</v>
      </c>
      <c r="B96" s="122">
        <v>66571</v>
      </c>
      <c r="C96" s="122">
        <v>-8</v>
      </c>
      <c r="D96" s="122">
        <v>-88.883358000813999</v>
      </c>
      <c r="E96" s="122">
        <v>-20</v>
      </c>
      <c r="F96" s="122">
        <v>0</v>
      </c>
      <c r="G96" s="122">
        <v>101</v>
      </c>
      <c r="H96" s="122">
        <v>0</v>
      </c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</row>
    <row r="97" spans="1:20" ht="12.75" x14ac:dyDescent="0.2">
      <c r="A97" s="122" t="s">
        <v>446</v>
      </c>
      <c r="B97" s="122">
        <v>13395</v>
      </c>
      <c r="C97" s="122">
        <v>-64</v>
      </c>
      <c r="D97" s="122">
        <v>-88.883358000813999</v>
      </c>
      <c r="E97" s="122">
        <v>-20</v>
      </c>
      <c r="F97" s="122">
        <v>0</v>
      </c>
      <c r="G97" s="122">
        <v>45</v>
      </c>
      <c r="H97" s="122">
        <v>0</v>
      </c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</row>
    <row r="98" spans="1:20" ht="12.75" x14ac:dyDescent="0.2">
      <c r="A98" s="122" t="s">
        <v>447</v>
      </c>
      <c r="B98" s="122">
        <v>14916</v>
      </c>
      <c r="C98" s="122">
        <v>-85</v>
      </c>
      <c r="D98" s="122">
        <v>-88.883358000813999</v>
      </c>
      <c r="E98" s="122">
        <v>-41</v>
      </c>
      <c r="F98" s="122">
        <v>0</v>
      </c>
      <c r="G98" s="122">
        <v>45</v>
      </c>
      <c r="H98" s="122">
        <v>0</v>
      </c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</row>
    <row r="99" spans="1:20" ht="12.75" x14ac:dyDescent="0.2">
      <c r="A99" s="122" t="s">
        <v>448</v>
      </c>
      <c r="B99" s="122">
        <v>20311</v>
      </c>
      <c r="C99" s="122">
        <v>-42</v>
      </c>
      <c r="D99" s="122">
        <v>-88.883358000813999</v>
      </c>
      <c r="E99" s="122">
        <v>-20</v>
      </c>
      <c r="F99" s="122">
        <v>0</v>
      </c>
      <c r="G99" s="122">
        <v>67</v>
      </c>
      <c r="H99" s="122">
        <v>0</v>
      </c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</row>
    <row r="100" spans="1:20" ht="12.75" x14ac:dyDescent="0.2">
      <c r="A100" s="122" t="s">
        <v>449</v>
      </c>
      <c r="B100" s="122">
        <v>27006</v>
      </c>
      <c r="C100" s="122">
        <v>-64</v>
      </c>
      <c r="D100" s="122">
        <v>-88.883358000813999</v>
      </c>
      <c r="E100" s="122">
        <v>-20</v>
      </c>
      <c r="F100" s="122">
        <v>0</v>
      </c>
      <c r="G100" s="122">
        <v>45</v>
      </c>
      <c r="H100" s="122">
        <v>0</v>
      </c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</row>
    <row r="101" spans="1:20" ht="12.75" x14ac:dyDescent="0.2">
      <c r="A101" s="122" t="s">
        <v>450</v>
      </c>
      <c r="B101" s="122">
        <v>7063</v>
      </c>
      <c r="C101" s="122">
        <v>411</v>
      </c>
      <c r="D101" s="122">
        <v>-88.883358000813999</v>
      </c>
      <c r="E101" s="122">
        <v>-20</v>
      </c>
      <c r="F101" s="122">
        <v>475</v>
      </c>
      <c r="G101" s="122">
        <v>45</v>
      </c>
      <c r="H101" s="122">
        <v>0</v>
      </c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</row>
    <row r="102" spans="1:20" ht="12.75" x14ac:dyDescent="0.2">
      <c r="A102" s="122" t="s">
        <v>451</v>
      </c>
      <c r="B102" s="122">
        <v>15636</v>
      </c>
      <c r="C102" s="122">
        <v>-22</v>
      </c>
      <c r="D102" s="122">
        <v>-88.883358000813999</v>
      </c>
      <c r="E102" s="122">
        <v>0</v>
      </c>
      <c r="F102" s="122">
        <v>0</v>
      </c>
      <c r="G102" s="122">
        <v>67</v>
      </c>
      <c r="H102" s="122">
        <v>0</v>
      </c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</row>
    <row r="103" spans="1:20" ht="12.75" x14ac:dyDescent="0.2">
      <c r="A103" s="122" t="s">
        <v>452</v>
      </c>
      <c r="B103" s="122">
        <v>36438</v>
      </c>
      <c r="C103" s="122">
        <v>-64</v>
      </c>
      <c r="D103" s="122">
        <v>-88.883358000813999</v>
      </c>
      <c r="E103" s="122">
        <v>-20</v>
      </c>
      <c r="F103" s="122">
        <v>0</v>
      </c>
      <c r="G103" s="122">
        <v>45</v>
      </c>
      <c r="H103" s="122">
        <v>0</v>
      </c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</row>
    <row r="104" spans="1:20" ht="14.25" customHeight="1" x14ac:dyDescent="0.2">
      <c r="A104" s="19" t="s">
        <v>453</v>
      </c>
      <c r="B104" s="122"/>
      <c r="C104" s="122"/>
      <c r="D104" s="122"/>
      <c r="E104" s="19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</row>
    <row r="105" spans="1:20" ht="12.75" x14ac:dyDescent="0.2">
      <c r="A105" s="122" t="s">
        <v>454</v>
      </c>
      <c r="B105" s="122">
        <v>58003</v>
      </c>
      <c r="C105" s="122">
        <v>-90</v>
      </c>
      <c r="D105" s="122">
        <v>-114.73363165210399</v>
      </c>
      <c r="E105" s="122">
        <v>-20</v>
      </c>
      <c r="F105" s="122">
        <v>0</v>
      </c>
      <c r="G105" s="122">
        <v>45</v>
      </c>
      <c r="H105" s="122">
        <v>0</v>
      </c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</row>
    <row r="106" spans="1:20" ht="14.25" customHeight="1" x14ac:dyDescent="0.2">
      <c r="A106" s="19" t="s">
        <v>455</v>
      </c>
      <c r="B106" s="122"/>
      <c r="C106" s="122"/>
      <c r="D106" s="122"/>
      <c r="E106" s="19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</row>
    <row r="107" spans="1:20" ht="12.75" x14ac:dyDescent="0.2">
      <c r="A107" s="122" t="s">
        <v>456</v>
      </c>
      <c r="B107" s="122">
        <v>32130</v>
      </c>
      <c r="C107" s="122">
        <v>-137</v>
      </c>
      <c r="D107" s="122">
        <v>-118.105406476185</v>
      </c>
      <c r="E107" s="122">
        <v>-41</v>
      </c>
      <c r="F107" s="122">
        <v>0</v>
      </c>
      <c r="G107" s="122">
        <v>22</v>
      </c>
      <c r="H107" s="122">
        <v>0</v>
      </c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</row>
    <row r="108" spans="1:20" ht="12.75" x14ac:dyDescent="0.2">
      <c r="A108" s="122" t="s">
        <v>457</v>
      </c>
      <c r="B108" s="122">
        <v>66262</v>
      </c>
      <c r="C108" s="122">
        <v>-81</v>
      </c>
      <c r="D108" s="122">
        <v>-118.105406476185</v>
      </c>
      <c r="E108" s="122">
        <v>-41</v>
      </c>
      <c r="F108" s="122">
        <v>0</v>
      </c>
      <c r="G108" s="122">
        <v>78</v>
      </c>
      <c r="H108" s="122">
        <v>0</v>
      </c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</row>
    <row r="109" spans="1:20" ht="12.75" x14ac:dyDescent="0.2">
      <c r="A109" s="122" t="s">
        <v>458</v>
      </c>
      <c r="B109" s="122">
        <v>13417</v>
      </c>
      <c r="C109" s="122">
        <v>-116</v>
      </c>
      <c r="D109" s="122">
        <v>-118.105406476185</v>
      </c>
      <c r="E109" s="122">
        <v>-20</v>
      </c>
      <c r="F109" s="122">
        <v>0</v>
      </c>
      <c r="G109" s="122">
        <v>22</v>
      </c>
      <c r="H109" s="122">
        <v>0</v>
      </c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</row>
    <row r="110" spans="1:20" ht="12.75" x14ac:dyDescent="0.2">
      <c r="A110" s="122" t="s">
        <v>459</v>
      </c>
      <c r="B110" s="122">
        <v>29207</v>
      </c>
      <c r="C110" s="122">
        <v>-137</v>
      </c>
      <c r="D110" s="122">
        <v>-118.105406476185</v>
      </c>
      <c r="E110" s="122">
        <v>-41</v>
      </c>
      <c r="F110" s="122">
        <v>0</v>
      </c>
      <c r="G110" s="122">
        <v>22</v>
      </c>
      <c r="H110" s="122">
        <v>0</v>
      </c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</row>
    <row r="111" spans="1:20" ht="12.75" x14ac:dyDescent="0.2">
      <c r="A111" s="122" t="s">
        <v>460</v>
      </c>
      <c r="B111" s="122">
        <v>17437</v>
      </c>
      <c r="C111" s="122">
        <v>-137</v>
      </c>
      <c r="D111" s="122">
        <v>-118.105406476185</v>
      </c>
      <c r="E111" s="122">
        <v>-41</v>
      </c>
      <c r="F111" s="122">
        <v>0</v>
      </c>
      <c r="G111" s="122">
        <v>22</v>
      </c>
      <c r="H111" s="122">
        <v>0</v>
      </c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</row>
    <row r="112" spans="1:20" ht="14.25" customHeight="1" x14ac:dyDescent="0.2">
      <c r="A112" s="19" t="s">
        <v>461</v>
      </c>
      <c r="B112" s="122"/>
      <c r="C112" s="122"/>
      <c r="D112" s="122"/>
      <c r="E112" s="19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</row>
    <row r="113" spans="1:20" ht="12.75" x14ac:dyDescent="0.2">
      <c r="A113" s="122" t="s">
        <v>462</v>
      </c>
      <c r="B113" s="122">
        <v>15202</v>
      </c>
      <c r="C113" s="122">
        <v>-27</v>
      </c>
      <c r="D113" s="122">
        <v>-7.9607622228624599</v>
      </c>
      <c r="E113" s="122">
        <v>-41</v>
      </c>
      <c r="F113" s="122">
        <v>0</v>
      </c>
      <c r="G113" s="122">
        <v>22</v>
      </c>
      <c r="H113" s="122">
        <v>0</v>
      </c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</row>
    <row r="114" spans="1:20" ht="12.75" x14ac:dyDescent="0.2">
      <c r="A114" s="122" t="s">
        <v>463</v>
      </c>
      <c r="B114" s="122">
        <v>12625</v>
      </c>
      <c r="C114" s="122">
        <v>-27</v>
      </c>
      <c r="D114" s="122">
        <v>-7.9607622228624599</v>
      </c>
      <c r="E114" s="122">
        <v>-41</v>
      </c>
      <c r="F114" s="122">
        <v>0</v>
      </c>
      <c r="G114" s="122">
        <v>22</v>
      </c>
      <c r="H114" s="122">
        <v>0</v>
      </c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</row>
    <row r="115" spans="1:20" ht="12.75" x14ac:dyDescent="0.2">
      <c r="A115" s="122" t="s">
        <v>464</v>
      </c>
      <c r="B115" s="122">
        <v>17646</v>
      </c>
      <c r="C115" s="122">
        <v>19</v>
      </c>
      <c r="D115" s="122">
        <v>38.1201603729154</v>
      </c>
      <c r="E115" s="122">
        <v>-41</v>
      </c>
      <c r="F115" s="122">
        <v>0</v>
      </c>
      <c r="G115" s="122">
        <v>22</v>
      </c>
      <c r="H115" s="122">
        <v>0</v>
      </c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</row>
    <row r="116" spans="1:20" ht="12.75" x14ac:dyDescent="0.2">
      <c r="A116" s="122" t="s">
        <v>465</v>
      </c>
      <c r="B116" s="122">
        <v>14614</v>
      </c>
      <c r="C116" s="122">
        <v>-27</v>
      </c>
      <c r="D116" s="122">
        <v>-7.9607622228624599</v>
      </c>
      <c r="E116" s="122">
        <v>-41</v>
      </c>
      <c r="F116" s="122">
        <v>0</v>
      </c>
      <c r="G116" s="122">
        <v>22</v>
      </c>
      <c r="H116" s="122">
        <v>0</v>
      </c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</row>
    <row r="117" spans="1:20" ht="12.75" x14ac:dyDescent="0.2">
      <c r="A117" s="122" t="s">
        <v>466</v>
      </c>
      <c r="B117" s="122">
        <v>32878</v>
      </c>
      <c r="C117" s="122">
        <v>19</v>
      </c>
      <c r="D117" s="122">
        <v>38.1201603729154</v>
      </c>
      <c r="E117" s="122">
        <v>-41</v>
      </c>
      <c r="F117" s="122">
        <v>0</v>
      </c>
      <c r="G117" s="122">
        <v>22</v>
      </c>
      <c r="H117" s="122">
        <v>0</v>
      </c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</row>
    <row r="118" spans="1:20" ht="12.75" x14ac:dyDescent="0.2">
      <c r="A118" s="122" t="s">
        <v>467</v>
      </c>
      <c r="B118" s="122">
        <v>140547</v>
      </c>
      <c r="C118" s="122">
        <v>29</v>
      </c>
      <c r="D118" s="122">
        <v>-7.9607622228624599</v>
      </c>
      <c r="E118" s="122">
        <v>-41</v>
      </c>
      <c r="F118" s="122">
        <v>0</v>
      </c>
      <c r="G118" s="122">
        <v>78</v>
      </c>
      <c r="H118" s="122">
        <v>0</v>
      </c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</row>
    <row r="119" spans="1:20" ht="12.75" x14ac:dyDescent="0.2">
      <c r="A119" s="122" t="s">
        <v>468</v>
      </c>
      <c r="B119" s="122">
        <v>51667</v>
      </c>
      <c r="C119" s="122">
        <v>-27</v>
      </c>
      <c r="D119" s="122">
        <v>-7.9607622228624599</v>
      </c>
      <c r="E119" s="122">
        <v>-41</v>
      </c>
      <c r="F119" s="122">
        <v>0</v>
      </c>
      <c r="G119" s="122">
        <v>22</v>
      </c>
      <c r="H119" s="122">
        <v>0</v>
      </c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</row>
    <row r="120" spans="1:20" ht="12.75" x14ac:dyDescent="0.2">
      <c r="A120" s="122" t="s">
        <v>469</v>
      </c>
      <c r="B120" s="122">
        <v>25847</v>
      </c>
      <c r="C120" s="122">
        <v>-27</v>
      </c>
      <c r="D120" s="122">
        <v>-7.9607622228624599</v>
      </c>
      <c r="E120" s="122">
        <v>-41</v>
      </c>
      <c r="F120" s="122">
        <v>0</v>
      </c>
      <c r="G120" s="122">
        <v>22</v>
      </c>
      <c r="H120" s="122">
        <v>0</v>
      </c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</row>
    <row r="121" spans="1:20" ht="12.75" x14ac:dyDescent="0.2">
      <c r="A121" s="122" t="s">
        <v>470</v>
      </c>
      <c r="B121" s="122">
        <v>15283</v>
      </c>
      <c r="C121" s="122">
        <v>-27</v>
      </c>
      <c r="D121" s="122">
        <v>-7.9607622228624599</v>
      </c>
      <c r="E121" s="122">
        <v>-41</v>
      </c>
      <c r="F121" s="122">
        <v>0</v>
      </c>
      <c r="G121" s="122">
        <v>22</v>
      </c>
      <c r="H121" s="122">
        <v>0</v>
      </c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</row>
    <row r="122" spans="1:20" ht="12.75" x14ac:dyDescent="0.2">
      <c r="A122" s="122" t="s">
        <v>471</v>
      </c>
      <c r="B122" s="122">
        <v>16192</v>
      </c>
      <c r="C122" s="122">
        <v>19</v>
      </c>
      <c r="D122" s="122">
        <v>38.1201603729154</v>
      </c>
      <c r="E122" s="122">
        <v>-41</v>
      </c>
      <c r="F122" s="122">
        <v>0</v>
      </c>
      <c r="G122" s="122">
        <v>22</v>
      </c>
      <c r="H122" s="122">
        <v>0</v>
      </c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</row>
    <row r="123" spans="1:20" ht="12.75" x14ac:dyDescent="0.2">
      <c r="A123" s="122" t="s">
        <v>472</v>
      </c>
      <c r="B123" s="122">
        <v>17219</v>
      </c>
      <c r="C123" s="122">
        <v>-27</v>
      </c>
      <c r="D123" s="122">
        <v>-7.9607622228624599</v>
      </c>
      <c r="E123" s="122">
        <v>-41</v>
      </c>
      <c r="F123" s="122">
        <v>0</v>
      </c>
      <c r="G123" s="122">
        <v>22</v>
      </c>
      <c r="H123" s="122">
        <v>0</v>
      </c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</row>
    <row r="124" spans="1:20" ht="12.75" x14ac:dyDescent="0.2">
      <c r="A124" s="122" t="s">
        <v>473</v>
      </c>
      <c r="B124" s="122">
        <v>83191</v>
      </c>
      <c r="C124" s="122">
        <v>29</v>
      </c>
      <c r="D124" s="122">
        <v>-7.9607622228624599</v>
      </c>
      <c r="E124" s="122">
        <v>-41</v>
      </c>
      <c r="F124" s="122">
        <v>0</v>
      </c>
      <c r="G124" s="122">
        <v>78</v>
      </c>
      <c r="H124" s="122">
        <v>0</v>
      </c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</row>
    <row r="125" spans="1:20" ht="12.75" x14ac:dyDescent="0.2">
      <c r="A125" s="122" t="s">
        <v>474</v>
      </c>
      <c r="B125" s="122">
        <v>30532</v>
      </c>
      <c r="C125" s="122">
        <v>19</v>
      </c>
      <c r="D125" s="122">
        <v>38.1201603729154</v>
      </c>
      <c r="E125" s="122">
        <v>-41</v>
      </c>
      <c r="F125" s="122">
        <v>0</v>
      </c>
      <c r="G125" s="122">
        <v>22</v>
      </c>
      <c r="H125" s="122">
        <v>0</v>
      </c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</row>
    <row r="126" spans="1:20" ht="12.75" x14ac:dyDescent="0.2">
      <c r="A126" s="122" t="s">
        <v>475</v>
      </c>
      <c r="B126" s="122">
        <v>44611</v>
      </c>
      <c r="C126" s="122">
        <v>-27</v>
      </c>
      <c r="D126" s="122">
        <v>-7.9607622228624599</v>
      </c>
      <c r="E126" s="122">
        <v>-41</v>
      </c>
      <c r="F126" s="122">
        <v>0</v>
      </c>
      <c r="G126" s="122">
        <v>22</v>
      </c>
      <c r="H126" s="122">
        <v>0</v>
      </c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</row>
    <row r="127" spans="1:20" ht="12.75" x14ac:dyDescent="0.2">
      <c r="A127" s="122" t="s">
        <v>476</v>
      </c>
      <c r="B127" s="122">
        <v>23887</v>
      </c>
      <c r="C127" s="122">
        <v>19</v>
      </c>
      <c r="D127" s="122">
        <v>38.1201603729154</v>
      </c>
      <c r="E127" s="122">
        <v>-41</v>
      </c>
      <c r="F127" s="122">
        <v>0</v>
      </c>
      <c r="G127" s="122">
        <v>22</v>
      </c>
      <c r="H127" s="122">
        <v>0</v>
      </c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</row>
    <row r="128" spans="1:20" ht="12.75" x14ac:dyDescent="0.2">
      <c r="A128" s="122" t="s">
        <v>477</v>
      </c>
      <c r="B128" s="122">
        <v>118542</v>
      </c>
      <c r="C128" s="122">
        <v>75</v>
      </c>
      <c r="D128" s="122">
        <v>38.1201603729154</v>
      </c>
      <c r="E128" s="122">
        <v>-41</v>
      </c>
      <c r="F128" s="122">
        <v>0</v>
      </c>
      <c r="G128" s="122">
        <v>78</v>
      </c>
      <c r="H128" s="122">
        <v>0</v>
      </c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</row>
    <row r="129" spans="1:20" ht="12.75" x14ac:dyDescent="0.2">
      <c r="A129" s="122" t="s">
        <v>478</v>
      </c>
      <c r="B129" s="122">
        <v>328494</v>
      </c>
      <c r="C129" s="122">
        <v>130</v>
      </c>
      <c r="D129" s="122">
        <v>38.1201603729154</v>
      </c>
      <c r="E129" s="122">
        <v>-41</v>
      </c>
      <c r="F129" s="122">
        <v>0</v>
      </c>
      <c r="G129" s="122">
        <v>133</v>
      </c>
      <c r="H129" s="122">
        <v>0</v>
      </c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</row>
    <row r="130" spans="1:20" ht="12.75" x14ac:dyDescent="0.2">
      <c r="A130" s="122" t="s">
        <v>479</v>
      </c>
      <c r="B130" s="122">
        <v>13149</v>
      </c>
      <c r="C130" s="122">
        <v>-6</v>
      </c>
      <c r="D130" s="122">
        <v>-7.9607622228624599</v>
      </c>
      <c r="E130" s="122">
        <v>-20</v>
      </c>
      <c r="F130" s="122">
        <v>0</v>
      </c>
      <c r="G130" s="122">
        <v>22</v>
      </c>
      <c r="H130" s="122">
        <v>0</v>
      </c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</row>
    <row r="131" spans="1:20" ht="12.75" x14ac:dyDescent="0.2">
      <c r="A131" s="122" t="s">
        <v>480</v>
      </c>
      <c r="B131" s="122">
        <v>7338</v>
      </c>
      <c r="C131" s="122">
        <v>448</v>
      </c>
      <c r="D131" s="122">
        <v>-7.9607622228624599</v>
      </c>
      <c r="E131" s="122">
        <v>-41</v>
      </c>
      <c r="F131" s="122">
        <v>475</v>
      </c>
      <c r="G131" s="122">
        <v>22</v>
      </c>
      <c r="H131" s="122">
        <v>0</v>
      </c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</row>
    <row r="132" spans="1:20" ht="12.75" x14ac:dyDescent="0.2">
      <c r="A132" s="122" t="s">
        <v>481</v>
      </c>
      <c r="B132" s="122">
        <v>19485</v>
      </c>
      <c r="C132" s="122">
        <v>-27</v>
      </c>
      <c r="D132" s="122">
        <v>-7.9607622228624599</v>
      </c>
      <c r="E132" s="122">
        <v>-41</v>
      </c>
      <c r="F132" s="122">
        <v>0</v>
      </c>
      <c r="G132" s="122">
        <v>22</v>
      </c>
      <c r="H132" s="122">
        <v>0</v>
      </c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</row>
    <row r="133" spans="1:20" ht="12.75" x14ac:dyDescent="0.2">
      <c r="A133" s="122" t="s">
        <v>482</v>
      </c>
      <c r="B133" s="122">
        <v>18742</v>
      </c>
      <c r="C133" s="122">
        <v>-27</v>
      </c>
      <c r="D133" s="122">
        <v>-7.9607622228624599</v>
      </c>
      <c r="E133" s="122">
        <v>-41</v>
      </c>
      <c r="F133" s="122">
        <v>0</v>
      </c>
      <c r="G133" s="122">
        <v>22</v>
      </c>
      <c r="H133" s="122">
        <v>0</v>
      </c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</row>
    <row r="134" spans="1:20" ht="12.75" x14ac:dyDescent="0.2">
      <c r="A134" s="122" t="s">
        <v>483</v>
      </c>
      <c r="B134" s="122">
        <v>15408</v>
      </c>
      <c r="C134" s="122">
        <v>19</v>
      </c>
      <c r="D134" s="122">
        <v>38.1201603729154</v>
      </c>
      <c r="E134" s="122">
        <v>-41</v>
      </c>
      <c r="F134" s="122">
        <v>0</v>
      </c>
      <c r="G134" s="122">
        <v>22</v>
      </c>
      <c r="H134" s="122">
        <v>0</v>
      </c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</row>
    <row r="135" spans="1:20" ht="12.75" x14ac:dyDescent="0.2">
      <c r="A135" s="122" t="s">
        <v>484</v>
      </c>
      <c r="B135" s="122">
        <v>23600</v>
      </c>
      <c r="C135" s="122">
        <v>19</v>
      </c>
      <c r="D135" s="122">
        <v>38.1201603729154</v>
      </c>
      <c r="E135" s="122">
        <v>-41</v>
      </c>
      <c r="F135" s="122">
        <v>0</v>
      </c>
      <c r="G135" s="122">
        <v>22</v>
      </c>
      <c r="H135" s="122">
        <v>0</v>
      </c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</row>
    <row r="136" spans="1:20" ht="12.75" x14ac:dyDescent="0.2">
      <c r="A136" s="122" t="s">
        <v>485</v>
      </c>
      <c r="B136" s="122">
        <v>13919</v>
      </c>
      <c r="C136" s="122">
        <v>-27</v>
      </c>
      <c r="D136" s="122">
        <v>-7.9607622228624599</v>
      </c>
      <c r="E136" s="122">
        <v>-41</v>
      </c>
      <c r="F136" s="122">
        <v>0</v>
      </c>
      <c r="G136" s="122">
        <v>22</v>
      </c>
      <c r="H136" s="122">
        <v>0</v>
      </c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</row>
    <row r="137" spans="1:20" ht="12.75" x14ac:dyDescent="0.2">
      <c r="A137" s="122" t="s">
        <v>486</v>
      </c>
      <c r="B137" s="122">
        <v>20771</v>
      </c>
      <c r="C137" s="122">
        <v>19</v>
      </c>
      <c r="D137" s="122">
        <v>38.1201603729154</v>
      </c>
      <c r="E137" s="122">
        <v>-41</v>
      </c>
      <c r="F137" s="122">
        <v>0</v>
      </c>
      <c r="G137" s="122">
        <v>22</v>
      </c>
      <c r="H137" s="122">
        <v>0</v>
      </c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</row>
    <row r="138" spans="1:20" ht="12.75" x14ac:dyDescent="0.2">
      <c r="A138" s="122" t="s">
        <v>487</v>
      </c>
      <c r="B138" s="122">
        <v>13330</v>
      </c>
      <c r="C138" s="122">
        <v>-27</v>
      </c>
      <c r="D138" s="122">
        <v>-7.9607622228624599</v>
      </c>
      <c r="E138" s="122">
        <v>-41</v>
      </c>
      <c r="F138" s="122">
        <v>0</v>
      </c>
      <c r="G138" s="122">
        <v>22</v>
      </c>
      <c r="H138" s="122">
        <v>0</v>
      </c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</row>
    <row r="139" spans="1:20" ht="12.75" x14ac:dyDescent="0.2">
      <c r="A139" s="122" t="s">
        <v>488</v>
      </c>
      <c r="B139" s="122">
        <v>43913</v>
      </c>
      <c r="C139" s="122">
        <v>19</v>
      </c>
      <c r="D139" s="122">
        <v>38.1201603729154</v>
      </c>
      <c r="E139" s="122">
        <v>-41</v>
      </c>
      <c r="F139" s="122">
        <v>0</v>
      </c>
      <c r="G139" s="122">
        <v>22</v>
      </c>
      <c r="H139" s="122">
        <v>0</v>
      </c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</row>
    <row r="140" spans="1:20" ht="12.75" x14ac:dyDescent="0.2">
      <c r="A140" s="122" t="s">
        <v>489</v>
      </c>
      <c r="B140" s="122">
        <v>35257</v>
      </c>
      <c r="C140" s="122">
        <v>19</v>
      </c>
      <c r="D140" s="122">
        <v>38.1201603729154</v>
      </c>
      <c r="E140" s="122">
        <v>-41</v>
      </c>
      <c r="F140" s="122">
        <v>0</v>
      </c>
      <c r="G140" s="122">
        <v>22</v>
      </c>
      <c r="H140" s="122">
        <v>0</v>
      </c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</row>
    <row r="141" spans="1:20" ht="12.75" x14ac:dyDescent="0.2">
      <c r="A141" s="122" t="s">
        <v>490</v>
      </c>
      <c r="B141" s="122">
        <v>29448</v>
      </c>
      <c r="C141" s="122">
        <v>-27</v>
      </c>
      <c r="D141" s="122">
        <v>-7.9607622228624599</v>
      </c>
      <c r="E141" s="122">
        <v>-41</v>
      </c>
      <c r="F141" s="122">
        <v>0</v>
      </c>
      <c r="G141" s="122">
        <v>22</v>
      </c>
      <c r="H141" s="122">
        <v>0</v>
      </c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</row>
    <row r="142" spans="1:20" ht="12.75" x14ac:dyDescent="0.2">
      <c r="A142" s="122" t="s">
        <v>491</v>
      </c>
      <c r="B142" s="122">
        <v>15528</v>
      </c>
      <c r="C142" s="122">
        <v>-27</v>
      </c>
      <c r="D142" s="122">
        <v>-7.9607622228624599</v>
      </c>
      <c r="E142" s="122">
        <v>-41</v>
      </c>
      <c r="F142" s="122">
        <v>0</v>
      </c>
      <c r="G142" s="122">
        <v>22</v>
      </c>
      <c r="H142" s="122">
        <v>0</v>
      </c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</row>
    <row r="143" spans="1:20" ht="12.75" x14ac:dyDescent="0.2">
      <c r="A143" s="122" t="s">
        <v>492</v>
      </c>
      <c r="B143" s="122">
        <v>41336</v>
      </c>
      <c r="C143" s="122">
        <v>-27</v>
      </c>
      <c r="D143" s="122">
        <v>-7.9607622228624599</v>
      </c>
      <c r="E143" s="122">
        <v>-41</v>
      </c>
      <c r="F143" s="122">
        <v>0</v>
      </c>
      <c r="G143" s="122">
        <v>22</v>
      </c>
      <c r="H143" s="122">
        <v>0</v>
      </c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</row>
    <row r="144" spans="1:20" ht="12.75" x14ac:dyDescent="0.2">
      <c r="A144" s="122" t="s">
        <v>493</v>
      </c>
      <c r="B144" s="122">
        <v>9958</v>
      </c>
      <c r="C144" s="122">
        <v>-27</v>
      </c>
      <c r="D144" s="122">
        <v>-7.9607622228624599</v>
      </c>
      <c r="E144" s="122">
        <v>-41</v>
      </c>
      <c r="F144" s="122">
        <v>0</v>
      </c>
      <c r="G144" s="122">
        <v>22</v>
      </c>
      <c r="H144" s="122">
        <v>0</v>
      </c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</row>
    <row r="145" spans="1:20" ht="12.75" x14ac:dyDescent="0.2">
      <c r="A145" s="122" t="s">
        <v>494</v>
      </c>
      <c r="B145" s="122">
        <v>14406</v>
      </c>
      <c r="C145" s="122">
        <v>-27</v>
      </c>
      <c r="D145" s="122">
        <v>-7.9607622228624599</v>
      </c>
      <c r="E145" s="122">
        <v>-41</v>
      </c>
      <c r="F145" s="122">
        <v>0</v>
      </c>
      <c r="G145" s="122">
        <v>22</v>
      </c>
      <c r="H145" s="122">
        <v>0</v>
      </c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</row>
    <row r="146" spans="1:20" ht="14.25" customHeight="1" x14ac:dyDescent="0.2">
      <c r="A146" s="19" t="s">
        <v>495</v>
      </c>
      <c r="B146" s="122"/>
      <c r="C146" s="122"/>
      <c r="D146" s="122"/>
      <c r="E146" s="19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</row>
    <row r="147" spans="1:20" ht="12.75" x14ac:dyDescent="0.2">
      <c r="A147" s="122" t="s">
        <v>496</v>
      </c>
      <c r="B147" s="122">
        <v>43867</v>
      </c>
      <c r="C147" s="122">
        <v>-130</v>
      </c>
      <c r="D147" s="122">
        <v>-111.36185682802299</v>
      </c>
      <c r="E147" s="122">
        <v>-41</v>
      </c>
      <c r="F147" s="122">
        <v>0</v>
      </c>
      <c r="G147" s="122">
        <v>22</v>
      </c>
      <c r="H147" s="122">
        <v>0</v>
      </c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</row>
    <row r="148" spans="1:20" ht="12.75" x14ac:dyDescent="0.2">
      <c r="A148" s="122" t="s">
        <v>497</v>
      </c>
      <c r="B148" s="122">
        <v>98538</v>
      </c>
      <c r="C148" s="122">
        <v>-74</v>
      </c>
      <c r="D148" s="122">
        <v>-111.36185682802299</v>
      </c>
      <c r="E148" s="122">
        <v>-41</v>
      </c>
      <c r="F148" s="122">
        <v>0</v>
      </c>
      <c r="G148" s="122">
        <v>78</v>
      </c>
      <c r="H148" s="122">
        <v>0</v>
      </c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</row>
    <row r="149" spans="1:20" ht="12.75" x14ac:dyDescent="0.2">
      <c r="A149" s="122" t="s">
        <v>498</v>
      </c>
      <c r="B149" s="122">
        <v>10954</v>
      </c>
      <c r="C149" s="122">
        <v>61</v>
      </c>
      <c r="D149" s="122">
        <v>-111.36185682802299</v>
      </c>
      <c r="E149" s="122">
        <v>0</v>
      </c>
      <c r="F149" s="122">
        <v>0</v>
      </c>
      <c r="G149" s="122">
        <v>22</v>
      </c>
      <c r="H149" s="122">
        <v>150</v>
      </c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</row>
    <row r="150" spans="1:20" ht="12.75" x14ac:dyDescent="0.2">
      <c r="A150" s="122" t="s">
        <v>499</v>
      </c>
      <c r="B150" s="122">
        <v>80442</v>
      </c>
      <c r="C150" s="122">
        <v>-55</v>
      </c>
      <c r="D150" s="122">
        <v>-36.058885756873401</v>
      </c>
      <c r="E150" s="122">
        <v>-41</v>
      </c>
      <c r="F150" s="122">
        <v>0</v>
      </c>
      <c r="G150" s="122">
        <v>22</v>
      </c>
      <c r="H150" s="122">
        <v>0</v>
      </c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</row>
    <row r="151" spans="1:20" ht="12.75" x14ac:dyDescent="0.2">
      <c r="A151" s="122" t="s">
        <v>500</v>
      </c>
      <c r="B151" s="122">
        <v>24664</v>
      </c>
      <c r="C151" s="122">
        <v>-130</v>
      </c>
      <c r="D151" s="122">
        <v>-111.36185682802299</v>
      </c>
      <c r="E151" s="122">
        <v>-41</v>
      </c>
      <c r="F151" s="122">
        <v>0</v>
      </c>
      <c r="G151" s="122">
        <v>22</v>
      </c>
      <c r="H151" s="122">
        <v>0</v>
      </c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</row>
    <row r="152" spans="1:20" ht="12.75" x14ac:dyDescent="0.2">
      <c r="A152" s="122" t="s">
        <v>501</v>
      </c>
      <c r="B152" s="122">
        <v>61868</v>
      </c>
      <c r="C152" s="122">
        <v>-130</v>
      </c>
      <c r="D152" s="122">
        <v>-111.36185682802299</v>
      </c>
      <c r="E152" s="122">
        <v>-41</v>
      </c>
      <c r="F152" s="122">
        <v>0</v>
      </c>
      <c r="G152" s="122">
        <v>22</v>
      </c>
      <c r="H152" s="122">
        <v>0</v>
      </c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</row>
    <row r="153" spans="1:20" ht="14.25" customHeight="1" x14ac:dyDescent="0.2">
      <c r="A153" s="19" t="s">
        <v>502</v>
      </c>
      <c r="B153" s="122"/>
      <c r="C153" s="122"/>
      <c r="D153" s="122"/>
      <c r="E153" s="19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</row>
    <row r="154" spans="1:20" ht="12.75" x14ac:dyDescent="0.2">
      <c r="A154" s="122" t="s">
        <v>503</v>
      </c>
      <c r="B154" s="122">
        <v>29549</v>
      </c>
      <c r="C154" s="122">
        <v>-11</v>
      </c>
      <c r="D154" s="122">
        <v>-36.058885756873401</v>
      </c>
      <c r="E154" s="122">
        <v>-20</v>
      </c>
      <c r="F154" s="122">
        <v>0</v>
      </c>
      <c r="G154" s="122">
        <v>45</v>
      </c>
      <c r="H154" s="122">
        <v>0</v>
      </c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</row>
    <row r="155" spans="1:20" ht="12.75" x14ac:dyDescent="0.2">
      <c r="A155" s="122" t="s">
        <v>504</v>
      </c>
      <c r="B155" s="122">
        <v>40045</v>
      </c>
      <c r="C155" s="122">
        <v>-11</v>
      </c>
      <c r="D155" s="122">
        <v>-36.058885756873401</v>
      </c>
      <c r="E155" s="122">
        <v>-20</v>
      </c>
      <c r="F155" s="122">
        <v>0</v>
      </c>
      <c r="G155" s="122">
        <v>45</v>
      </c>
      <c r="H155" s="122">
        <v>0</v>
      </c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</row>
    <row r="156" spans="1:20" ht="12.75" x14ac:dyDescent="0.2">
      <c r="A156" s="122" t="s">
        <v>505</v>
      </c>
      <c r="B156" s="122">
        <v>9940</v>
      </c>
      <c r="C156" s="122">
        <v>124</v>
      </c>
      <c r="D156" s="122">
        <v>-93.379057766255798</v>
      </c>
      <c r="E156" s="122">
        <v>0</v>
      </c>
      <c r="F156" s="122">
        <v>0</v>
      </c>
      <c r="G156" s="122">
        <v>67</v>
      </c>
      <c r="H156" s="122">
        <v>150</v>
      </c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</row>
    <row r="157" spans="1:20" ht="12.75" x14ac:dyDescent="0.2">
      <c r="A157" s="122" t="s">
        <v>506</v>
      </c>
      <c r="B157" s="122">
        <v>9102</v>
      </c>
      <c r="C157" s="122">
        <v>-46</v>
      </c>
      <c r="D157" s="122">
        <v>-93.379057766255798</v>
      </c>
      <c r="E157" s="122">
        <v>-20</v>
      </c>
      <c r="F157" s="122">
        <v>0</v>
      </c>
      <c r="G157" s="122">
        <v>67</v>
      </c>
      <c r="H157" s="122">
        <v>0</v>
      </c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</row>
    <row r="158" spans="1:20" ht="12.75" x14ac:dyDescent="0.2">
      <c r="A158" s="122" t="s">
        <v>507</v>
      </c>
      <c r="B158" s="122">
        <v>109880</v>
      </c>
      <c r="C158" s="122">
        <v>10</v>
      </c>
      <c r="D158" s="122">
        <v>-93.379057766255798</v>
      </c>
      <c r="E158" s="122">
        <v>-20</v>
      </c>
      <c r="F158" s="122">
        <v>0</v>
      </c>
      <c r="G158" s="122">
        <v>123</v>
      </c>
      <c r="H158" s="122">
        <v>0</v>
      </c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</row>
    <row r="159" spans="1:20" ht="12.75" x14ac:dyDescent="0.2">
      <c r="A159" s="122" t="s">
        <v>508</v>
      </c>
      <c r="B159" s="122">
        <v>4777</v>
      </c>
      <c r="C159" s="122">
        <v>1402</v>
      </c>
      <c r="D159" s="122">
        <v>-93.379057766255798</v>
      </c>
      <c r="E159" s="122">
        <v>0</v>
      </c>
      <c r="F159" s="122">
        <v>1300</v>
      </c>
      <c r="G159" s="122">
        <v>45</v>
      </c>
      <c r="H159" s="122">
        <v>150</v>
      </c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</row>
    <row r="160" spans="1:20" ht="12.75" x14ac:dyDescent="0.2">
      <c r="A160" s="122" t="s">
        <v>509</v>
      </c>
      <c r="B160" s="122">
        <v>5620</v>
      </c>
      <c r="C160" s="122">
        <v>407</v>
      </c>
      <c r="D160" s="122">
        <v>-93.379057766255798</v>
      </c>
      <c r="E160" s="122">
        <v>-20</v>
      </c>
      <c r="F160" s="122">
        <v>475</v>
      </c>
      <c r="G160" s="122">
        <v>45</v>
      </c>
      <c r="H160" s="122">
        <v>0</v>
      </c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</row>
    <row r="161" spans="1:20" ht="12.75" x14ac:dyDescent="0.2">
      <c r="A161" s="122" t="s">
        <v>510</v>
      </c>
      <c r="B161" s="122">
        <v>32806</v>
      </c>
      <c r="C161" s="122">
        <v>-48</v>
      </c>
      <c r="D161" s="122">
        <v>-93.379057766255798</v>
      </c>
      <c r="E161" s="122">
        <v>0</v>
      </c>
      <c r="F161" s="122">
        <v>0</v>
      </c>
      <c r="G161" s="122">
        <v>45</v>
      </c>
      <c r="H161" s="122">
        <v>0</v>
      </c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</row>
    <row r="162" spans="1:20" ht="12.75" x14ac:dyDescent="0.2">
      <c r="A162" s="122" t="s">
        <v>511</v>
      </c>
      <c r="B162" s="122">
        <v>6627</v>
      </c>
      <c r="C162" s="122">
        <v>577</v>
      </c>
      <c r="D162" s="122">
        <v>-93.379057766255798</v>
      </c>
      <c r="E162" s="122">
        <v>0</v>
      </c>
      <c r="F162" s="122">
        <v>475</v>
      </c>
      <c r="G162" s="122">
        <v>45</v>
      </c>
      <c r="H162" s="122">
        <v>150</v>
      </c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</row>
    <row r="163" spans="1:20" ht="12.75" x14ac:dyDescent="0.2">
      <c r="A163" s="122" t="s">
        <v>512</v>
      </c>
      <c r="B163" s="122">
        <v>5721</v>
      </c>
      <c r="C163" s="122">
        <v>407</v>
      </c>
      <c r="D163" s="122">
        <v>-93.379057766255798</v>
      </c>
      <c r="E163" s="122">
        <v>-20</v>
      </c>
      <c r="F163" s="122">
        <v>475</v>
      </c>
      <c r="G163" s="122">
        <v>45</v>
      </c>
      <c r="H163" s="122">
        <v>0</v>
      </c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</row>
    <row r="164" spans="1:20" ht="12.75" x14ac:dyDescent="0.2">
      <c r="A164" s="122" t="s">
        <v>513</v>
      </c>
      <c r="B164" s="122">
        <v>5307</v>
      </c>
      <c r="C164" s="122">
        <v>427</v>
      </c>
      <c r="D164" s="122">
        <v>-93.379057766255798</v>
      </c>
      <c r="E164" s="122">
        <v>0</v>
      </c>
      <c r="F164" s="122">
        <v>475</v>
      </c>
      <c r="G164" s="122">
        <v>45</v>
      </c>
      <c r="H164" s="122">
        <v>0</v>
      </c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</row>
    <row r="165" spans="1:20" ht="12.75" x14ac:dyDescent="0.2">
      <c r="A165" s="122" t="s">
        <v>514</v>
      </c>
      <c r="B165" s="122">
        <v>556640</v>
      </c>
      <c r="C165" s="122">
        <v>112</v>
      </c>
      <c r="D165" s="122">
        <v>-36.058885756873401</v>
      </c>
      <c r="E165" s="122">
        <v>-41</v>
      </c>
      <c r="F165" s="122">
        <v>0</v>
      </c>
      <c r="G165" s="122">
        <v>189</v>
      </c>
      <c r="H165" s="122">
        <v>0</v>
      </c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</row>
    <row r="166" spans="1:20" ht="12.75" x14ac:dyDescent="0.2">
      <c r="A166" s="122" t="s">
        <v>515</v>
      </c>
      <c r="B166" s="122">
        <v>13275</v>
      </c>
      <c r="C166" s="122">
        <v>-68</v>
      </c>
      <c r="D166" s="122">
        <v>-93.379057766255798</v>
      </c>
      <c r="E166" s="122">
        <v>-20</v>
      </c>
      <c r="F166" s="122">
        <v>0</v>
      </c>
      <c r="G166" s="122">
        <v>45</v>
      </c>
      <c r="H166" s="122">
        <v>0</v>
      </c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</row>
    <row r="167" spans="1:20" ht="12.75" x14ac:dyDescent="0.2">
      <c r="A167" s="122" t="s">
        <v>516</v>
      </c>
      <c r="B167" s="122">
        <v>9486</v>
      </c>
      <c r="C167" s="122">
        <v>-48</v>
      </c>
      <c r="D167" s="122">
        <v>-93.379057766255798</v>
      </c>
      <c r="E167" s="122">
        <v>0</v>
      </c>
      <c r="F167" s="122">
        <v>0</v>
      </c>
      <c r="G167" s="122">
        <v>45</v>
      </c>
      <c r="H167" s="122">
        <v>0</v>
      </c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</row>
    <row r="168" spans="1:20" ht="12.75" x14ac:dyDescent="0.2">
      <c r="A168" s="122" t="s">
        <v>517</v>
      </c>
      <c r="B168" s="122">
        <v>9048</v>
      </c>
      <c r="C168" s="122">
        <v>-68</v>
      </c>
      <c r="D168" s="122">
        <v>-93.379057766255798</v>
      </c>
      <c r="E168" s="122">
        <v>-20</v>
      </c>
      <c r="F168" s="122">
        <v>0</v>
      </c>
      <c r="G168" s="122">
        <v>45</v>
      </c>
      <c r="H168" s="122">
        <v>0</v>
      </c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</row>
    <row r="169" spans="1:20" ht="12.75" x14ac:dyDescent="0.2">
      <c r="A169" s="122" t="s">
        <v>518</v>
      </c>
      <c r="B169" s="122">
        <v>37108</v>
      </c>
      <c r="C169" s="122">
        <v>56</v>
      </c>
      <c r="D169" s="122">
        <v>-36.058885756873401</v>
      </c>
      <c r="E169" s="122">
        <v>-41</v>
      </c>
      <c r="F169" s="122">
        <v>0</v>
      </c>
      <c r="G169" s="122">
        <v>133</v>
      </c>
      <c r="H169" s="122">
        <v>0</v>
      </c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</row>
    <row r="170" spans="1:20" ht="12.75" x14ac:dyDescent="0.2">
      <c r="A170" s="122" t="s">
        <v>519</v>
      </c>
      <c r="B170" s="122">
        <v>6913</v>
      </c>
      <c r="C170" s="122">
        <v>407</v>
      </c>
      <c r="D170" s="122">
        <v>-93.379057766255798</v>
      </c>
      <c r="E170" s="122">
        <v>-20</v>
      </c>
      <c r="F170" s="122">
        <v>475</v>
      </c>
      <c r="G170" s="122">
        <v>45</v>
      </c>
      <c r="H170" s="122">
        <v>0</v>
      </c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</row>
    <row r="171" spans="1:20" ht="12.75" x14ac:dyDescent="0.2">
      <c r="A171" s="122" t="s">
        <v>520</v>
      </c>
      <c r="B171" s="122">
        <v>43289</v>
      </c>
      <c r="C171" s="122">
        <v>-55</v>
      </c>
      <c r="D171" s="122">
        <v>-36.058885756873401</v>
      </c>
      <c r="E171" s="122">
        <v>-41</v>
      </c>
      <c r="F171" s="122">
        <v>0</v>
      </c>
      <c r="G171" s="122">
        <v>22</v>
      </c>
      <c r="H171" s="122">
        <v>0</v>
      </c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</row>
    <row r="172" spans="1:20" ht="12.75" x14ac:dyDescent="0.2">
      <c r="A172" s="122" t="s">
        <v>521</v>
      </c>
      <c r="B172" s="122">
        <v>40692</v>
      </c>
      <c r="C172" s="122">
        <v>-11</v>
      </c>
      <c r="D172" s="122">
        <v>-36.058885756873401</v>
      </c>
      <c r="E172" s="122">
        <v>-20</v>
      </c>
      <c r="F172" s="122">
        <v>0</v>
      </c>
      <c r="G172" s="122">
        <v>45</v>
      </c>
      <c r="H172" s="122">
        <v>0</v>
      </c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</row>
    <row r="173" spans="1:20" ht="12.75" x14ac:dyDescent="0.2">
      <c r="A173" s="122" t="s">
        <v>522</v>
      </c>
      <c r="B173" s="122">
        <v>39235</v>
      </c>
      <c r="C173" s="122">
        <v>-68</v>
      </c>
      <c r="D173" s="122">
        <v>-93.379057766255798</v>
      </c>
      <c r="E173" s="122">
        <v>-20</v>
      </c>
      <c r="F173" s="122">
        <v>0</v>
      </c>
      <c r="G173" s="122">
        <v>45</v>
      </c>
      <c r="H173" s="122">
        <v>0</v>
      </c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</row>
    <row r="174" spans="1:20" ht="12.75" x14ac:dyDescent="0.2">
      <c r="A174" s="122" t="s">
        <v>523</v>
      </c>
      <c r="B174" s="122">
        <v>13728</v>
      </c>
      <c r="C174" s="122">
        <v>-11</v>
      </c>
      <c r="D174" s="122">
        <v>-36.058885756873401</v>
      </c>
      <c r="E174" s="122">
        <v>-20</v>
      </c>
      <c r="F174" s="122">
        <v>0</v>
      </c>
      <c r="G174" s="122">
        <v>45</v>
      </c>
      <c r="H174" s="122">
        <v>0</v>
      </c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</row>
    <row r="175" spans="1:20" ht="12.75" x14ac:dyDescent="0.2">
      <c r="A175" s="122" t="s">
        <v>524</v>
      </c>
      <c r="B175" s="122">
        <v>14570</v>
      </c>
      <c r="C175" s="122">
        <v>-112</v>
      </c>
      <c r="D175" s="122">
        <v>-93.379057766255798</v>
      </c>
      <c r="E175" s="122">
        <v>-41</v>
      </c>
      <c r="F175" s="122">
        <v>0</v>
      </c>
      <c r="G175" s="122">
        <v>22</v>
      </c>
      <c r="H175" s="122">
        <v>0</v>
      </c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</row>
    <row r="176" spans="1:20" ht="12.75" x14ac:dyDescent="0.2">
      <c r="A176" s="122" t="s">
        <v>525</v>
      </c>
      <c r="B176" s="122">
        <v>24215</v>
      </c>
      <c r="C176" s="122">
        <v>-68</v>
      </c>
      <c r="D176" s="122">
        <v>-93.379057766255798</v>
      </c>
      <c r="E176" s="122">
        <v>-20</v>
      </c>
      <c r="F176" s="122">
        <v>0</v>
      </c>
      <c r="G176" s="122">
        <v>45</v>
      </c>
      <c r="H176" s="122">
        <v>0</v>
      </c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</row>
    <row r="177" spans="1:20" ht="12.75" x14ac:dyDescent="0.2">
      <c r="A177" s="122" t="s">
        <v>526</v>
      </c>
      <c r="B177" s="122">
        <v>34218</v>
      </c>
      <c r="C177" s="122">
        <v>-68</v>
      </c>
      <c r="D177" s="122">
        <v>-93.379057766255798</v>
      </c>
      <c r="E177" s="122">
        <v>-20</v>
      </c>
      <c r="F177" s="122">
        <v>0</v>
      </c>
      <c r="G177" s="122">
        <v>45</v>
      </c>
      <c r="H177" s="122">
        <v>0</v>
      </c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</row>
    <row r="178" spans="1:20" ht="12.75" x14ac:dyDescent="0.2">
      <c r="A178" s="122" t="s">
        <v>527</v>
      </c>
      <c r="B178" s="122">
        <v>9323</v>
      </c>
      <c r="C178" s="122">
        <v>-48</v>
      </c>
      <c r="D178" s="122">
        <v>-93.379057766255798</v>
      </c>
      <c r="E178" s="122">
        <v>0</v>
      </c>
      <c r="F178" s="122">
        <v>0</v>
      </c>
      <c r="G178" s="122">
        <v>45</v>
      </c>
      <c r="H178" s="122">
        <v>0</v>
      </c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</row>
    <row r="179" spans="1:20" ht="12.75" x14ac:dyDescent="0.2">
      <c r="A179" s="122" t="s">
        <v>528</v>
      </c>
      <c r="B179" s="122">
        <v>10361</v>
      </c>
      <c r="C179" s="122">
        <v>-91</v>
      </c>
      <c r="D179" s="122">
        <v>-93.379057766255798</v>
      </c>
      <c r="E179" s="122">
        <v>-20</v>
      </c>
      <c r="F179" s="122">
        <v>0</v>
      </c>
      <c r="G179" s="122">
        <v>22</v>
      </c>
      <c r="H179" s="122">
        <v>0</v>
      </c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</row>
    <row r="180" spans="1:20" ht="12.75" x14ac:dyDescent="0.2">
      <c r="A180" s="122" t="s">
        <v>529</v>
      </c>
      <c r="B180" s="122">
        <v>64465</v>
      </c>
      <c r="C180" s="122">
        <v>56</v>
      </c>
      <c r="D180" s="122">
        <v>-36.058885756873401</v>
      </c>
      <c r="E180" s="122">
        <v>-41</v>
      </c>
      <c r="F180" s="122">
        <v>0</v>
      </c>
      <c r="G180" s="122">
        <v>133</v>
      </c>
      <c r="H180" s="122">
        <v>0</v>
      </c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</row>
    <row r="181" spans="1:20" ht="12.75" x14ac:dyDescent="0.2">
      <c r="A181" s="122" t="s">
        <v>530</v>
      </c>
      <c r="B181" s="122">
        <v>15093</v>
      </c>
      <c r="C181" s="122">
        <v>-112</v>
      </c>
      <c r="D181" s="122">
        <v>-93.379057766255798</v>
      </c>
      <c r="E181" s="122">
        <v>-41</v>
      </c>
      <c r="F181" s="122">
        <v>0</v>
      </c>
      <c r="G181" s="122">
        <v>22</v>
      </c>
      <c r="H181" s="122">
        <v>0</v>
      </c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</row>
    <row r="182" spans="1:20" ht="12.75" x14ac:dyDescent="0.2">
      <c r="A182" s="122" t="s">
        <v>531</v>
      </c>
      <c r="B182" s="122">
        <v>37316</v>
      </c>
      <c r="C182" s="122">
        <v>56</v>
      </c>
      <c r="D182" s="122">
        <v>-36.058885756873401</v>
      </c>
      <c r="E182" s="122">
        <v>-41</v>
      </c>
      <c r="F182" s="122">
        <v>0</v>
      </c>
      <c r="G182" s="122">
        <v>133</v>
      </c>
      <c r="H182" s="122">
        <v>0</v>
      </c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</row>
    <row r="183" spans="1:20" ht="12.75" x14ac:dyDescent="0.2">
      <c r="A183" s="122" t="s">
        <v>532</v>
      </c>
      <c r="B183" s="122">
        <v>18979</v>
      </c>
      <c r="C183" s="122">
        <v>-48</v>
      </c>
      <c r="D183" s="122">
        <v>-93.379057766255798</v>
      </c>
      <c r="E183" s="122">
        <v>0</v>
      </c>
      <c r="F183" s="122">
        <v>0</v>
      </c>
      <c r="G183" s="122">
        <v>45</v>
      </c>
      <c r="H183" s="122">
        <v>0</v>
      </c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</row>
    <row r="184" spans="1:20" ht="12.75" x14ac:dyDescent="0.2">
      <c r="A184" s="122" t="s">
        <v>533</v>
      </c>
      <c r="B184" s="122">
        <v>54133</v>
      </c>
      <c r="C184" s="122">
        <v>-48</v>
      </c>
      <c r="D184" s="122">
        <v>-93.379057766255798</v>
      </c>
      <c r="E184" s="122">
        <v>0</v>
      </c>
      <c r="F184" s="122">
        <v>0</v>
      </c>
      <c r="G184" s="122">
        <v>45</v>
      </c>
      <c r="H184" s="122">
        <v>0</v>
      </c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</row>
    <row r="185" spans="1:20" ht="12.75" x14ac:dyDescent="0.2">
      <c r="A185" s="122" t="s">
        <v>534</v>
      </c>
      <c r="B185" s="122">
        <v>9065</v>
      </c>
      <c r="C185" s="122">
        <v>-112</v>
      </c>
      <c r="D185" s="122">
        <v>-93.379057766255798</v>
      </c>
      <c r="E185" s="122">
        <v>-41</v>
      </c>
      <c r="F185" s="122">
        <v>0</v>
      </c>
      <c r="G185" s="122">
        <v>22</v>
      </c>
      <c r="H185" s="122">
        <v>0</v>
      </c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</row>
    <row r="186" spans="1:20" ht="12.75" x14ac:dyDescent="0.2">
      <c r="A186" s="122" t="s">
        <v>535</v>
      </c>
      <c r="B186" s="122">
        <v>25815</v>
      </c>
      <c r="C186" s="122">
        <v>-55</v>
      </c>
      <c r="D186" s="122">
        <v>-36.058885756873401</v>
      </c>
      <c r="E186" s="122">
        <v>-41</v>
      </c>
      <c r="F186" s="122">
        <v>0</v>
      </c>
      <c r="G186" s="122">
        <v>22</v>
      </c>
      <c r="H186" s="122">
        <v>0</v>
      </c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</row>
    <row r="187" spans="1:20" ht="12.75" x14ac:dyDescent="0.2">
      <c r="A187" s="122" t="s">
        <v>536</v>
      </c>
      <c r="B187" s="122">
        <v>13079</v>
      </c>
      <c r="C187" s="122">
        <v>-112</v>
      </c>
      <c r="D187" s="122">
        <v>-93.379057766255798</v>
      </c>
      <c r="E187" s="122">
        <v>-41</v>
      </c>
      <c r="F187" s="122">
        <v>0</v>
      </c>
      <c r="G187" s="122">
        <v>22</v>
      </c>
      <c r="H187" s="122">
        <v>0</v>
      </c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</row>
    <row r="188" spans="1:20" ht="12.75" x14ac:dyDescent="0.2">
      <c r="A188" s="122" t="s">
        <v>537</v>
      </c>
      <c r="B188" s="122">
        <v>10679</v>
      </c>
      <c r="C188" s="122">
        <v>124</v>
      </c>
      <c r="D188" s="122">
        <v>-93.379057766255798</v>
      </c>
      <c r="E188" s="122">
        <v>0</v>
      </c>
      <c r="F188" s="122">
        <v>0</v>
      </c>
      <c r="G188" s="122">
        <v>67</v>
      </c>
      <c r="H188" s="122">
        <v>150</v>
      </c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</row>
    <row r="189" spans="1:20" ht="12.75" x14ac:dyDescent="0.2">
      <c r="A189" s="122" t="s">
        <v>538</v>
      </c>
      <c r="B189" s="122">
        <v>12606</v>
      </c>
      <c r="C189" s="122">
        <v>-112</v>
      </c>
      <c r="D189" s="122">
        <v>-93.379057766255798</v>
      </c>
      <c r="E189" s="122">
        <v>-41</v>
      </c>
      <c r="F189" s="122">
        <v>0</v>
      </c>
      <c r="G189" s="122">
        <v>22</v>
      </c>
      <c r="H189" s="122">
        <v>0</v>
      </c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</row>
    <row r="190" spans="1:20" ht="12.75" x14ac:dyDescent="0.2">
      <c r="A190" s="122" t="s">
        <v>539</v>
      </c>
      <c r="B190" s="122">
        <v>11070</v>
      </c>
      <c r="C190" s="122">
        <v>-48</v>
      </c>
      <c r="D190" s="122">
        <v>-93.379057766255798</v>
      </c>
      <c r="E190" s="122">
        <v>0</v>
      </c>
      <c r="F190" s="122">
        <v>0</v>
      </c>
      <c r="G190" s="122">
        <v>45</v>
      </c>
      <c r="H190" s="122">
        <v>0</v>
      </c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</row>
    <row r="191" spans="1:20" ht="12.75" x14ac:dyDescent="0.2">
      <c r="A191" s="122" t="s">
        <v>540</v>
      </c>
      <c r="B191" s="122">
        <v>12797</v>
      </c>
      <c r="C191" s="122">
        <v>-48</v>
      </c>
      <c r="D191" s="122">
        <v>-93.379057766255798</v>
      </c>
      <c r="E191" s="122">
        <v>0</v>
      </c>
      <c r="F191" s="122">
        <v>0</v>
      </c>
      <c r="G191" s="122">
        <v>45</v>
      </c>
      <c r="H191" s="122">
        <v>0</v>
      </c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</row>
    <row r="192" spans="1:20" ht="12.75" x14ac:dyDescent="0.2">
      <c r="A192" s="122" t="s">
        <v>541</v>
      </c>
      <c r="B192" s="122">
        <v>15584</v>
      </c>
      <c r="C192" s="122">
        <v>-55</v>
      </c>
      <c r="D192" s="122">
        <v>-36.058885756873401</v>
      </c>
      <c r="E192" s="122">
        <v>-41</v>
      </c>
      <c r="F192" s="122">
        <v>0</v>
      </c>
      <c r="G192" s="122">
        <v>22</v>
      </c>
      <c r="H192" s="122">
        <v>0</v>
      </c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</row>
    <row r="193" spans="1:20" ht="12.75" x14ac:dyDescent="0.2">
      <c r="A193" s="122" t="s">
        <v>542</v>
      </c>
      <c r="B193" s="122">
        <v>11776</v>
      </c>
      <c r="C193" s="122">
        <v>-26</v>
      </c>
      <c r="D193" s="122">
        <v>-93.379057766255798</v>
      </c>
      <c r="E193" s="122">
        <v>0</v>
      </c>
      <c r="F193" s="122">
        <v>0</v>
      </c>
      <c r="G193" s="122">
        <v>67</v>
      </c>
      <c r="H193" s="122">
        <v>0</v>
      </c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</row>
    <row r="194" spans="1:20" ht="12.75" x14ac:dyDescent="0.2">
      <c r="A194" s="122" t="s">
        <v>543</v>
      </c>
      <c r="B194" s="122">
        <v>57753</v>
      </c>
      <c r="C194" s="122">
        <v>-68</v>
      </c>
      <c r="D194" s="122">
        <v>-93.379057766255798</v>
      </c>
      <c r="E194" s="122">
        <v>-20</v>
      </c>
      <c r="F194" s="122">
        <v>0</v>
      </c>
      <c r="G194" s="122">
        <v>45</v>
      </c>
      <c r="H194" s="122">
        <v>0</v>
      </c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</row>
    <row r="195" spans="1:20" ht="12.75" x14ac:dyDescent="0.2">
      <c r="A195" s="122" t="s">
        <v>544</v>
      </c>
      <c r="B195" s="122">
        <v>9435</v>
      </c>
      <c r="C195" s="122">
        <v>-48</v>
      </c>
      <c r="D195" s="122">
        <v>-93.379057766255798</v>
      </c>
      <c r="E195" s="122">
        <v>0</v>
      </c>
      <c r="F195" s="122">
        <v>0</v>
      </c>
      <c r="G195" s="122">
        <v>45</v>
      </c>
      <c r="H195" s="122">
        <v>0</v>
      </c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</row>
    <row r="196" spans="1:20" ht="12.75" x14ac:dyDescent="0.2">
      <c r="A196" s="122" t="s">
        <v>545</v>
      </c>
      <c r="B196" s="122">
        <v>55164</v>
      </c>
      <c r="C196" s="122">
        <v>-112</v>
      </c>
      <c r="D196" s="122">
        <v>-93.379057766255798</v>
      </c>
      <c r="E196" s="122">
        <v>-41</v>
      </c>
      <c r="F196" s="122">
        <v>0</v>
      </c>
      <c r="G196" s="122">
        <v>22</v>
      </c>
      <c r="H196" s="122">
        <v>0</v>
      </c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</row>
    <row r="197" spans="1:20" ht="12.75" x14ac:dyDescent="0.2">
      <c r="A197" s="122" t="s">
        <v>546</v>
      </c>
      <c r="B197" s="122">
        <v>23887</v>
      </c>
      <c r="C197" s="122">
        <v>-26</v>
      </c>
      <c r="D197" s="122">
        <v>-93.379057766255798</v>
      </c>
      <c r="E197" s="122">
        <v>0</v>
      </c>
      <c r="F197" s="122">
        <v>0</v>
      </c>
      <c r="G197" s="122">
        <v>67</v>
      </c>
      <c r="H197" s="122">
        <v>0</v>
      </c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</row>
    <row r="198" spans="1:20" ht="12.75" x14ac:dyDescent="0.2">
      <c r="A198" s="122" t="s">
        <v>547</v>
      </c>
      <c r="B198" s="122">
        <v>15788</v>
      </c>
      <c r="C198" s="122">
        <v>-68</v>
      </c>
      <c r="D198" s="122">
        <v>-93.379057766255798</v>
      </c>
      <c r="E198" s="122">
        <v>-20</v>
      </c>
      <c r="F198" s="122">
        <v>0</v>
      </c>
      <c r="G198" s="122">
        <v>45</v>
      </c>
      <c r="H198" s="122">
        <v>0</v>
      </c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</row>
    <row r="199" spans="1:20" ht="12.75" x14ac:dyDescent="0.2">
      <c r="A199" s="122" t="s">
        <v>548</v>
      </c>
      <c r="B199" s="122">
        <v>11295</v>
      </c>
      <c r="C199" s="122">
        <v>-68</v>
      </c>
      <c r="D199" s="122">
        <v>-93.379057766255798</v>
      </c>
      <c r="E199" s="122">
        <v>-20</v>
      </c>
      <c r="F199" s="122">
        <v>0</v>
      </c>
      <c r="G199" s="122">
        <v>45</v>
      </c>
      <c r="H199" s="122">
        <v>0</v>
      </c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</row>
    <row r="200" spans="1:20" ht="12.75" x14ac:dyDescent="0.2">
      <c r="A200" s="122" t="s">
        <v>549</v>
      </c>
      <c r="B200" s="122">
        <v>38955</v>
      </c>
      <c r="C200" s="122">
        <v>-68</v>
      </c>
      <c r="D200" s="122">
        <v>-93.379057766255798</v>
      </c>
      <c r="E200" s="122">
        <v>-20</v>
      </c>
      <c r="F200" s="122">
        <v>0</v>
      </c>
      <c r="G200" s="122">
        <v>45</v>
      </c>
      <c r="H200" s="122">
        <v>0</v>
      </c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</row>
    <row r="201" spans="1:20" ht="12.75" x14ac:dyDescent="0.2">
      <c r="A201" s="122" t="s">
        <v>550</v>
      </c>
      <c r="B201" s="122">
        <v>12801</v>
      </c>
      <c r="C201" s="122">
        <v>-48</v>
      </c>
      <c r="D201" s="122">
        <v>-93.379057766255798</v>
      </c>
      <c r="E201" s="122">
        <v>0</v>
      </c>
      <c r="F201" s="122">
        <v>0</v>
      </c>
      <c r="G201" s="122">
        <v>45</v>
      </c>
      <c r="H201" s="122">
        <v>0</v>
      </c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</row>
    <row r="202" spans="1:20" ht="12.75" x14ac:dyDescent="0.2">
      <c r="A202" s="122" t="s">
        <v>551</v>
      </c>
      <c r="B202" s="122">
        <v>12773</v>
      </c>
      <c r="C202" s="122">
        <v>56</v>
      </c>
      <c r="D202" s="122">
        <v>-36.058885756873401</v>
      </c>
      <c r="E202" s="122">
        <v>-41</v>
      </c>
      <c r="F202" s="122">
        <v>0</v>
      </c>
      <c r="G202" s="122">
        <v>133</v>
      </c>
      <c r="H202" s="122">
        <v>0</v>
      </c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</row>
    <row r="203" spans="1:20" ht="14.25" customHeight="1" x14ac:dyDescent="0.2">
      <c r="A203" s="19" t="s">
        <v>552</v>
      </c>
      <c r="B203" s="122"/>
      <c r="C203" s="122"/>
      <c r="D203" s="122"/>
      <c r="E203" s="19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</row>
    <row r="204" spans="1:20" ht="12.75" x14ac:dyDescent="0.2">
      <c r="A204" s="122" t="s">
        <v>553</v>
      </c>
      <c r="B204" s="122">
        <v>26054</v>
      </c>
      <c r="C204" s="122">
        <v>70</v>
      </c>
      <c r="D204" s="122">
        <v>-72.540743561274894</v>
      </c>
      <c r="E204" s="122">
        <v>20</v>
      </c>
      <c r="F204" s="122">
        <v>0</v>
      </c>
      <c r="G204" s="122">
        <v>123</v>
      </c>
      <c r="H204" s="122">
        <v>0</v>
      </c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</row>
    <row r="205" spans="1:20" ht="12.75" x14ac:dyDescent="0.2">
      <c r="A205" s="122" t="s">
        <v>554</v>
      </c>
      <c r="B205" s="122">
        <v>8526</v>
      </c>
      <c r="C205" s="122">
        <v>220</v>
      </c>
      <c r="D205" s="122">
        <v>-72.540743561274894</v>
      </c>
      <c r="E205" s="122">
        <v>20</v>
      </c>
      <c r="F205" s="122">
        <v>0</v>
      </c>
      <c r="G205" s="122">
        <v>123</v>
      </c>
      <c r="H205" s="122">
        <v>150</v>
      </c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</row>
    <row r="206" spans="1:20" ht="12.75" x14ac:dyDescent="0.2">
      <c r="A206" s="122" t="s">
        <v>555</v>
      </c>
      <c r="B206" s="122">
        <v>10960</v>
      </c>
      <c r="C206" s="122">
        <v>595</v>
      </c>
      <c r="D206" s="122">
        <v>-72.540743561274894</v>
      </c>
      <c r="E206" s="122">
        <v>20</v>
      </c>
      <c r="F206" s="122">
        <v>375</v>
      </c>
      <c r="G206" s="122">
        <v>123</v>
      </c>
      <c r="H206" s="122">
        <v>150</v>
      </c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</row>
    <row r="207" spans="1:20" ht="12.75" x14ac:dyDescent="0.2">
      <c r="A207" s="122" t="s">
        <v>556</v>
      </c>
      <c r="B207" s="122">
        <v>11451</v>
      </c>
      <c r="C207" s="122">
        <v>28</v>
      </c>
      <c r="D207" s="122">
        <v>-72.540743561274894</v>
      </c>
      <c r="E207" s="122">
        <v>0</v>
      </c>
      <c r="F207" s="122">
        <v>0</v>
      </c>
      <c r="G207" s="122">
        <v>101</v>
      </c>
      <c r="H207" s="122">
        <v>0</v>
      </c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</row>
    <row r="208" spans="1:20" ht="12.75" x14ac:dyDescent="0.2">
      <c r="A208" s="122" t="s">
        <v>557</v>
      </c>
      <c r="B208" s="122">
        <v>9063</v>
      </c>
      <c r="C208" s="122">
        <v>28</v>
      </c>
      <c r="D208" s="122">
        <v>-72.540743561274894</v>
      </c>
      <c r="E208" s="122">
        <v>0</v>
      </c>
      <c r="F208" s="122">
        <v>0</v>
      </c>
      <c r="G208" s="122">
        <v>101</v>
      </c>
      <c r="H208" s="122">
        <v>0</v>
      </c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</row>
    <row r="209" spans="1:20" ht="12.75" x14ac:dyDescent="0.2">
      <c r="A209" s="122" t="s">
        <v>558</v>
      </c>
      <c r="B209" s="122">
        <v>11917</v>
      </c>
      <c r="C209" s="122">
        <v>616</v>
      </c>
      <c r="D209" s="122">
        <v>-72.540743561274894</v>
      </c>
      <c r="E209" s="122">
        <v>41</v>
      </c>
      <c r="F209" s="122">
        <v>375</v>
      </c>
      <c r="G209" s="122">
        <v>123</v>
      </c>
      <c r="H209" s="122">
        <v>150</v>
      </c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</row>
    <row r="210" spans="1:20" ht="12.75" x14ac:dyDescent="0.2">
      <c r="A210" s="122" t="s">
        <v>559</v>
      </c>
      <c r="B210" s="122">
        <v>15725</v>
      </c>
      <c r="C210" s="122">
        <v>28</v>
      </c>
      <c r="D210" s="122">
        <v>-72.540743561274894</v>
      </c>
      <c r="E210" s="122">
        <v>0</v>
      </c>
      <c r="F210" s="122">
        <v>0</v>
      </c>
      <c r="G210" s="122">
        <v>101</v>
      </c>
      <c r="H210" s="122">
        <v>0</v>
      </c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</row>
    <row r="211" spans="1:20" ht="12.75" x14ac:dyDescent="0.2">
      <c r="A211" s="122" t="s">
        <v>560</v>
      </c>
      <c r="B211" s="122">
        <v>90198</v>
      </c>
      <c r="C211" s="122">
        <v>83</v>
      </c>
      <c r="D211" s="122">
        <v>-72.540743561274894</v>
      </c>
      <c r="E211" s="122">
        <v>0</v>
      </c>
      <c r="F211" s="122">
        <v>0</v>
      </c>
      <c r="G211" s="122">
        <v>156</v>
      </c>
      <c r="H211" s="122">
        <v>0</v>
      </c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</row>
    <row r="212" spans="1:20" ht="12.75" x14ac:dyDescent="0.2">
      <c r="A212" s="122" t="s">
        <v>561</v>
      </c>
      <c r="B212" s="122">
        <v>11800</v>
      </c>
      <c r="C212" s="122">
        <v>28</v>
      </c>
      <c r="D212" s="122">
        <v>-72.540743561274894</v>
      </c>
      <c r="E212" s="122">
        <v>0</v>
      </c>
      <c r="F212" s="122">
        <v>0</v>
      </c>
      <c r="G212" s="122">
        <v>101</v>
      </c>
      <c r="H212" s="122">
        <v>0</v>
      </c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</row>
    <row r="213" spans="1:20" ht="12.75" x14ac:dyDescent="0.2">
      <c r="A213" s="122" t="s">
        <v>562</v>
      </c>
      <c r="B213" s="122">
        <v>24671</v>
      </c>
      <c r="C213" s="122">
        <v>28</v>
      </c>
      <c r="D213" s="122">
        <v>-72.540743561274894</v>
      </c>
      <c r="E213" s="122">
        <v>0</v>
      </c>
      <c r="F213" s="122">
        <v>0</v>
      </c>
      <c r="G213" s="122">
        <v>101</v>
      </c>
      <c r="H213" s="122">
        <v>0</v>
      </c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</row>
    <row r="214" spans="1:20" ht="12.75" x14ac:dyDescent="0.2">
      <c r="A214" s="122" t="s">
        <v>563</v>
      </c>
      <c r="B214" s="122">
        <v>3738</v>
      </c>
      <c r="C214" s="122">
        <v>545</v>
      </c>
      <c r="D214" s="122">
        <v>-72.540743561274894</v>
      </c>
      <c r="E214" s="122">
        <v>20</v>
      </c>
      <c r="F214" s="122">
        <v>475</v>
      </c>
      <c r="G214" s="122">
        <v>123</v>
      </c>
      <c r="H214" s="122">
        <v>0</v>
      </c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</row>
    <row r="215" spans="1:20" ht="12.75" x14ac:dyDescent="0.2">
      <c r="A215" s="122" t="s">
        <v>564</v>
      </c>
      <c r="B215" s="122">
        <v>4046</v>
      </c>
      <c r="C215" s="122">
        <v>695</v>
      </c>
      <c r="D215" s="122">
        <v>-72.540743561274894</v>
      </c>
      <c r="E215" s="122">
        <v>20</v>
      </c>
      <c r="F215" s="122">
        <v>475</v>
      </c>
      <c r="G215" s="122">
        <v>123</v>
      </c>
      <c r="H215" s="122">
        <v>150</v>
      </c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</row>
    <row r="216" spans="1:20" ht="12.75" x14ac:dyDescent="0.2">
      <c r="A216" s="122" t="s">
        <v>565</v>
      </c>
      <c r="B216" s="122">
        <v>13425</v>
      </c>
      <c r="C216" s="122">
        <v>220</v>
      </c>
      <c r="D216" s="122">
        <v>-72.540743561274894</v>
      </c>
      <c r="E216" s="122">
        <v>20</v>
      </c>
      <c r="F216" s="122">
        <v>0</v>
      </c>
      <c r="G216" s="122">
        <v>123</v>
      </c>
      <c r="H216" s="122">
        <v>150</v>
      </c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</row>
    <row r="217" spans="1:20" ht="12.75" x14ac:dyDescent="0.2">
      <c r="A217" s="122" t="s">
        <v>566</v>
      </c>
      <c r="B217" s="122">
        <v>15633</v>
      </c>
      <c r="C217" s="122">
        <v>28</v>
      </c>
      <c r="D217" s="122">
        <v>-72.540743561274894</v>
      </c>
      <c r="E217" s="122">
        <v>0</v>
      </c>
      <c r="F217" s="122">
        <v>0</v>
      </c>
      <c r="G217" s="122">
        <v>101</v>
      </c>
      <c r="H217" s="122">
        <v>0</v>
      </c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</row>
    <row r="218" spans="1:20" ht="12.75" x14ac:dyDescent="0.2">
      <c r="A218" s="122" t="s">
        <v>567</v>
      </c>
      <c r="B218" s="122">
        <v>12169</v>
      </c>
      <c r="C218" s="122">
        <v>636</v>
      </c>
      <c r="D218" s="122">
        <v>-72.540743561274894</v>
      </c>
      <c r="E218" s="122">
        <v>61</v>
      </c>
      <c r="F218" s="122">
        <v>375</v>
      </c>
      <c r="G218" s="122">
        <v>123</v>
      </c>
      <c r="H218" s="122">
        <v>150</v>
      </c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</row>
    <row r="219" spans="1:20" ht="12.75" x14ac:dyDescent="0.2">
      <c r="A219" s="122" t="s">
        <v>568</v>
      </c>
      <c r="B219" s="122">
        <v>9958</v>
      </c>
      <c r="C219" s="122">
        <v>695</v>
      </c>
      <c r="D219" s="122">
        <v>-72.540743561274894</v>
      </c>
      <c r="E219" s="122">
        <v>20</v>
      </c>
      <c r="F219" s="122">
        <v>375</v>
      </c>
      <c r="G219" s="122">
        <v>123</v>
      </c>
      <c r="H219" s="122">
        <v>250</v>
      </c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</row>
    <row r="220" spans="1:20" ht="14.25" customHeight="1" x14ac:dyDescent="0.2">
      <c r="A220" s="19" t="s">
        <v>569</v>
      </c>
      <c r="B220" s="122"/>
      <c r="C220" s="122"/>
      <c r="D220" s="122"/>
      <c r="E220" s="19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</row>
    <row r="221" spans="1:20" ht="12.75" x14ac:dyDescent="0.2">
      <c r="A221" s="122" t="s">
        <v>570</v>
      </c>
      <c r="B221" s="122">
        <v>11282</v>
      </c>
      <c r="C221" s="122">
        <v>33</v>
      </c>
      <c r="D221" s="122">
        <v>-11.7938349359196</v>
      </c>
      <c r="E221" s="122">
        <v>0</v>
      </c>
      <c r="F221" s="122">
        <v>0</v>
      </c>
      <c r="G221" s="122">
        <v>45</v>
      </c>
      <c r="H221" s="122">
        <v>0</v>
      </c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</row>
    <row r="222" spans="1:20" ht="12.75" x14ac:dyDescent="0.2">
      <c r="A222" s="122" t="s">
        <v>571</v>
      </c>
      <c r="B222" s="122">
        <v>9609</v>
      </c>
      <c r="C222" s="122">
        <v>55</v>
      </c>
      <c r="D222" s="122">
        <v>-11.7938349359196</v>
      </c>
      <c r="E222" s="122">
        <v>0</v>
      </c>
      <c r="F222" s="122">
        <v>0</v>
      </c>
      <c r="G222" s="122">
        <v>67</v>
      </c>
      <c r="H222" s="122">
        <v>0</v>
      </c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</row>
    <row r="223" spans="1:20" ht="12.75" x14ac:dyDescent="0.2">
      <c r="A223" s="122" t="s">
        <v>572</v>
      </c>
      <c r="B223" s="122">
        <v>15649</v>
      </c>
      <c r="C223" s="122">
        <v>33</v>
      </c>
      <c r="D223" s="122">
        <v>-11.7938349359196</v>
      </c>
      <c r="E223" s="122">
        <v>0</v>
      </c>
      <c r="F223" s="122">
        <v>0</v>
      </c>
      <c r="G223" s="122">
        <v>45</v>
      </c>
      <c r="H223" s="122">
        <v>0</v>
      </c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</row>
    <row r="224" spans="1:20" ht="12.75" x14ac:dyDescent="0.2">
      <c r="A224" s="122" t="s">
        <v>573</v>
      </c>
      <c r="B224" s="122">
        <v>7138</v>
      </c>
      <c r="C224" s="122">
        <v>1625</v>
      </c>
      <c r="D224" s="122">
        <v>-11.7938349359196</v>
      </c>
      <c r="E224" s="122">
        <v>20</v>
      </c>
      <c r="F224" s="122">
        <v>1300</v>
      </c>
      <c r="G224" s="122">
        <v>67</v>
      </c>
      <c r="H224" s="122">
        <v>250</v>
      </c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</row>
    <row r="225" spans="1:20" ht="12.75" x14ac:dyDescent="0.2">
      <c r="A225" s="122" t="s">
        <v>574</v>
      </c>
      <c r="B225" s="122">
        <v>30538</v>
      </c>
      <c r="C225" s="122">
        <v>55</v>
      </c>
      <c r="D225" s="122">
        <v>-11.7938349359196</v>
      </c>
      <c r="E225" s="122">
        <v>0</v>
      </c>
      <c r="F225" s="122">
        <v>0</v>
      </c>
      <c r="G225" s="122">
        <v>67</v>
      </c>
      <c r="H225" s="122">
        <v>0</v>
      </c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</row>
    <row r="226" spans="1:20" ht="12.75" x14ac:dyDescent="0.2">
      <c r="A226" s="122" t="s">
        <v>575</v>
      </c>
      <c r="B226" s="122">
        <v>21334</v>
      </c>
      <c r="C226" s="122">
        <v>33</v>
      </c>
      <c r="D226" s="122">
        <v>-11.7938349359196</v>
      </c>
      <c r="E226" s="122">
        <v>0</v>
      </c>
      <c r="F226" s="122">
        <v>0</v>
      </c>
      <c r="G226" s="122">
        <v>45</v>
      </c>
      <c r="H226" s="122">
        <v>0</v>
      </c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</row>
    <row r="227" spans="1:20" ht="12.75" x14ac:dyDescent="0.2">
      <c r="A227" s="122" t="s">
        <v>576</v>
      </c>
      <c r="B227" s="122">
        <v>5709</v>
      </c>
      <c r="C227" s="122">
        <v>658</v>
      </c>
      <c r="D227" s="122">
        <v>-11.7938349359196</v>
      </c>
      <c r="E227" s="122">
        <v>0</v>
      </c>
      <c r="F227" s="122">
        <v>475</v>
      </c>
      <c r="G227" s="122">
        <v>45</v>
      </c>
      <c r="H227" s="122">
        <v>150</v>
      </c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</row>
    <row r="228" spans="1:20" ht="12.75" x14ac:dyDescent="0.2">
      <c r="A228" s="122" t="s">
        <v>577</v>
      </c>
      <c r="B228" s="122">
        <v>7636</v>
      </c>
      <c r="C228" s="122">
        <v>508</v>
      </c>
      <c r="D228" s="122">
        <v>-11.7938349359196</v>
      </c>
      <c r="E228" s="122">
        <v>0</v>
      </c>
      <c r="F228" s="122">
        <v>475</v>
      </c>
      <c r="G228" s="122">
        <v>45</v>
      </c>
      <c r="H228" s="122">
        <v>0</v>
      </c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</row>
    <row r="229" spans="1:20" ht="12.75" x14ac:dyDescent="0.2">
      <c r="A229" s="122" t="s">
        <v>578</v>
      </c>
      <c r="B229" s="122">
        <v>23744</v>
      </c>
      <c r="C229" s="122">
        <v>75</v>
      </c>
      <c r="D229" s="122">
        <v>-11.7938349359196</v>
      </c>
      <c r="E229" s="122">
        <v>20</v>
      </c>
      <c r="F229" s="122">
        <v>0</v>
      </c>
      <c r="G229" s="122">
        <v>67</v>
      </c>
      <c r="H229" s="122">
        <v>0</v>
      </c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</row>
    <row r="230" spans="1:20" ht="12.75" x14ac:dyDescent="0.2">
      <c r="A230" s="122" t="s">
        <v>579</v>
      </c>
      <c r="B230" s="122">
        <v>5006</v>
      </c>
      <c r="C230" s="122">
        <v>1546</v>
      </c>
      <c r="D230" s="122">
        <v>-11.7938349359196</v>
      </c>
      <c r="E230" s="122">
        <v>41</v>
      </c>
      <c r="F230" s="122">
        <v>1300</v>
      </c>
      <c r="G230" s="122">
        <v>67</v>
      </c>
      <c r="H230" s="122">
        <v>150</v>
      </c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</row>
    <row r="231" spans="1:20" ht="12.75" x14ac:dyDescent="0.2">
      <c r="A231" s="122" t="s">
        <v>580</v>
      </c>
      <c r="B231" s="122">
        <v>10665</v>
      </c>
      <c r="C231" s="122">
        <v>75</v>
      </c>
      <c r="D231" s="122">
        <v>-11.7938349359196</v>
      </c>
      <c r="E231" s="122">
        <v>20</v>
      </c>
      <c r="F231" s="122">
        <v>0</v>
      </c>
      <c r="G231" s="122">
        <v>67</v>
      </c>
      <c r="H231" s="122">
        <v>0</v>
      </c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</row>
    <row r="232" spans="1:20" ht="12.75" x14ac:dyDescent="0.2">
      <c r="A232" s="122" t="s">
        <v>569</v>
      </c>
      <c r="B232" s="122">
        <v>146631</v>
      </c>
      <c r="C232" s="122">
        <v>89</v>
      </c>
      <c r="D232" s="122">
        <v>-11.7938349359196</v>
      </c>
      <c r="E232" s="122">
        <v>0</v>
      </c>
      <c r="F232" s="122">
        <v>0</v>
      </c>
      <c r="G232" s="122">
        <v>101</v>
      </c>
      <c r="H232" s="122">
        <v>0</v>
      </c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</row>
    <row r="233" spans="1:20" ht="14.25" customHeight="1" x14ac:dyDescent="0.2">
      <c r="A233" s="19" t="s">
        <v>581</v>
      </c>
      <c r="B233" s="122"/>
      <c r="C233" s="122"/>
      <c r="D233" s="122"/>
      <c r="E233" s="19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</row>
    <row r="234" spans="1:20" ht="12.75" x14ac:dyDescent="0.2">
      <c r="A234" s="122" t="s">
        <v>582</v>
      </c>
      <c r="B234" s="122">
        <v>13903</v>
      </c>
      <c r="C234" s="122">
        <v>30</v>
      </c>
      <c r="D234" s="122">
        <v>-15.165609760000899</v>
      </c>
      <c r="E234" s="122">
        <v>0</v>
      </c>
      <c r="F234" s="122">
        <v>0</v>
      </c>
      <c r="G234" s="122">
        <v>45</v>
      </c>
      <c r="H234" s="122">
        <v>0</v>
      </c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</row>
    <row r="235" spans="1:20" ht="12.75" x14ac:dyDescent="0.2">
      <c r="A235" s="122" t="s">
        <v>583</v>
      </c>
      <c r="B235" s="122">
        <v>13445</v>
      </c>
      <c r="C235" s="122">
        <v>72</v>
      </c>
      <c r="D235" s="122">
        <v>-15.165609760000899</v>
      </c>
      <c r="E235" s="122">
        <v>20</v>
      </c>
      <c r="F235" s="122">
        <v>0</v>
      </c>
      <c r="G235" s="122">
        <v>67</v>
      </c>
      <c r="H235" s="122">
        <v>0</v>
      </c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</row>
    <row r="236" spans="1:20" ht="12.75" x14ac:dyDescent="0.2">
      <c r="A236" s="122" t="s">
        <v>584</v>
      </c>
      <c r="B236" s="122">
        <v>15843</v>
      </c>
      <c r="C236" s="122">
        <v>30</v>
      </c>
      <c r="D236" s="122">
        <v>-15.165609760000899</v>
      </c>
      <c r="E236" s="122">
        <v>0</v>
      </c>
      <c r="F236" s="122">
        <v>0</v>
      </c>
      <c r="G236" s="122">
        <v>45</v>
      </c>
      <c r="H236" s="122">
        <v>0</v>
      </c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</row>
    <row r="237" spans="1:20" ht="12.75" x14ac:dyDescent="0.2">
      <c r="A237" s="122" t="s">
        <v>585</v>
      </c>
      <c r="B237" s="122">
        <v>8432</v>
      </c>
      <c r="C237" s="122">
        <v>30</v>
      </c>
      <c r="D237" s="122">
        <v>-15.165609760000899</v>
      </c>
      <c r="E237" s="122">
        <v>0</v>
      </c>
      <c r="F237" s="122">
        <v>0</v>
      </c>
      <c r="G237" s="122">
        <v>45</v>
      </c>
      <c r="H237" s="122">
        <v>0</v>
      </c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</row>
    <row r="238" spans="1:20" ht="12.75" x14ac:dyDescent="0.2">
      <c r="A238" s="122" t="s">
        <v>586</v>
      </c>
      <c r="B238" s="122">
        <v>25950</v>
      </c>
      <c r="C238" s="122">
        <v>30</v>
      </c>
      <c r="D238" s="122">
        <v>-15.165609760000899</v>
      </c>
      <c r="E238" s="122">
        <v>0</v>
      </c>
      <c r="F238" s="122">
        <v>0</v>
      </c>
      <c r="G238" s="122">
        <v>45</v>
      </c>
      <c r="H238" s="122">
        <v>0</v>
      </c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</row>
    <row r="239" spans="1:20" ht="12.75" x14ac:dyDescent="0.2">
      <c r="A239" s="122" t="s">
        <v>587</v>
      </c>
      <c r="B239" s="122">
        <v>5795</v>
      </c>
      <c r="C239" s="122">
        <v>568</v>
      </c>
      <c r="D239" s="122">
        <v>-15.165609760000899</v>
      </c>
      <c r="E239" s="122">
        <v>41</v>
      </c>
      <c r="F239" s="122">
        <v>475</v>
      </c>
      <c r="G239" s="122">
        <v>67</v>
      </c>
      <c r="H239" s="122">
        <v>0</v>
      </c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</row>
    <row r="240" spans="1:20" ht="12.75" x14ac:dyDescent="0.2">
      <c r="A240" s="122" t="s">
        <v>588</v>
      </c>
      <c r="B240" s="122">
        <v>22353</v>
      </c>
      <c r="C240" s="122">
        <v>50</v>
      </c>
      <c r="D240" s="122">
        <v>-15.165609760000899</v>
      </c>
      <c r="E240" s="122">
        <v>20</v>
      </c>
      <c r="F240" s="122">
        <v>0</v>
      </c>
      <c r="G240" s="122">
        <v>45</v>
      </c>
      <c r="H240" s="122">
        <v>0</v>
      </c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</row>
    <row r="241" spans="1:20" ht="12.75" x14ac:dyDescent="0.2">
      <c r="A241" s="122" t="s">
        <v>589</v>
      </c>
      <c r="B241" s="122">
        <v>4429</v>
      </c>
      <c r="C241" s="122">
        <v>1522</v>
      </c>
      <c r="D241" s="122">
        <v>-15.165609760000899</v>
      </c>
      <c r="E241" s="122">
        <v>20</v>
      </c>
      <c r="F241" s="122">
        <v>1300</v>
      </c>
      <c r="G241" s="122">
        <v>67</v>
      </c>
      <c r="H241" s="122">
        <v>150</v>
      </c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</row>
    <row r="242" spans="1:20" ht="12.75" x14ac:dyDescent="0.2">
      <c r="A242" s="122" t="s">
        <v>590</v>
      </c>
      <c r="B242" s="122">
        <v>10059</v>
      </c>
      <c r="C242" s="122">
        <v>50</v>
      </c>
      <c r="D242" s="122">
        <v>-15.165609760000899</v>
      </c>
      <c r="E242" s="122">
        <v>20</v>
      </c>
      <c r="F242" s="122">
        <v>0</v>
      </c>
      <c r="G242" s="122">
        <v>45</v>
      </c>
      <c r="H242" s="122">
        <v>0</v>
      </c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</row>
    <row r="243" spans="1:20" ht="12.75" x14ac:dyDescent="0.2">
      <c r="A243" s="122" t="s">
        <v>591</v>
      </c>
      <c r="B243" s="122">
        <v>147420</v>
      </c>
      <c r="C243" s="122">
        <v>86</v>
      </c>
      <c r="D243" s="122">
        <v>-15.165609760000899</v>
      </c>
      <c r="E243" s="122">
        <v>0</v>
      </c>
      <c r="F243" s="122">
        <v>0</v>
      </c>
      <c r="G243" s="122">
        <v>101</v>
      </c>
      <c r="H243" s="122">
        <v>0</v>
      </c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</row>
    <row r="244" spans="1:20" ht="14.25" customHeight="1" x14ac:dyDescent="0.2">
      <c r="A244" s="19" t="s">
        <v>592</v>
      </c>
      <c r="B244" s="122"/>
      <c r="C244" s="122"/>
      <c r="D244" s="122"/>
      <c r="E244" s="19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</row>
    <row r="245" spans="1:20" ht="12.75" x14ac:dyDescent="0.2">
      <c r="A245" s="122" t="s">
        <v>593</v>
      </c>
      <c r="B245" s="122">
        <v>23161</v>
      </c>
      <c r="C245" s="122">
        <v>123</v>
      </c>
      <c r="D245" s="122">
        <v>-41.015883411290901</v>
      </c>
      <c r="E245" s="122">
        <v>41</v>
      </c>
      <c r="F245" s="122">
        <v>0</v>
      </c>
      <c r="G245" s="122">
        <v>123</v>
      </c>
      <c r="H245" s="122">
        <v>0</v>
      </c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</row>
    <row r="246" spans="1:20" ht="12.75" x14ac:dyDescent="0.2">
      <c r="A246" s="122" t="s">
        <v>594</v>
      </c>
      <c r="B246" s="122">
        <v>51604</v>
      </c>
      <c r="C246" s="122">
        <v>123</v>
      </c>
      <c r="D246" s="122">
        <v>-41.015883411290901</v>
      </c>
      <c r="E246" s="122">
        <v>41</v>
      </c>
      <c r="F246" s="122">
        <v>0</v>
      </c>
      <c r="G246" s="122">
        <v>123</v>
      </c>
      <c r="H246" s="122">
        <v>0</v>
      </c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</row>
    <row r="247" spans="1:20" ht="12.75" x14ac:dyDescent="0.2">
      <c r="A247" s="122" t="s">
        <v>595</v>
      </c>
      <c r="B247" s="122">
        <v>57685</v>
      </c>
      <c r="C247" s="122">
        <v>178</v>
      </c>
      <c r="D247" s="122">
        <v>-41.015883411290901</v>
      </c>
      <c r="E247" s="122">
        <v>41</v>
      </c>
      <c r="F247" s="122">
        <v>0</v>
      </c>
      <c r="G247" s="122">
        <v>178</v>
      </c>
      <c r="H247" s="122">
        <v>0</v>
      </c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</row>
    <row r="248" spans="1:20" ht="12.75" x14ac:dyDescent="0.2">
      <c r="A248" s="122" t="s">
        <v>596</v>
      </c>
      <c r="B248" s="122">
        <v>10175</v>
      </c>
      <c r="C248" s="122">
        <v>123</v>
      </c>
      <c r="D248" s="122">
        <v>-41.015883411290901</v>
      </c>
      <c r="E248" s="122">
        <v>41</v>
      </c>
      <c r="F248" s="122">
        <v>0</v>
      </c>
      <c r="G248" s="122">
        <v>123</v>
      </c>
      <c r="H248" s="122">
        <v>0</v>
      </c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</row>
    <row r="249" spans="1:20" ht="12.75" x14ac:dyDescent="0.2">
      <c r="A249" s="122" t="s">
        <v>597</v>
      </c>
      <c r="B249" s="122">
        <v>15461</v>
      </c>
      <c r="C249" s="122">
        <v>123</v>
      </c>
      <c r="D249" s="122">
        <v>-41.015883411290901</v>
      </c>
      <c r="E249" s="122">
        <v>41</v>
      </c>
      <c r="F249" s="122">
        <v>0</v>
      </c>
      <c r="G249" s="122">
        <v>123</v>
      </c>
      <c r="H249" s="122">
        <v>0</v>
      </c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</row>
    <row r="250" spans="1:20" ht="12.75" x14ac:dyDescent="0.2">
      <c r="A250" s="122" t="s">
        <v>598</v>
      </c>
      <c r="B250" s="122">
        <v>15507</v>
      </c>
      <c r="C250" s="122">
        <v>273</v>
      </c>
      <c r="D250" s="122">
        <v>-41.015883411290901</v>
      </c>
      <c r="E250" s="122">
        <v>41</v>
      </c>
      <c r="F250" s="122">
        <v>0</v>
      </c>
      <c r="G250" s="122">
        <v>123</v>
      </c>
      <c r="H250" s="122">
        <v>150</v>
      </c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</row>
    <row r="251" spans="1:20" ht="12.75" x14ac:dyDescent="0.2">
      <c r="A251" s="122" t="s">
        <v>599</v>
      </c>
      <c r="B251" s="122">
        <v>26933</v>
      </c>
      <c r="C251" s="122">
        <v>123</v>
      </c>
      <c r="D251" s="122">
        <v>-41.015883411290901</v>
      </c>
      <c r="E251" s="122">
        <v>41</v>
      </c>
      <c r="F251" s="122">
        <v>0</v>
      </c>
      <c r="G251" s="122">
        <v>123</v>
      </c>
      <c r="H251" s="122">
        <v>0</v>
      </c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</row>
    <row r="252" spans="1:20" ht="12.75" x14ac:dyDescent="0.2">
      <c r="A252" s="122" t="s">
        <v>600</v>
      </c>
      <c r="B252" s="122">
        <v>10091</v>
      </c>
      <c r="C252" s="122">
        <v>789</v>
      </c>
      <c r="D252" s="122">
        <v>-41.015883411290901</v>
      </c>
      <c r="E252" s="122">
        <v>82</v>
      </c>
      <c r="F252" s="122">
        <v>375</v>
      </c>
      <c r="G252" s="122">
        <v>123</v>
      </c>
      <c r="H252" s="122">
        <v>250</v>
      </c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</row>
    <row r="253" spans="1:20" ht="12.75" x14ac:dyDescent="0.2">
      <c r="A253" s="122" t="s">
        <v>601</v>
      </c>
      <c r="B253" s="122">
        <v>20279</v>
      </c>
      <c r="C253" s="122">
        <v>668</v>
      </c>
      <c r="D253" s="122">
        <v>-41.015883411290901</v>
      </c>
      <c r="E253" s="122">
        <v>61</v>
      </c>
      <c r="F253" s="122">
        <v>375</v>
      </c>
      <c r="G253" s="122">
        <v>123</v>
      </c>
      <c r="H253" s="122">
        <v>150</v>
      </c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</row>
    <row r="254" spans="1:20" ht="12.75" x14ac:dyDescent="0.2">
      <c r="A254" s="122" t="s">
        <v>602</v>
      </c>
      <c r="B254" s="122">
        <v>6861</v>
      </c>
      <c r="C254" s="122">
        <v>1593</v>
      </c>
      <c r="D254" s="122">
        <v>-41.015883411290901</v>
      </c>
      <c r="E254" s="122">
        <v>61</v>
      </c>
      <c r="F254" s="122">
        <v>1300</v>
      </c>
      <c r="G254" s="122">
        <v>123</v>
      </c>
      <c r="H254" s="122">
        <v>150</v>
      </c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</row>
    <row r="255" spans="1:20" ht="12.75" x14ac:dyDescent="0.2">
      <c r="A255" s="122" t="s">
        <v>603</v>
      </c>
      <c r="B255" s="122">
        <v>10856</v>
      </c>
      <c r="C255" s="122">
        <v>648</v>
      </c>
      <c r="D255" s="122">
        <v>-41.015883411290901</v>
      </c>
      <c r="E255" s="122">
        <v>41</v>
      </c>
      <c r="F255" s="122">
        <v>375</v>
      </c>
      <c r="G255" s="122">
        <v>123</v>
      </c>
      <c r="H255" s="122">
        <v>150</v>
      </c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</row>
    <row r="256" spans="1:20" ht="12.75" x14ac:dyDescent="0.2">
      <c r="A256" s="122" t="s">
        <v>604</v>
      </c>
      <c r="B256" s="122">
        <v>10909</v>
      </c>
      <c r="C256" s="122">
        <v>273</v>
      </c>
      <c r="D256" s="122">
        <v>-41.015883411290901</v>
      </c>
      <c r="E256" s="122">
        <v>41</v>
      </c>
      <c r="F256" s="122">
        <v>0</v>
      </c>
      <c r="G256" s="122">
        <v>123</v>
      </c>
      <c r="H256" s="122">
        <v>150</v>
      </c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</row>
    <row r="257" spans="1:20" ht="12.75" x14ac:dyDescent="0.2">
      <c r="A257" s="122" t="s">
        <v>605</v>
      </c>
      <c r="B257" s="122">
        <v>11086</v>
      </c>
      <c r="C257" s="122">
        <v>123</v>
      </c>
      <c r="D257" s="122">
        <v>-41.015883411290901</v>
      </c>
      <c r="E257" s="122">
        <v>41</v>
      </c>
      <c r="F257" s="122">
        <v>0</v>
      </c>
      <c r="G257" s="122">
        <v>123</v>
      </c>
      <c r="H257" s="122">
        <v>0</v>
      </c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</row>
    <row r="258" spans="1:20" ht="12.75" x14ac:dyDescent="0.2">
      <c r="A258" s="122" t="s">
        <v>606</v>
      </c>
      <c r="B258" s="122">
        <v>6884</v>
      </c>
      <c r="C258" s="122">
        <v>1693</v>
      </c>
      <c r="D258" s="122">
        <v>-41.015883411290901</v>
      </c>
      <c r="E258" s="122">
        <v>61</v>
      </c>
      <c r="F258" s="122">
        <v>1300</v>
      </c>
      <c r="G258" s="122">
        <v>123</v>
      </c>
      <c r="H258" s="122">
        <v>250</v>
      </c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</row>
    <row r="259" spans="1:20" ht="12.75" x14ac:dyDescent="0.2">
      <c r="A259" s="122" t="s">
        <v>607</v>
      </c>
      <c r="B259" s="122">
        <v>7039</v>
      </c>
      <c r="C259" s="122">
        <v>1734</v>
      </c>
      <c r="D259" s="122">
        <v>-41.015883411290901</v>
      </c>
      <c r="E259" s="122">
        <v>102</v>
      </c>
      <c r="F259" s="122">
        <v>1300</v>
      </c>
      <c r="G259" s="122">
        <v>123</v>
      </c>
      <c r="H259" s="122">
        <v>250</v>
      </c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</row>
    <row r="260" spans="1:20" ht="14.25" customHeight="1" x14ac:dyDescent="0.2">
      <c r="A260" s="19" t="s">
        <v>608</v>
      </c>
      <c r="B260" s="122"/>
      <c r="C260" s="122"/>
      <c r="D260" s="122"/>
      <c r="E260" s="19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</row>
    <row r="261" spans="1:20" ht="12.75" x14ac:dyDescent="0.2">
      <c r="A261" s="122" t="s">
        <v>609</v>
      </c>
      <c r="B261" s="122">
        <v>26929</v>
      </c>
      <c r="C261" s="122">
        <v>192</v>
      </c>
      <c r="D261" s="122">
        <v>27.744867175104702</v>
      </c>
      <c r="E261" s="122">
        <v>41</v>
      </c>
      <c r="F261" s="122">
        <v>0</v>
      </c>
      <c r="G261" s="122">
        <v>123</v>
      </c>
      <c r="H261" s="122">
        <v>0</v>
      </c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</row>
    <row r="262" spans="1:20" ht="12.75" x14ac:dyDescent="0.2">
      <c r="A262" s="122" t="s">
        <v>610</v>
      </c>
      <c r="B262" s="122">
        <v>99788</v>
      </c>
      <c r="C262" s="122">
        <v>226</v>
      </c>
      <c r="D262" s="122">
        <v>27.744867175104702</v>
      </c>
      <c r="E262" s="122">
        <v>20</v>
      </c>
      <c r="F262" s="122">
        <v>0</v>
      </c>
      <c r="G262" s="122">
        <v>178</v>
      </c>
      <c r="H262" s="122">
        <v>0</v>
      </c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</row>
    <row r="263" spans="1:20" ht="12.75" x14ac:dyDescent="0.2">
      <c r="A263" s="122" t="s">
        <v>611</v>
      </c>
      <c r="B263" s="122">
        <v>9564</v>
      </c>
      <c r="C263" s="122">
        <v>192</v>
      </c>
      <c r="D263" s="122">
        <v>27.744867175104702</v>
      </c>
      <c r="E263" s="122">
        <v>41</v>
      </c>
      <c r="F263" s="122">
        <v>0</v>
      </c>
      <c r="G263" s="122">
        <v>123</v>
      </c>
      <c r="H263" s="122">
        <v>0</v>
      </c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</row>
    <row r="264" spans="1:20" ht="12.75" x14ac:dyDescent="0.2">
      <c r="A264" s="122" t="s">
        <v>612</v>
      </c>
      <c r="B264" s="122">
        <v>37299</v>
      </c>
      <c r="C264" s="122">
        <v>192</v>
      </c>
      <c r="D264" s="122">
        <v>27.744867175104702</v>
      </c>
      <c r="E264" s="122">
        <v>41</v>
      </c>
      <c r="F264" s="122">
        <v>0</v>
      </c>
      <c r="G264" s="122">
        <v>123</v>
      </c>
      <c r="H264" s="122">
        <v>0</v>
      </c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</row>
    <row r="265" spans="1:20" ht="12.75" x14ac:dyDescent="0.2">
      <c r="A265" s="122" t="s">
        <v>613</v>
      </c>
      <c r="B265" s="122">
        <v>19067</v>
      </c>
      <c r="C265" s="122">
        <v>737</v>
      </c>
      <c r="D265" s="122">
        <v>27.744867175104702</v>
      </c>
      <c r="E265" s="122">
        <v>61</v>
      </c>
      <c r="F265" s="122">
        <v>375</v>
      </c>
      <c r="G265" s="122">
        <v>123</v>
      </c>
      <c r="H265" s="122">
        <v>150</v>
      </c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</row>
    <row r="266" spans="1:20" ht="12.75" x14ac:dyDescent="0.2">
      <c r="A266" s="122" t="s">
        <v>614</v>
      </c>
      <c r="B266" s="122">
        <v>9511</v>
      </c>
      <c r="C266" s="122">
        <v>717</v>
      </c>
      <c r="D266" s="122">
        <v>27.744867175104702</v>
      </c>
      <c r="E266" s="122">
        <v>41</v>
      </c>
      <c r="F266" s="122">
        <v>375</v>
      </c>
      <c r="G266" s="122">
        <v>123</v>
      </c>
      <c r="H266" s="122">
        <v>150</v>
      </c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</row>
    <row r="267" spans="1:20" ht="12.75" x14ac:dyDescent="0.2">
      <c r="A267" s="122" t="s">
        <v>615</v>
      </c>
      <c r="B267" s="122">
        <v>5856</v>
      </c>
      <c r="C267" s="122">
        <v>1642</v>
      </c>
      <c r="D267" s="122">
        <v>27.744867175104702</v>
      </c>
      <c r="E267" s="122">
        <v>41</v>
      </c>
      <c r="F267" s="122">
        <v>1300</v>
      </c>
      <c r="G267" s="122">
        <v>123</v>
      </c>
      <c r="H267" s="122">
        <v>150</v>
      </c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</row>
    <row r="268" spans="1:20" ht="12.75" x14ac:dyDescent="0.2">
      <c r="A268" s="122" t="s">
        <v>616</v>
      </c>
      <c r="B268" s="122">
        <v>11631</v>
      </c>
      <c r="C268" s="122">
        <v>737</v>
      </c>
      <c r="D268" s="122">
        <v>27.744867175104702</v>
      </c>
      <c r="E268" s="122">
        <v>61</v>
      </c>
      <c r="F268" s="122">
        <v>375</v>
      </c>
      <c r="G268" s="122">
        <v>123</v>
      </c>
      <c r="H268" s="122">
        <v>150</v>
      </c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</row>
    <row r="269" spans="1:20" ht="12.75" x14ac:dyDescent="0.2">
      <c r="A269" s="122" t="s">
        <v>617</v>
      </c>
      <c r="B269" s="122">
        <v>38949</v>
      </c>
      <c r="C269" s="122">
        <v>171</v>
      </c>
      <c r="D269" s="122">
        <v>27.744867175104702</v>
      </c>
      <c r="E269" s="122">
        <v>20</v>
      </c>
      <c r="F269" s="122">
        <v>0</v>
      </c>
      <c r="G269" s="122">
        <v>123</v>
      </c>
      <c r="H269" s="122">
        <v>0</v>
      </c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</row>
    <row r="270" spans="1:20" ht="12.75" x14ac:dyDescent="0.2">
      <c r="A270" s="122" t="s">
        <v>618</v>
      </c>
      <c r="B270" s="122">
        <v>25992</v>
      </c>
      <c r="C270" s="122">
        <v>192</v>
      </c>
      <c r="D270" s="122">
        <v>27.744867175104702</v>
      </c>
      <c r="E270" s="122">
        <v>41</v>
      </c>
      <c r="F270" s="122">
        <v>0</v>
      </c>
      <c r="G270" s="122">
        <v>123</v>
      </c>
      <c r="H270" s="122">
        <v>0</v>
      </c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</row>
    <row r="271" spans="1:20" ht="14.25" customHeight="1" x14ac:dyDescent="0.2">
      <c r="A271" s="19" t="s">
        <v>619</v>
      </c>
      <c r="B271" s="122"/>
      <c r="C271" s="122"/>
      <c r="D271" s="122"/>
      <c r="E271" s="19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</row>
    <row r="272" spans="1:20" ht="12.75" x14ac:dyDescent="0.2">
      <c r="A272" s="122" t="s">
        <v>620</v>
      </c>
      <c r="B272" s="122">
        <v>25269</v>
      </c>
      <c r="C272" s="122">
        <v>238</v>
      </c>
      <c r="D272" s="122">
        <v>52.471215885034297</v>
      </c>
      <c r="E272" s="122">
        <v>41</v>
      </c>
      <c r="F272" s="122">
        <v>0</v>
      </c>
      <c r="G272" s="122">
        <v>145</v>
      </c>
      <c r="H272" s="122">
        <v>0</v>
      </c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</row>
    <row r="273" spans="1:20" ht="12.75" x14ac:dyDescent="0.2">
      <c r="A273" s="122" t="s">
        <v>621</v>
      </c>
      <c r="B273" s="122">
        <v>18681</v>
      </c>
      <c r="C273" s="122">
        <v>408</v>
      </c>
      <c r="D273" s="122">
        <v>52.471215885034297</v>
      </c>
      <c r="E273" s="122">
        <v>61</v>
      </c>
      <c r="F273" s="122">
        <v>0</v>
      </c>
      <c r="G273" s="122">
        <v>145</v>
      </c>
      <c r="H273" s="122">
        <v>150</v>
      </c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</row>
    <row r="274" spans="1:20" ht="12.75" x14ac:dyDescent="0.2">
      <c r="A274" s="122" t="s">
        <v>622</v>
      </c>
      <c r="B274" s="122">
        <v>19846</v>
      </c>
      <c r="C274" s="122">
        <v>804</v>
      </c>
      <c r="D274" s="122">
        <v>52.471215885034297</v>
      </c>
      <c r="E274" s="122">
        <v>82</v>
      </c>
      <c r="F274" s="122">
        <v>375</v>
      </c>
      <c r="G274" s="122">
        <v>145</v>
      </c>
      <c r="H274" s="122">
        <v>150</v>
      </c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</row>
    <row r="275" spans="1:20" ht="12.75" x14ac:dyDescent="0.2">
      <c r="A275" s="122" t="s">
        <v>623</v>
      </c>
      <c r="B275" s="122">
        <v>98325</v>
      </c>
      <c r="C275" s="122">
        <v>293</v>
      </c>
      <c r="D275" s="122">
        <v>52.471215885034297</v>
      </c>
      <c r="E275" s="122">
        <v>41</v>
      </c>
      <c r="F275" s="122">
        <v>0</v>
      </c>
      <c r="G275" s="122">
        <v>200</v>
      </c>
      <c r="H275" s="122">
        <v>0</v>
      </c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</row>
    <row r="276" spans="1:20" ht="12.75" x14ac:dyDescent="0.2">
      <c r="A276" s="122" t="s">
        <v>624</v>
      </c>
      <c r="B276" s="122">
        <v>17992</v>
      </c>
      <c r="C276" s="122">
        <v>238</v>
      </c>
      <c r="D276" s="122">
        <v>52.471215885034297</v>
      </c>
      <c r="E276" s="122">
        <v>41</v>
      </c>
      <c r="F276" s="122">
        <v>0</v>
      </c>
      <c r="G276" s="122">
        <v>145</v>
      </c>
      <c r="H276" s="122">
        <v>0</v>
      </c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</row>
    <row r="277" spans="1:20" ht="12.75" x14ac:dyDescent="0.2">
      <c r="A277" s="122" t="s">
        <v>625</v>
      </c>
      <c r="B277" s="122">
        <v>9495</v>
      </c>
      <c r="C277" s="122">
        <v>904</v>
      </c>
      <c r="D277" s="122">
        <v>52.471215885034297</v>
      </c>
      <c r="E277" s="122">
        <v>82</v>
      </c>
      <c r="F277" s="122">
        <v>375</v>
      </c>
      <c r="G277" s="122">
        <v>145</v>
      </c>
      <c r="H277" s="122">
        <v>250</v>
      </c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</row>
    <row r="278" spans="1:20" ht="12.75" x14ac:dyDescent="0.2">
      <c r="A278" s="122" t="s">
        <v>626</v>
      </c>
      <c r="B278" s="122">
        <v>55964</v>
      </c>
      <c r="C278" s="122">
        <v>838</v>
      </c>
      <c r="D278" s="122">
        <v>52.471215885034297</v>
      </c>
      <c r="E278" s="122">
        <v>61</v>
      </c>
      <c r="F278" s="122">
        <v>375</v>
      </c>
      <c r="G278" s="122">
        <v>200</v>
      </c>
      <c r="H278" s="122">
        <v>150</v>
      </c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</row>
    <row r="279" spans="1:20" ht="14.25" customHeight="1" x14ac:dyDescent="0.2">
      <c r="A279" s="19" t="s">
        <v>627</v>
      </c>
      <c r="B279" s="122"/>
      <c r="C279" s="122"/>
      <c r="D279" s="122"/>
      <c r="E279" s="19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</row>
    <row r="280" spans="1:20" ht="12.75" x14ac:dyDescent="0.2">
      <c r="A280" s="122" t="s">
        <v>628</v>
      </c>
      <c r="B280" s="122">
        <v>7081</v>
      </c>
      <c r="C280" s="122">
        <v>1834</v>
      </c>
      <c r="D280" s="122">
        <v>36.736266705988299</v>
      </c>
      <c r="E280" s="122">
        <v>102</v>
      </c>
      <c r="F280" s="122">
        <v>1300</v>
      </c>
      <c r="G280" s="122">
        <v>145</v>
      </c>
      <c r="H280" s="122">
        <v>250</v>
      </c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</row>
    <row r="281" spans="1:20" ht="12.75" x14ac:dyDescent="0.2">
      <c r="A281" s="122" t="s">
        <v>629</v>
      </c>
      <c r="B281" s="122">
        <v>6492</v>
      </c>
      <c r="C281" s="122">
        <v>1814</v>
      </c>
      <c r="D281" s="122">
        <v>36.736266705988299</v>
      </c>
      <c r="E281" s="122">
        <v>82</v>
      </c>
      <c r="F281" s="122">
        <v>1300</v>
      </c>
      <c r="G281" s="122">
        <v>145</v>
      </c>
      <c r="H281" s="122">
        <v>250</v>
      </c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</row>
    <row r="282" spans="1:20" ht="12.75" x14ac:dyDescent="0.2">
      <c r="A282" s="122" t="s">
        <v>630</v>
      </c>
      <c r="B282" s="122">
        <v>10200</v>
      </c>
      <c r="C282" s="122">
        <v>1214</v>
      </c>
      <c r="D282" s="122">
        <v>36.736266705988299</v>
      </c>
      <c r="E282" s="122">
        <v>102</v>
      </c>
      <c r="F282" s="122">
        <v>375</v>
      </c>
      <c r="G282" s="122">
        <v>200</v>
      </c>
      <c r="H282" s="122">
        <v>500</v>
      </c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</row>
    <row r="283" spans="1:20" ht="12.75" x14ac:dyDescent="0.2">
      <c r="A283" s="122" t="s">
        <v>631</v>
      </c>
      <c r="B283" s="122">
        <v>14843</v>
      </c>
      <c r="C283" s="122">
        <v>809</v>
      </c>
      <c r="D283" s="122">
        <v>36.736266705988299</v>
      </c>
      <c r="E283" s="122">
        <v>102</v>
      </c>
      <c r="F283" s="122">
        <v>375</v>
      </c>
      <c r="G283" s="122">
        <v>145</v>
      </c>
      <c r="H283" s="122">
        <v>150</v>
      </c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</row>
    <row r="284" spans="1:20" ht="12.75" x14ac:dyDescent="0.2">
      <c r="A284" s="122" t="s">
        <v>632</v>
      </c>
      <c r="B284" s="122">
        <v>5415</v>
      </c>
      <c r="C284" s="122">
        <v>2064</v>
      </c>
      <c r="D284" s="122">
        <v>36.736266705988299</v>
      </c>
      <c r="E284" s="122">
        <v>82</v>
      </c>
      <c r="F284" s="122">
        <v>1300</v>
      </c>
      <c r="G284" s="122">
        <v>145</v>
      </c>
      <c r="H284" s="122">
        <v>500</v>
      </c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</row>
    <row r="285" spans="1:20" ht="12.75" x14ac:dyDescent="0.2">
      <c r="A285" s="122" t="s">
        <v>633</v>
      </c>
      <c r="B285" s="122">
        <v>11809</v>
      </c>
      <c r="C285" s="122">
        <v>909</v>
      </c>
      <c r="D285" s="122">
        <v>36.736266705988299</v>
      </c>
      <c r="E285" s="122">
        <v>102</v>
      </c>
      <c r="F285" s="122">
        <v>375</v>
      </c>
      <c r="G285" s="122">
        <v>145</v>
      </c>
      <c r="H285" s="122">
        <v>250</v>
      </c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</row>
    <row r="286" spans="1:20" ht="12.75" x14ac:dyDescent="0.2">
      <c r="A286" s="122" t="s">
        <v>634</v>
      </c>
      <c r="B286" s="122">
        <v>11088</v>
      </c>
      <c r="C286" s="122">
        <v>909</v>
      </c>
      <c r="D286" s="122">
        <v>36.736266705988299</v>
      </c>
      <c r="E286" s="122">
        <v>102</v>
      </c>
      <c r="F286" s="122">
        <v>375</v>
      </c>
      <c r="G286" s="122">
        <v>145</v>
      </c>
      <c r="H286" s="122">
        <v>250</v>
      </c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</row>
    <row r="287" spans="1:20" ht="12.75" x14ac:dyDescent="0.2">
      <c r="A287" s="122" t="s">
        <v>635</v>
      </c>
      <c r="B287" s="122">
        <v>61745</v>
      </c>
      <c r="C287" s="122">
        <v>298</v>
      </c>
      <c r="D287" s="122">
        <v>36.736266705988299</v>
      </c>
      <c r="E287" s="122">
        <v>61</v>
      </c>
      <c r="F287" s="122">
        <v>0</v>
      </c>
      <c r="G287" s="122">
        <v>200</v>
      </c>
      <c r="H287" s="122">
        <v>0</v>
      </c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</row>
    <row r="288" spans="1:20" ht="14.25" customHeight="1" x14ac:dyDescent="0.2">
      <c r="A288" s="19" t="s">
        <v>636</v>
      </c>
      <c r="B288" s="122"/>
      <c r="C288" s="122"/>
      <c r="D288" s="122"/>
      <c r="E288" s="19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</row>
    <row r="289" spans="1:20" ht="12.75" x14ac:dyDescent="0.2">
      <c r="A289" s="122" t="s">
        <v>637</v>
      </c>
      <c r="B289" s="122">
        <v>2454</v>
      </c>
      <c r="C289" s="122">
        <v>1899</v>
      </c>
      <c r="D289" s="122">
        <v>101.923913304894</v>
      </c>
      <c r="E289" s="122">
        <v>102</v>
      </c>
      <c r="F289" s="122">
        <v>1300</v>
      </c>
      <c r="G289" s="122">
        <v>145</v>
      </c>
      <c r="H289" s="122">
        <v>250</v>
      </c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</row>
    <row r="290" spans="1:20" ht="12.75" x14ac:dyDescent="0.2">
      <c r="A290" s="122" t="s">
        <v>638</v>
      </c>
      <c r="B290" s="122">
        <v>2719</v>
      </c>
      <c r="C290" s="122">
        <v>2170</v>
      </c>
      <c r="D290" s="122">
        <v>101.923913304894</v>
      </c>
      <c r="E290" s="122">
        <v>123</v>
      </c>
      <c r="F290" s="122">
        <v>1300</v>
      </c>
      <c r="G290" s="122">
        <v>145</v>
      </c>
      <c r="H290" s="122">
        <v>500</v>
      </c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</row>
    <row r="291" spans="1:20" ht="12.75" x14ac:dyDescent="0.2">
      <c r="A291" s="122" t="s">
        <v>639</v>
      </c>
      <c r="B291" s="122">
        <v>12187</v>
      </c>
      <c r="C291" s="122">
        <v>995</v>
      </c>
      <c r="D291" s="122">
        <v>101.923913304894</v>
      </c>
      <c r="E291" s="122">
        <v>123</v>
      </c>
      <c r="F291" s="122">
        <v>375</v>
      </c>
      <c r="G291" s="122">
        <v>145</v>
      </c>
      <c r="H291" s="122">
        <v>250</v>
      </c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</row>
    <row r="292" spans="1:20" ht="12.75" x14ac:dyDescent="0.2">
      <c r="A292" s="122" t="s">
        <v>640</v>
      </c>
      <c r="B292" s="122">
        <v>3100</v>
      </c>
      <c r="C292" s="122">
        <v>2170</v>
      </c>
      <c r="D292" s="122">
        <v>101.923913304894</v>
      </c>
      <c r="E292" s="122">
        <v>123</v>
      </c>
      <c r="F292" s="122">
        <v>1300</v>
      </c>
      <c r="G292" s="122">
        <v>145</v>
      </c>
      <c r="H292" s="122">
        <v>500</v>
      </c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</row>
    <row r="293" spans="1:20" ht="12.75" x14ac:dyDescent="0.2">
      <c r="A293" s="122" t="s">
        <v>641</v>
      </c>
      <c r="B293" s="122">
        <v>7132</v>
      </c>
      <c r="C293" s="122">
        <v>1858</v>
      </c>
      <c r="D293" s="122">
        <v>101.923913304894</v>
      </c>
      <c r="E293" s="122">
        <v>61</v>
      </c>
      <c r="F293" s="122">
        <v>1300</v>
      </c>
      <c r="G293" s="122">
        <v>145</v>
      </c>
      <c r="H293" s="122">
        <v>250</v>
      </c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</row>
    <row r="294" spans="1:20" ht="12.75" x14ac:dyDescent="0.2">
      <c r="A294" s="122" t="s">
        <v>642</v>
      </c>
      <c r="B294" s="122">
        <v>4125</v>
      </c>
      <c r="C294" s="122">
        <v>2170</v>
      </c>
      <c r="D294" s="122">
        <v>101.923913304894</v>
      </c>
      <c r="E294" s="122">
        <v>123</v>
      </c>
      <c r="F294" s="122">
        <v>1300</v>
      </c>
      <c r="G294" s="122">
        <v>145</v>
      </c>
      <c r="H294" s="122">
        <v>500</v>
      </c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</row>
    <row r="295" spans="1:20" ht="12.75" x14ac:dyDescent="0.2">
      <c r="A295" s="122" t="s">
        <v>643</v>
      </c>
      <c r="B295" s="122">
        <v>6784</v>
      </c>
      <c r="C295" s="122">
        <v>1879</v>
      </c>
      <c r="D295" s="122">
        <v>101.923913304894</v>
      </c>
      <c r="E295" s="122">
        <v>82</v>
      </c>
      <c r="F295" s="122">
        <v>1300</v>
      </c>
      <c r="G295" s="122">
        <v>145</v>
      </c>
      <c r="H295" s="122">
        <v>250</v>
      </c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</row>
    <row r="296" spans="1:20" ht="12.75" x14ac:dyDescent="0.2">
      <c r="A296" s="122" t="s">
        <v>644</v>
      </c>
      <c r="B296" s="122">
        <v>72266</v>
      </c>
      <c r="C296" s="122">
        <v>534</v>
      </c>
      <c r="D296" s="122">
        <v>101.923913304894</v>
      </c>
      <c r="E296" s="122">
        <v>82</v>
      </c>
      <c r="F296" s="122">
        <v>0</v>
      </c>
      <c r="G296" s="122">
        <v>200</v>
      </c>
      <c r="H296" s="122">
        <v>150</v>
      </c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</row>
    <row r="297" spans="1:20" ht="12.75" x14ac:dyDescent="0.2">
      <c r="A297" s="122" t="s">
        <v>645</v>
      </c>
      <c r="B297" s="122">
        <v>2535</v>
      </c>
      <c r="C297" s="122">
        <v>2190</v>
      </c>
      <c r="D297" s="122">
        <v>101.923913304894</v>
      </c>
      <c r="E297" s="122">
        <v>143</v>
      </c>
      <c r="F297" s="122">
        <v>1300</v>
      </c>
      <c r="G297" s="122">
        <v>145</v>
      </c>
      <c r="H297" s="122">
        <v>500</v>
      </c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</row>
    <row r="298" spans="1:20" ht="12.75" x14ac:dyDescent="0.2">
      <c r="A298" s="122" t="s">
        <v>646</v>
      </c>
      <c r="B298" s="122">
        <v>5899</v>
      </c>
      <c r="C298" s="122">
        <v>2170</v>
      </c>
      <c r="D298" s="122">
        <v>101.923913304894</v>
      </c>
      <c r="E298" s="122">
        <v>123</v>
      </c>
      <c r="F298" s="122">
        <v>1300</v>
      </c>
      <c r="G298" s="122">
        <v>145</v>
      </c>
      <c r="H298" s="122">
        <v>500</v>
      </c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</row>
    <row r="299" spans="1:20" ht="12.75" x14ac:dyDescent="0.2">
      <c r="A299" s="122" t="s">
        <v>647</v>
      </c>
      <c r="B299" s="122">
        <v>122892</v>
      </c>
      <c r="C299" s="122">
        <v>363</v>
      </c>
      <c r="D299" s="122">
        <v>101.923913304894</v>
      </c>
      <c r="E299" s="122">
        <v>61</v>
      </c>
      <c r="F299" s="122">
        <v>0</v>
      </c>
      <c r="G299" s="122">
        <v>200</v>
      </c>
      <c r="H299" s="122">
        <v>0</v>
      </c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</row>
    <row r="300" spans="1:20" ht="12.75" x14ac:dyDescent="0.2">
      <c r="A300" s="122" t="s">
        <v>648</v>
      </c>
      <c r="B300" s="122">
        <v>6805</v>
      </c>
      <c r="C300" s="122">
        <v>2170</v>
      </c>
      <c r="D300" s="122">
        <v>101.923913304894</v>
      </c>
      <c r="E300" s="122">
        <v>123</v>
      </c>
      <c r="F300" s="122">
        <v>1300</v>
      </c>
      <c r="G300" s="122">
        <v>145</v>
      </c>
      <c r="H300" s="122">
        <v>500</v>
      </c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</row>
    <row r="301" spans="1:20" ht="12.75" x14ac:dyDescent="0.2">
      <c r="A301" s="122" t="s">
        <v>649</v>
      </c>
      <c r="B301" s="122">
        <v>5413</v>
      </c>
      <c r="C301" s="122">
        <v>1899</v>
      </c>
      <c r="D301" s="122">
        <v>101.923913304894</v>
      </c>
      <c r="E301" s="122">
        <v>102</v>
      </c>
      <c r="F301" s="122">
        <v>1300</v>
      </c>
      <c r="G301" s="122">
        <v>145</v>
      </c>
      <c r="H301" s="122">
        <v>250</v>
      </c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</row>
    <row r="302" spans="1:20" ht="12.75" x14ac:dyDescent="0.2">
      <c r="A302" s="122" t="s">
        <v>650</v>
      </c>
      <c r="B302" s="122">
        <v>8695</v>
      </c>
      <c r="C302" s="122">
        <v>349</v>
      </c>
      <c r="D302" s="122">
        <v>101.923913304894</v>
      </c>
      <c r="E302" s="122">
        <v>102</v>
      </c>
      <c r="F302" s="122">
        <v>0</v>
      </c>
      <c r="G302" s="122">
        <v>145</v>
      </c>
      <c r="H302" s="122">
        <v>0</v>
      </c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</row>
    <row r="303" spans="1:20" ht="12.75" x14ac:dyDescent="0.2">
      <c r="A303" s="122" t="s">
        <v>651</v>
      </c>
      <c r="B303" s="122">
        <v>2875</v>
      </c>
      <c r="C303" s="122">
        <v>2225</v>
      </c>
      <c r="D303" s="122">
        <v>101.923913304894</v>
      </c>
      <c r="E303" s="122">
        <v>123</v>
      </c>
      <c r="F303" s="122">
        <v>1300</v>
      </c>
      <c r="G303" s="122">
        <v>200</v>
      </c>
      <c r="H303" s="122">
        <v>500</v>
      </c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</row>
    <row r="304" spans="1:20" ht="14.25" customHeight="1" x14ac:dyDescent="0.2">
      <c r="A304" s="19" t="s">
        <v>652</v>
      </c>
      <c r="B304" s="122"/>
      <c r="C304" s="122"/>
      <c r="D304" s="122"/>
      <c r="E304" s="19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</row>
    <row r="305" spans="1:20" ht="12.75" x14ac:dyDescent="0.2">
      <c r="A305" s="122" t="s">
        <v>653</v>
      </c>
      <c r="B305" s="122">
        <v>2876</v>
      </c>
      <c r="C305" s="122">
        <v>2133</v>
      </c>
      <c r="D305" s="122">
        <v>44.603741295511298</v>
      </c>
      <c r="E305" s="122">
        <v>143</v>
      </c>
      <c r="F305" s="122">
        <v>1300</v>
      </c>
      <c r="G305" s="122">
        <v>145</v>
      </c>
      <c r="H305" s="122">
        <v>500</v>
      </c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</row>
    <row r="306" spans="1:20" ht="12.75" x14ac:dyDescent="0.2">
      <c r="A306" s="122" t="s">
        <v>654</v>
      </c>
      <c r="B306" s="122">
        <v>6442</v>
      </c>
      <c r="C306" s="122">
        <v>2133</v>
      </c>
      <c r="D306" s="122">
        <v>44.603741295511298</v>
      </c>
      <c r="E306" s="122">
        <v>143</v>
      </c>
      <c r="F306" s="122">
        <v>1300</v>
      </c>
      <c r="G306" s="122">
        <v>145</v>
      </c>
      <c r="H306" s="122">
        <v>500</v>
      </c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</row>
    <row r="307" spans="1:20" ht="12.75" x14ac:dyDescent="0.2">
      <c r="A307" s="122" t="s">
        <v>655</v>
      </c>
      <c r="B307" s="122">
        <v>28042</v>
      </c>
      <c r="C307" s="122">
        <v>838</v>
      </c>
      <c r="D307" s="122">
        <v>44.603741295511298</v>
      </c>
      <c r="E307" s="122">
        <v>123</v>
      </c>
      <c r="F307" s="122">
        <v>375</v>
      </c>
      <c r="G307" s="122">
        <v>145</v>
      </c>
      <c r="H307" s="122">
        <v>150</v>
      </c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</row>
    <row r="308" spans="1:20" ht="12.75" x14ac:dyDescent="0.2">
      <c r="A308" s="122" t="s">
        <v>656</v>
      </c>
      <c r="B308" s="122">
        <v>17956</v>
      </c>
      <c r="C308" s="122">
        <v>978</v>
      </c>
      <c r="D308" s="122">
        <v>44.603741295511298</v>
      </c>
      <c r="E308" s="122">
        <v>163</v>
      </c>
      <c r="F308" s="122">
        <v>375</v>
      </c>
      <c r="G308" s="122">
        <v>145</v>
      </c>
      <c r="H308" s="122">
        <v>250</v>
      </c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</row>
    <row r="309" spans="1:20" ht="12.75" x14ac:dyDescent="0.2">
      <c r="A309" s="122" t="s">
        <v>657</v>
      </c>
      <c r="B309" s="122">
        <v>9864</v>
      </c>
      <c r="C309" s="122">
        <v>542</v>
      </c>
      <c r="D309" s="122">
        <v>44.603741295511298</v>
      </c>
      <c r="E309" s="122">
        <v>102</v>
      </c>
      <c r="F309" s="122">
        <v>0</v>
      </c>
      <c r="G309" s="122">
        <v>145</v>
      </c>
      <c r="H309" s="122">
        <v>250</v>
      </c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</row>
    <row r="310" spans="1:20" ht="12.75" x14ac:dyDescent="0.2">
      <c r="A310" s="122" t="s">
        <v>658</v>
      </c>
      <c r="B310" s="122">
        <v>5105</v>
      </c>
      <c r="C310" s="122">
        <v>2133</v>
      </c>
      <c r="D310" s="122">
        <v>44.603741295511298</v>
      </c>
      <c r="E310" s="122">
        <v>143</v>
      </c>
      <c r="F310" s="122">
        <v>1300</v>
      </c>
      <c r="G310" s="122">
        <v>145</v>
      </c>
      <c r="H310" s="122">
        <v>500</v>
      </c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</row>
    <row r="311" spans="1:20" ht="12.75" x14ac:dyDescent="0.2">
      <c r="A311" s="122" t="s">
        <v>659</v>
      </c>
      <c r="B311" s="122">
        <v>16223</v>
      </c>
      <c r="C311" s="122">
        <v>542</v>
      </c>
      <c r="D311" s="122">
        <v>44.603741295511298</v>
      </c>
      <c r="E311" s="122">
        <v>102</v>
      </c>
      <c r="F311" s="122">
        <v>0</v>
      </c>
      <c r="G311" s="122">
        <v>145</v>
      </c>
      <c r="H311" s="122">
        <v>250</v>
      </c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</row>
    <row r="312" spans="1:20" ht="12.75" x14ac:dyDescent="0.2">
      <c r="A312" s="122" t="s">
        <v>660</v>
      </c>
      <c r="B312" s="122">
        <v>23167</v>
      </c>
      <c r="C312" s="122">
        <v>899</v>
      </c>
      <c r="D312" s="122">
        <v>44.603741295511298</v>
      </c>
      <c r="E312" s="122">
        <v>184</v>
      </c>
      <c r="F312" s="122">
        <v>375</v>
      </c>
      <c r="G312" s="122">
        <v>145</v>
      </c>
      <c r="H312" s="122">
        <v>150</v>
      </c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</row>
    <row r="313" spans="1:20" ht="12.75" x14ac:dyDescent="0.2">
      <c r="A313" s="122" t="s">
        <v>661</v>
      </c>
      <c r="B313" s="122">
        <v>76770</v>
      </c>
      <c r="C313" s="122">
        <v>347</v>
      </c>
      <c r="D313" s="122">
        <v>44.603741295511298</v>
      </c>
      <c r="E313" s="122">
        <v>102</v>
      </c>
      <c r="F313" s="122">
        <v>0</v>
      </c>
      <c r="G313" s="122">
        <v>200</v>
      </c>
      <c r="H313" s="122">
        <v>0</v>
      </c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</row>
    <row r="314" spans="1:20" ht="12.75" x14ac:dyDescent="0.2">
      <c r="A314" s="122" t="s">
        <v>662</v>
      </c>
      <c r="B314" s="122">
        <v>6116</v>
      </c>
      <c r="C314" s="122">
        <v>2133</v>
      </c>
      <c r="D314" s="122">
        <v>44.603741295511298</v>
      </c>
      <c r="E314" s="122">
        <v>143</v>
      </c>
      <c r="F314" s="122">
        <v>1300</v>
      </c>
      <c r="G314" s="122">
        <v>145</v>
      </c>
      <c r="H314" s="122">
        <v>500</v>
      </c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</row>
    <row r="315" spans="1:20" ht="12.75" x14ac:dyDescent="0.2">
      <c r="A315" s="122" t="s">
        <v>663</v>
      </c>
      <c r="B315" s="122">
        <v>41904</v>
      </c>
      <c r="C315" s="122">
        <v>292</v>
      </c>
      <c r="D315" s="122">
        <v>44.603741295511298</v>
      </c>
      <c r="E315" s="122">
        <v>102</v>
      </c>
      <c r="F315" s="122">
        <v>0</v>
      </c>
      <c r="G315" s="122">
        <v>145</v>
      </c>
      <c r="H315" s="122">
        <v>0</v>
      </c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</row>
    <row r="316" spans="1:20" ht="12.75" x14ac:dyDescent="0.2">
      <c r="A316" s="122" t="s">
        <v>664</v>
      </c>
      <c r="B316" s="122">
        <v>8193</v>
      </c>
      <c r="C316" s="122">
        <v>938</v>
      </c>
      <c r="D316" s="122">
        <v>44.603741295511298</v>
      </c>
      <c r="E316" s="122">
        <v>123</v>
      </c>
      <c r="F316" s="122">
        <v>375</v>
      </c>
      <c r="G316" s="122">
        <v>145</v>
      </c>
      <c r="H316" s="122">
        <v>250</v>
      </c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</row>
    <row r="317" spans="1:20" ht="12.75" x14ac:dyDescent="0.2">
      <c r="A317" s="122" t="s">
        <v>665</v>
      </c>
      <c r="B317" s="122">
        <v>3378</v>
      </c>
      <c r="C317" s="122">
        <v>2113</v>
      </c>
      <c r="D317" s="122">
        <v>44.603741295511298</v>
      </c>
      <c r="E317" s="122">
        <v>123</v>
      </c>
      <c r="F317" s="122">
        <v>1300</v>
      </c>
      <c r="G317" s="122">
        <v>145</v>
      </c>
      <c r="H317" s="122">
        <v>500</v>
      </c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</row>
    <row r="318" spans="1:20" ht="12.75" x14ac:dyDescent="0.2">
      <c r="A318" s="122" t="s">
        <v>666</v>
      </c>
      <c r="B318" s="122">
        <v>4534</v>
      </c>
      <c r="C318" s="122">
        <v>2113</v>
      </c>
      <c r="D318" s="122">
        <v>44.603741295511298</v>
      </c>
      <c r="E318" s="122">
        <v>123</v>
      </c>
      <c r="F318" s="122">
        <v>1300</v>
      </c>
      <c r="G318" s="122">
        <v>145</v>
      </c>
      <c r="H318" s="122">
        <v>500</v>
      </c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</row>
    <row r="319" spans="1:20" ht="6.75" customHeight="1" thickBot="1" x14ac:dyDescent="0.25">
      <c r="A319" s="213"/>
      <c r="B319" s="213"/>
      <c r="C319" s="213"/>
      <c r="D319" s="213"/>
      <c r="E319" s="213"/>
      <c r="F319" s="213"/>
      <c r="G319" s="213"/>
      <c r="H319" s="213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1:20" x14ac:dyDescent="0.2">
      <c r="A320" s="20"/>
      <c r="B320" s="20"/>
    </row>
    <row r="321" spans="1:8" ht="12.75" hidden="1" x14ac:dyDescent="0.2">
      <c r="A321" s="20"/>
      <c r="B321" s="20"/>
      <c r="H321"/>
    </row>
    <row r="322" spans="1:8" ht="12.75" hidden="1" x14ac:dyDescent="0.2">
      <c r="A322" s="20"/>
      <c r="B322" s="20"/>
      <c r="H322"/>
    </row>
    <row r="323" spans="1:8" ht="12.75" hidden="1" x14ac:dyDescent="0.2">
      <c r="A323" s="20"/>
      <c r="B323" s="20"/>
      <c r="H323"/>
    </row>
  </sheetData>
  <conditionalFormatting sqref="Q9:W9">
    <cfRule type="cellIs" dxfId="75" priority="3" operator="lessThan">
      <formula>0</formula>
    </cfRule>
  </conditionalFormatting>
  <conditionalFormatting sqref="Q10:W318">
    <cfRule type="cellIs" dxfId="74" priority="2" operator="lessThan">
      <formula>0</formula>
    </cfRule>
  </conditionalFormatting>
  <conditionalFormatting sqref="C9:H1048576 B9:B318">
    <cfRule type="cellIs" dxfId="7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&amp;LStatistiska centralbyrån
Offentlig ekonomi och mikrosimuleringar</oddHeader>
  </headerFooter>
  <rowBreaks count="4" manualBreakCount="4">
    <brk id="53" max="16383" man="1"/>
    <brk id="152" max="16383" man="1"/>
    <brk id="202" max="16383" man="1"/>
    <brk id="2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3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customWidth="1"/>
    <col min="5" max="5" width="7.42578125" customWidth="1"/>
    <col min="6" max="6" width="8.28515625" customWidth="1"/>
    <col min="7" max="7" width="14.28515625" style="73" customWidth="1"/>
    <col min="8" max="8" width="8.42578125" customWidth="1"/>
    <col min="9" max="9" width="10.5703125" customWidth="1"/>
    <col min="10" max="12" width="9.140625" customWidth="1"/>
    <col min="13" max="13" width="2.7109375" customWidth="1"/>
    <col min="14" max="14" width="9.140625" style="94" customWidth="1"/>
    <col min="15" max="15" width="10.28515625" style="94" customWidth="1"/>
    <col min="16" max="18" width="9.140625" style="94" customWidth="1"/>
    <col min="19" max="19" width="4.28515625" customWidth="1"/>
    <col min="20" max="16384" width="9.140625" hidden="1"/>
  </cols>
  <sheetData>
    <row r="1" spans="1:19" x14ac:dyDescent="0.2">
      <c r="N1"/>
      <c r="O1"/>
      <c r="P1"/>
      <c r="Q1"/>
      <c r="R1"/>
    </row>
    <row r="2" spans="1:19" ht="16.5" thickBot="1" x14ac:dyDescent="0.3">
      <c r="A2" s="71" t="str">
        <f>"Tabell 12  Lönekostnader, utjämningsåret "&amp;Innehåll!C45</f>
        <v>Tabell 12  Lönekostnader, utjämningsåret 2018</v>
      </c>
      <c r="B2" s="71"/>
      <c r="C2" s="70"/>
      <c r="D2" s="70"/>
      <c r="E2" s="70"/>
      <c r="F2" s="70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9" s="66" customFormat="1" ht="16.5" customHeight="1" x14ac:dyDescent="0.2">
      <c r="A3" t="s">
        <v>19</v>
      </c>
      <c r="C3"/>
      <c r="D3" s="77"/>
      <c r="E3" s="77"/>
      <c r="F3" s="77"/>
      <c r="G3" s="103"/>
      <c r="H3" s="667" t="s">
        <v>315</v>
      </c>
      <c r="I3" s="667"/>
      <c r="J3" s="667"/>
      <c r="K3" s="667"/>
      <c r="L3" s="667"/>
      <c r="M3" s="73"/>
      <c r="N3" s="667" t="s">
        <v>308</v>
      </c>
      <c r="O3" s="667"/>
      <c r="P3" s="667"/>
      <c r="Q3" s="667"/>
      <c r="R3" s="667"/>
    </row>
    <row r="4" spans="1:19" s="66" customFormat="1" ht="51" x14ac:dyDescent="0.2">
      <c r="A4" s="3" t="s">
        <v>47</v>
      </c>
      <c r="B4" s="192" t="str">
        <f>"Folkmängd 31/12 -"&amp;Innehåll!C45-2</f>
        <v>Folkmängd 31/12 -2016</v>
      </c>
      <c r="C4" s="192" t="s">
        <v>284</v>
      </c>
      <c r="D4" s="192" t="s">
        <v>318</v>
      </c>
      <c r="E4" s="192" t="s">
        <v>316</v>
      </c>
      <c r="F4" s="192" t="s">
        <v>317</v>
      </c>
      <c r="G4" s="216" t="s">
        <v>314</v>
      </c>
      <c r="H4" s="192" t="s">
        <v>309</v>
      </c>
      <c r="I4" s="192" t="s">
        <v>311</v>
      </c>
      <c r="J4" s="192" t="s">
        <v>312</v>
      </c>
      <c r="K4" s="192" t="s">
        <v>313</v>
      </c>
      <c r="L4" s="192" t="s">
        <v>310</v>
      </c>
      <c r="M4" s="216"/>
      <c r="N4" s="192" t="s">
        <v>309</v>
      </c>
      <c r="O4" s="192" t="s">
        <v>311</v>
      </c>
      <c r="P4" s="192" t="s">
        <v>312</v>
      </c>
      <c r="Q4" s="192" t="s">
        <v>313</v>
      </c>
      <c r="R4" s="192" t="s">
        <v>310</v>
      </c>
    </row>
    <row r="5" spans="1:19" s="74" customFormat="1" ht="12.75" x14ac:dyDescent="0.2">
      <c r="B5" s="199"/>
      <c r="C5" s="199" t="s">
        <v>92</v>
      </c>
      <c r="D5" s="199" t="s">
        <v>93</v>
      </c>
      <c r="E5" s="199" t="s">
        <v>94</v>
      </c>
      <c r="F5" s="199" t="s">
        <v>95</v>
      </c>
      <c r="G5" s="199" t="s">
        <v>96</v>
      </c>
      <c r="H5" s="199" t="s">
        <v>118</v>
      </c>
      <c r="I5" s="199" t="s">
        <v>320</v>
      </c>
      <c r="J5" s="199" t="s">
        <v>99</v>
      </c>
      <c r="K5" s="199" t="s">
        <v>100</v>
      </c>
      <c r="L5" s="199" t="s">
        <v>101</v>
      </c>
      <c r="M5" s="199"/>
      <c r="N5" s="199" t="s">
        <v>102</v>
      </c>
      <c r="O5" s="199" t="s">
        <v>103</v>
      </c>
      <c r="P5" s="199" t="s">
        <v>104</v>
      </c>
      <c r="Q5" s="199" t="s">
        <v>105</v>
      </c>
      <c r="R5" s="199" t="s">
        <v>106</v>
      </c>
    </row>
    <row r="6" spans="1:19" s="74" customFormat="1" x14ac:dyDescent="0.2">
      <c r="A6" s="78"/>
      <c r="B6" s="82"/>
      <c r="C6" s="219" t="s">
        <v>321</v>
      </c>
      <c r="D6" s="82" t="s">
        <v>322</v>
      </c>
      <c r="E6" s="82"/>
      <c r="F6" s="82"/>
      <c r="G6" s="84" t="s">
        <v>323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9" ht="12.75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12.75" x14ac:dyDescent="0.2">
      <c r="A8" s="122" t="s">
        <v>360</v>
      </c>
      <c r="B8" s="122">
        <v>90675</v>
      </c>
      <c r="C8" s="122">
        <v>379</v>
      </c>
      <c r="D8" s="122">
        <v>767.65732034826499</v>
      </c>
      <c r="E8" s="122">
        <v>388.58117770870501</v>
      </c>
      <c r="F8" s="122">
        <v>102.8</v>
      </c>
      <c r="G8" s="122">
        <v>27416.3328695809</v>
      </c>
      <c r="H8" s="122">
        <v>9558.7885002810308</v>
      </c>
      <c r="I8" s="122">
        <v>12193.924100128101</v>
      </c>
      <c r="J8" s="122">
        <v>4043.0625638250799</v>
      </c>
      <c r="K8" s="122">
        <v>5955.9504110261396</v>
      </c>
      <c r="L8" s="122">
        <v>5370.4896188879102</v>
      </c>
      <c r="M8" s="122"/>
      <c r="N8" s="214">
        <v>0.81</v>
      </c>
      <c r="O8" s="214">
        <v>0.75</v>
      </c>
      <c r="P8" s="214">
        <v>0.68</v>
      </c>
      <c r="Q8" s="214">
        <v>0.81</v>
      </c>
      <c r="R8" s="214">
        <v>0.55016747868453098</v>
      </c>
      <c r="S8" s="122"/>
    </row>
    <row r="9" spans="1:19" ht="12.75" x14ac:dyDescent="0.2">
      <c r="A9" s="122" t="s">
        <v>361</v>
      </c>
      <c r="B9" s="122">
        <v>32653</v>
      </c>
      <c r="C9" s="122">
        <v>1435</v>
      </c>
      <c r="D9" s="122">
        <v>1823.1409746147999</v>
      </c>
      <c r="E9" s="122">
        <v>388.58117770870501</v>
      </c>
      <c r="F9" s="122">
        <v>105.9</v>
      </c>
      <c r="G9" s="122">
        <v>30900.6944849965</v>
      </c>
      <c r="H9" s="122">
        <v>8464.1389783919094</v>
      </c>
      <c r="I9" s="122">
        <v>14887.7078321878</v>
      </c>
      <c r="J9" s="122">
        <v>3923.5561705477999</v>
      </c>
      <c r="K9" s="122">
        <v>11316.058588277399</v>
      </c>
      <c r="L9" s="122">
        <v>1899.30416894052</v>
      </c>
      <c r="M9" s="122"/>
      <c r="N9" s="214">
        <v>0.81</v>
      </c>
      <c r="O9" s="214">
        <v>0.75</v>
      </c>
      <c r="P9" s="214">
        <v>0.68</v>
      </c>
      <c r="Q9" s="214">
        <v>0.81</v>
      </c>
      <c r="R9" s="214">
        <v>0.55016747868453098</v>
      </c>
      <c r="S9" s="122"/>
    </row>
    <row r="10" spans="1:19" ht="12.75" x14ac:dyDescent="0.2">
      <c r="A10" s="122" t="s">
        <v>362</v>
      </c>
      <c r="B10" s="122">
        <v>27406</v>
      </c>
      <c r="C10" s="122">
        <v>891</v>
      </c>
      <c r="D10" s="122">
        <v>1279.93059584598</v>
      </c>
      <c r="E10" s="122">
        <v>388.58117770870501</v>
      </c>
      <c r="F10" s="122">
        <v>104.4</v>
      </c>
      <c r="G10" s="122">
        <v>29089.331723772299</v>
      </c>
      <c r="H10" s="122">
        <v>9822.1638862317304</v>
      </c>
      <c r="I10" s="122">
        <v>15138.8156655202</v>
      </c>
      <c r="J10" s="122">
        <v>4231.0685251540499</v>
      </c>
      <c r="K10" s="122">
        <v>6856.2105053120004</v>
      </c>
      <c r="L10" s="122">
        <v>2451.2719719483898</v>
      </c>
      <c r="M10" s="122"/>
      <c r="N10" s="214">
        <v>0.81</v>
      </c>
      <c r="O10" s="214">
        <v>0.75</v>
      </c>
      <c r="P10" s="214">
        <v>0.68</v>
      </c>
      <c r="Q10" s="214">
        <v>0.81</v>
      </c>
      <c r="R10" s="214">
        <v>0.55016747868453098</v>
      </c>
      <c r="S10" s="122"/>
    </row>
    <row r="11" spans="1:19" ht="12.75" x14ac:dyDescent="0.2">
      <c r="A11" s="122" t="s">
        <v>363</v>
      </c>
      <c r="B11" s="122">
        <v>85693</v>
      </c>
      <c r="C11" s="122">
        <v>536</v>
      </c>
      <c r="D11" s="122">
        <v>924.92097749922402</v>
      </c>
      <c r="E11" s="122">
        <v>388.58117770870501</v>
      </c>
      <c r="F11" s="122">
        <v>103.5</v>
      </c>
      <c r="G11" s="122">
        <v>26426.313642835001</v>
      </c>
      <c r="H11" s="122">
        <v>9150.1297060710294</v>
      </c>
      <c r="I11" s="122">
        <v>11717.1133413555</v>
      </c>
      <c r="J11" s="122">
        <v>3960.4480049809499</v>
      </c>
      <c r="K11" s="122">
        <v>6375.5009201228604</v>
      </c>
      <c r="L11" s="122">
        <v>4307.0760777792502</v>
      </c>
      <c r="M11" s="122"/>
      <c r="N11" s="214">
        <v>0.81</v>
      </c>
      <c r="O11" s="214">
        <v>0.75</v>
      </c>
      <c r="P11" s="214">
        <v>0.68</v>
      </c>
      <c r="Q11" s="214">
        <v>0.81</v>
      </c>
      <c r="R11" s="214">
        <v>0.55016747868453098</v>
      </c>
      <c r="S11" s="122"/>
    </row>
    <row r="12" spans="1:19" ht="12.75" x14ac:dyDescent="0.2">
      <c r="A12" s="122" t="s">
        <v>364</v>
      </c>
      <c r="B12" s="122">
        <v>107538</v>
      </c>
      <c r="C12" s="122">
        <v>706</v>
      </c>
      <c r="D12" s="122">
        <v>1094.80549571556</v>
      </c>
      <c r="E12" s="122">
        <v>388.58117770870501</v>
      </c>
      <c r="F12" s="122">
        <v>104</v>
      </c>
      <c r="G12" s="122">
        <v>27370.137392889101</v>
      </c>
      <c r="H12" s="122">
        <v>9817.12796251486</v>
      </c>
      <c r="I12" s="122">
        <v>12761.977009853599</v>
      </c>
      <c r="J12" s="122">
        <v>3937.92937256813</v>
      </c>
      <c r="K12" s="122">
        <v>6167.6000991417905</v>
      </c>
      <c r="L12" s="122">
        <v>3950.12976304416</v>
      </c>
      <c r="M12" s="122"/>
      <c r="N12" s="214">
        <v>0.81</v>
      </c>
      <c r="O12" s="214">
        <v>0.75</v>
      </c>
      <c r="P12" s="214">
        <v>0.68</v>
      </c>
      <c r="Q12" s="214">
        <v>0.81</v>
      </c>
      <c r="R12" s="214">
        <v>0.55016747868453098</v>
      </c>
      <c r="S12" s="122"/>
    </row>
    <row r="13" spans="1:19" ht="12.75" x14ac:dyDescent="0.2">
      <c r="A13" s="122" t="s">
        <v>365</v>
      </c>
      <c r="B13" s="122">
        <v>74412</v>
      </c>
      <c r="C13" s="122">
        <v>678</v>
      </c>
      <c r="D13" s="122">
        <v>1066.2246709367701</v>
      </c>
      <c r="E13" s="122">
        <v>388.58117770870501</v>
      </c>
      <c r="F13" s="122">
        <v>103.9</v>
      </c>
      <c r="G13" s="122">
        <v>27339.094126583899</v>
      </c>
      <c r="H13" s="122">
        <v>8960.1228062420996</v>
      </c>
      <c r="I13" s="122">
        <v>11846.9981189558</v>
      </c>
      <c r="J13" s="122">
        <v>3613.74995416718</v>
      </c>
      <c r="K13" s="122">
        <v>8139.5062059538604</v>
      </c>
      <c r="L13" s="122">
        <v>3900.2597423339598</v>
      </c>
      <c r="M13" s="122"/>
      <c r="N13" s="214">
        <v>0.81</v>
      </c>
      <c r="O13" s="214">
        <v>0.75</v>
      </c>
      <c r="P13" s="214">
        <v>0.68</v>
      </c>
      <c r="Q13" s="214">
        <v>0.81</v>
      </c>
      <c r="R13" s="214">
        <v>0.55016747868453098</v>
      </c>
      <c r="S13" s="122"/>
    </row>
    <row r="14" spans="1:19" ht="12.75" x14ac:dyDescent="0.2">
      <c r="A14" s="122" t="s">
        <v>366</v>
      </c>
      <c r="B14" s="122">
        <v>46853</v>
      </c>
      <c r="C14" s="122">
        <v>1255</v>
      </c>
      <c r="D14" s="122">
        <v>1643.9389776518999</v>
      </c>
      <c r="E14" s="122">
        <v>388.58117770870501</v>
      </c>
      <c r="F14" s="122">
        <v>105.5</v>
      </c>
      <c r="G14" s="122">
        <v>29889.799593670901</v>
      </c>
      <c r="H14" s="122">
        <v>8606.6230604835491</v>
      </c>
      <c r="I14" s="122">
        <v>13055.254417258</v>
      </c>
      <c r="J14" s="122">
        <v>3608.22831408313</v>
      </c>
      <c r="K14" s="122">
        <v>11400.5242166835</v>
      </c>
      <c r="L14" s="122">
        <v>2615.5203431620098</v>
      </c>
      <c r="M14" s="122"/>
      <c r="N14" s="214">
        <v>0.81</v>
      </c>
      <c r="O14" s="214">
        <v>0.75</v>
      </c>
      <c r="P14" s="214">
        <v>0.68</v>
      </c>
      <c r="Q14" s="214">
        <v>0.81</v>
      </c>
      <c r="R14" s="214">
        <v>0.55016747868453098</v>
      </c>
      <c r="S14" s="122"/>
    </row>
    <row r="15" spans="1:19" ht="12.75" x14ac:dyDescent="0.2">
      <c r="A15" s="122" t="s">
        <v>367</v>
      </c>
      <c r="B15" s="122">
        <v>99359</v>
      </c>
      <c r="C15" s="122">
        <v>1194</v>
      </c>
      <c r="D15" s="122">
        <v>1582.82057950033</v>
      </c>
      <c r="E15" s="122">
        <v>388.58117770870501</v>
      </c>
      <c r="F15" s="122">
        <v>105.6</v>
      </c>
      <c r="G15" s="122">
        <v>28264.653205363102</v>
      </c>
      <c r="H15" s="122">
        <v>9698.7378537318</v>
      </c>
      <c r="I15" s="122">
        <v>13273.242321429199</v>
      </c>
      <c r="J15" s="122">
        <v>3664.4669915554</v>
      </c>
      <c r="K15" s="122">
        <v>7626.5986002782902</v>
      </c>
      <c r="L15" s="122">
        <v>3243.3058139893901</v>
      </c>
      <c r="M15" s="122"/>
      <c r="N15" s="214">
        <v>0.81</v>
      </c>
      <c r="O15" s="214">
        <v>0.75</v>
      </c>
      <c r="P15" s="214">
        <v>0.68</v>
      </c>
      <c r="Q15" s="214">
        <v>0.81</v>
      </c>
      <c r="R15" s="214">
        <v>0.55016747868453098</v>
      </c>
      <c r="S15" s="122"/>
    </row>
    <row r="16" spans="1:19" ht="12.75" x14ac:dyDescent="0.2">
      <c r="A16" s="122" t="s">
        <v>368</v>
      </c>
      <c r="B16" s="122">
        <v>59420</v>
      </c>
      <c r="C16" s="122">
        <v>409</v>
      </c>
      <c r="D16" s="122">
        <v>797.14357233594899</v>
      </c>
      <c r="E16" s="122">
        <v>388.58117770870501</v>
      </c>
      <c r="F16" s="122">
        <v>103</v>
      </c>
      <c r="G16" s="122">
        <v>26571.452411198301</v>
      </c>
      <c r="H16" s="122">
        <v>6287.8455900352201</v>
      </c>
      <c r="I16" s="122">
        <v>9602.5230204474792</v>
      </c>
      <c r="J16" s="122">
        <v>3612.6507997141698</v>
      </c>
      <c r="K16" s="122">
        <v>12448.5443943797</v>
      </c>
      <c r="L16" s="122">
        <v>3156.2783733290298</v>
      </c>
      <c r="M16" s="122"/>
      <c r="N16" s="214">
        <v>0.81</v>
      </c>
      <c r="O16" s="214">
        <v>0.75</v>
      </c>
      <c r="P16" s="214">
        <v>0.68</v>
      </c>
      <c r="Q16" s="214">
        <v>0.81</v>
      </c>
      <c r="R16" s="214">
        <v>0.55016747868453098</v>
      </c>
      <c r="S16" s="122"/>
    </row>
    <row r="17" spans="1:19" ht="12.75" x14ac:dyDescent="0.2">
      <c r="A17" s="122" t="s">
        <v>369</v>
      </c>
      <c r="B17" s="122">
        <v>10424</v>
      </c>
      <c r="C17" s="122">
        <v>406</v>
      </c>
      <c r="D17" s="122">
        <v>794.40458022278995</v>
      </c>
      <c r="E17" s="122">
        <v>388.58117770870501</v>
      </c>
      <c r="F17" s="122">
        <v>102.9</v>
      </c>
      <c r="G17" s="122">
        <v>27393.261386992701</v>
      </c>
      <c r="H17" s="122">
        <v>8743.8657801617301</v>
      </c>
      <c r="I17" s="122">
        <v>14357.6149815391</v>
      </c>
      <c r="J17" s="122">
        <v>4792.91582468666</v>
      </c>
      <c r="K17" s="122">
        <v>5839.5946756831499</v>
      </c>
      <c r="L17" s="122">
        <v>2823.2574279580599</v>
      </c>
      <c r="M17" s="122"/>
      <c r="N17" s="214">
        <v>0.81</v>
      </c>
      <c r="O17" s="214">
        <v>0.75</v>
      </c>
      <c r="P17" s="214">
        <v>0.68</v>
      </c>
      <c r="Q17" s="214">
        <v>0.81</v>
      </c>
      <c r="R17" s="214">
        <v>0.55016747868453098</v>
      </c>
      <c r="S17" s="122"/>
    </row>
    <row r="18" spans="1:19" ht="12.75" x14ac:dyDescent="0.2">
      <c r="A18" s="122" t="s">
        <v>370</v>
      </c>
      <c r="B18" s="122">
        <v>27752</v>
      </c>
      <c r="C18" s="122">
        <v>276</v>
      </c>
      <c r="D18" s="122">
        <v>664.32177819724905</v>
      </c>
      <c r="E18" s="122">
        <v>388.58117770870501</v>
      </c>
      <c r="F18" s="122">
        <v>102.5</v>
      </c>
      <c r="G18" s="122">
        <v>26572.871127890001</v>
      </c>
      <c r="H18" s="122">
        <v>7674.5232693405696</v>
      </c>
      <c r="I18" s="122">
        <v>10504.346591698901</v>
      </c>
      <c r="J18" s="122">
        <v>3672.4190626893301</v>
      </c>
      <c r="K18" s="122">
        <v>9849.63466582814</v>
      </c>
      <c r="L18" s="122">
        <v>3640.3429348262898</v>
      </c>
      <c r="M18" s="122"/>
      <c r="N18" s="214">
        <v>0.81</v>
      </c>
      <c r="O18" s="214">
        <v>0.75</v>
      </c>
      <c r="P18" s="214">
        <v>0.68</v>
      </c>
      <c r="Q18" s="214">
        <v>0.81</v>
      </c>
      <c r="R18" s="214">
        <v>0.55016747868453098</v>
      </c>
      <c r="S18" s="122"/>
    </row>
    <row r="19" spans="1:19" ht="12.75" x14ac:dyDescent="0.2">
      <c r="A19" s="122" t="s">
        <v>371</v>
      </c>
      <c r="B19" s="122">
        <v>16615</v>
      </c>
      <c r="C19" s="122">
        <v>437</v>
      </c>
      <c r="D19" s="122">
        <v>825.65467153296004</v>
      </c>
      <c r="E19" s="122">
        <v>388.58117770870501</v>
      </c>
      <c r="F19" s="122">
        <v>102.8</v>
      </c>
      <c r="G19" s="122">
        <v>29487.666840462902</v>
      </c>
      <c r="H19" s="122">
        <v>9510.4780403969398</v>
      </c>
      <c r="I19" s="122">
        <v>14323.9766424846</v>
      </c>
      <c r="J19" s="122">
        <v>4919.6409229170404</v>
      </c>
      <c r="K19" s="122">
        <v>7482.4492450958596</v>
      </c>
      <c r="L19" s="122">
        <v>2971.9267188896301</v>
      </c>
      <c r="M19" s="122"/>
      <c r="N19" s="214">
        <v>0.81</v>
      </c>
      <c r="O19" s="214">
        <v>0.75</v>
      </c>
      <c r="P19" s="214">
        <v>0.68</v>
      </c>
      <c r="Q19" s="214">
        <v>0.81</v>
      </c>
      <c r="R19" s="214">
        <v>0.55016747868453098</v>
      </c>
      <c r="S19" s="122"/>
    </row>
    <row r="20" spans="1:19" ht="12.75" x14ac:dyDescent="0.2">
      <c r="A20" s="122" t="s">
        <v>372</v>
      </c>
      <c r="B20" s="122">
        <v>46274</v>
      </c>
      <c r="C20" s="122">
        <v>634</v>
      </c>
      <c r="D20" s="122">
        <v>1023.07124510807</v>
      </c>
      <c r="E20" s="122">
        <v>388.58117770870501</v>
      </c>
      <c r="F20" s="122">
        <v>103.9</v>
      </c>
      <c r="G20" s="122">
        <v>26232.596028411899</v>
      </c>
      <c r="H20" s="122">
        <v>8798.7008249815299</v>
      </c>
      <c r="I20" s="122">
        <v>11834.937889103399</v>
      </c>
      <c r="J20" s="122">
        <v>4038.9703879543599</v>
      </c>
      <c r="K20" s="122">
        <v>6705.21072747984</v>
      </c>
      <c r="L20" s="122">
        <v>3729.27239390353</v>
      </c>
      <c r="M20" s="122"/>
      <c r="N20" s="214">
        <v>0.81</v>
      </c>
      <c r="O20" s="214">
        <v>0.75</v>
      </c>
      <c r="P20" s="214">
        <v>0.68</v>
      </c>
      <c r="Q20" s="214">
        <v>0.81</v>
      </c>
      <c r="R20" s="214">
        <v>0.55016747868453098</v>
      </c>
      <c r="S20" s="122"/>
    </row>
    <row r="21" spans="1:19" ht="12.75" x14ac:dyDescent="0.2">
      <c r="A21" s="122" t="s">
        <v>373</v>
      </c>
      <c r="B21" s="122">
        <v>71023</v>
      </c>
      <c r="C21" s="122">
        <v>1188</v>
      </c>
      <c r="D21" s="122">
        <v>1576.8530293199599</v>
      </c>
      <c r="E21" s="122">
        <v>388.58117770870501</v>
      </c>
      <c r="F21" s="122">
        <v>105.6</v>
      </c>
      <c r="G21" s="122">
        <v>28158.089809285098</v>
      </c>
      <c r="H21" s="122">
        <v>9085.4527175583007</v>
      </c>
      <c r="I21" s="122">
        <v>13627.9048592165</v>
      </c>
      <c r="J21" s="122">
        <v>3897.6729195950202</v>
      </c>
      <c r="K21" s="122">
        <v>7585.8938968530902</v>
      </c>
      <c r="L21" s="122">
        <v>3240.7455746711298</v>
      </c>
      <c r="M21" s="122"/>
      <c r="N21" s="214">
        <v>0.81</v>
      </c>
      <c r="O21" s="214">
        <v>0.75</v>
      </c>
      <c r="P21" s="214">
        <v>0.68</v>
      </c>
      <c r="Q21" s="214">
        <v>0.81</v>
      </c>
      <c r="R21" s="214">
        <v>0.55016747868453098</v>
      </c>
      <c r="S21" s="122"/>
    </row>
    <row r="22" spans="1:19" ht="12.75" x14ac:dyDescent="0.2">
      <c r="A22" s="122" t="s">
        <v>374</v>
      </c>
      <c r="B22" s="122">
        <v>78129</v>
      </c>
      <c r="C22" s="122">
        <v>843</v>
      </c>
      <c r="D22" s="122">
        <v>1231.89707431428</v>
      </c>
      <c r="E22" s="122">
        <v>388.58117770870501</v>
      </c>
      <c r="F22" s="122">
        <v>105.6</v>
      </c>
      <c r="G22" s="122">
        <v>21998.162041326501</v>
      </c>
      <c r="H22" s="122">
        <v>8054.9518473046701</v>
      </c>
      <c r="I22" s="122">
        <v>7006.1519597904198</v>
      </c>
      <c r="J22" s="122">
        <v>1907.2205912480699</v>
      </c>
      <c r="K22" s="122">
        <v>8911.0630963192598</v>
      </c>
      <c r="L22" s="122">
        <v>3097.54035112052</v>
      </c>
      <c r="M22" s="122"/>
      <c r="N22" s="214">
        <v>0.81</v>
      </c>
      <c r="O22" s="214">
        <v>0.75</v>
      </c>
      <c r="P22" s="214">
        <v>0.68</v>
      </c>
      <c r="Q22" s="214">
        <v>0.81</v>
      </c>
      <c r="R22" s="214">
        <v>0.55016747868453098</v>
      </c>
      <c r="S22" s="122"/>
    </row>
    <row r="23" spans="1:19" ht="12.75" x14ac:dyDescent="0.2">
      <c r="A23" s="122" t="s">
        <v>375</v>
      </c>
      <c r="B23" s="122">
        <v>935619</v>
      </c>
      <c r="C23" s="122">
        <v>982</v>
      </c>
      <c r="D23" s="122">
        <v>1370.1767007787</v>
      </c>
      <c r="E23" s="122">
        <v>388.58117770870501</v>
      </c>
      <c r="F23" s="122">
        <v>105.5</v>
      </c>
      <c r="G23" s="122">
        <v>24912.303650521801</v>
      </c>
      <c r="H23" s="122">
        <v>8396.9692077435102</v>
      </c>
      <c r="I23" s="122">
        <v>9146.8568027162601</v>
      </c>
      <c r="J23" s="122">
        <v>2758.3116857774398</v>
      </c>
      <c r="K23" s="122">
        <v>8183.5908555415599</v>
      </c>
      <c r="L23" s="122">
        <v>4991.6717314179396</v>
      </c>
      <c r="M23" s="122"/>
      <c r="N23" s="214">
        <v>0.81</v>
      </c>
      <c r="O23" s="214">
        <v>0.75</v>
      </c>
      <c r="P23" s="214">
        <v>0.68</v>
      </c>
      <c r="Q23" s="214">
        <v>0.81</v>
      </c>
      <c r="R23" s="214">
        <v>0.55016747868453098</v>
      </c>
      <c r="S23" s="122"/>
    </row>
    <row r="24" spans="1:19" ht="12.75" x14ac:dyDescent="0.2">
      <c r="A24" s="122" t="s">
        <v>376</v>
      </c>
      <c r="B24" s="122">
        <v>47750</v>
      </c>
      <c r="C24" s="122">
        <v>867</v>
      </c>
      <c r="D24" s="122">
        <v>1255.8522491635099</v>
      </c>
      <c r="E24" s="122">
        <v>388.58117770870501</v>
      </c>
      <c r="F24" s="122">
        <v>105.4</v>
      </c>
      <c r="G24" s="122">
        <v>23256.523132657501</v>
      </c>
      <c r="H24" s="122">
        <v>9202.0143554336992</v>
      </c>
      <c r="I24" s="122">
        <v>8693.1616258945996</v>
      </c>
      <c r="J24" s="122">
        <v>2272.7521411399898</v>
      </c>
      <c r="K24" s="122">
        <v>6839.6876813246199</v>
      </c>
      <c r="L24" s="122">
        <v>3994.0597956483698</v>
      </c>
      <c r="M24" s="122"/>
      <c r="N24" s="214">
        <v>0.81</v>
      </c>
      <c r="O24" s="214">
        <v>0.75</v>
      </c>
      <c r="P24" s="214">
        <v>0.68</v>
      </c>
      <c r="Q24" s="214">
        <v>0.81</v>
      </c>
      <c r="R24" s="214">
        <v>0.55016747868453098</v>
      </c>
      <c r="S24" s="122"/>
    </row>
    <row r="25" spans="1:19" ht="12.75" x14ac:dyDescent="0.2">
      <c r="A25" s="122" t="s">
        <v>377</v>
      </c>
      <c r="B25" s="122">
        <v>94631</v>
      </c>
      <c r="C25" s="122">
        <v>420</v>
      </c>
      <c r="D25" s="122">
        <v>808.16538538441898</v>
      </c>
      <c r="E25" s="122">
        <v>388.58117770870501</v>
      </c>
      <c r="F25" s="122">
        <v>102.9</v>
      </c>
      <c r="G25" s="122">
        <v>27867.771909807499</v>
      </c>
      <c r="H25" s="122">
        <v>8146.8097028798302</v>
      </c>
      <c r="I25" s="122">
        <v>11358.9979011466</v>
      </c>
      <c r="J25" s="122">
        <v>4209.0646401673703</v>
      </c>
      <c r="K25" s="122">
        <v>8057.31434951963</v>
      </c>
      <c r="L25" s="122">
        <v>6109.0834635054498</v>
      </c>
      <c r="M25" s="122"/>
      <c r="N25" s="214">
        <v>0.81</v>
      </c>
      <c r="O25" s="214">
        <v>0.75</v>
      </c>
      <c r="P25" s="214">
        <v>0.68</v>
      </c>
      <c r="Q25" s="214">
        <v>0.81</v>
      </c>
      <c r="R25" s="214">
        <v>0.55016747868453098</v>
      </c>
      <c r="S25" s="122"/>
    </row>
    <row r="26" spans="1:19" ht="12.75" x14ac:dyDescent="0.2">
      <c r="A26" s="122" t="s">
        <v>378</v>
      </c>
      <c r="B26" s="122">
        <v>47103</v>
      </c>
      <c r="C26" s="122">
        <v>887</v>
      </c>
      <c r="D26" s="122">
        <v>1275.6468593310899</v>
      </c>
      <c r="E26" s="122">
        <v>388.58117770870501</v>
      </c>
      <c r="F26" s="122">
        <v>104.6</v>
      </c>
      <c r="G26" s="122">
        <v>27731.453463719299</v>
      </c>
      <c r="H26" s="122">
        <v>8907.4863140827601</v>
      </c>
      <c r="I26" s="122">
        <v>13068.232101195499</v>
      </c>
      <c r="J26" s="122">
        <v>4464.7498422838398</v>
      </c>
      <c r="K26" s="122">
        <v>7315.3576296526699</v>
      </c>
      <c r="L26" s="122">
        <v>3187.6582469710402</v>
      </c>
      <c r="M26" s="122"/>
      <c r="N26" s="214">
        <v>0.81</v>
      </c>
      <c r="O26" s="214">
        <v>0.75</v>
      </c>
      <c r="P26" s="214">
        <v>0.68</v>
      </c>
      <c r="Q26" s="214">
        <v>0.81</v>
      </c>
      <c r="R26" s="214">
        <v>0.55016747868453098</v>
      </c>
      <c r="S26" s="122"/>
    </row>
    <row r="27" spans="1:19" ht="12.75" x14ac:dyDescent="0.2">
      <c r="A27" s="122" t="s">
        <v>379</v>
      </c>
      <c r="B27" s="122">
        <v>69386</v>
      </c>
      <c r="C27" s="122">
        <v>1265</v>
      </c>
      <c r="D27" s="122">
        <v>1653.1394889722601</v>
      </c>
      <c r="E27" s="122">
        <v>388.58117770870501</v>
      </c>
      <c r="F27" s="122">
        <v>105.8</v>
      </c>
      <c r="G27" s="122">
        <v>28502.404982280401</v>
      </c>
      <c r="H27" s="122">
        <v>8972.8731946168791</v>
      </c>
      <c r="I27" s="122">
        <v>13257.855378283301</v>
      </c>
      <c r="J27" s="122">
        <v>3809.8295964071999</v>
      </c>
      <c r="K27" s="122">
        <v>9118.00386310453</v>
      </c>
      <c r="L27" s="122">
        <v>2389.67034074821</v>
      </c>
      <c r="M27" s="122"/>
      <c r="N27" s="214">
        <v>0.81</v>
      </c>
      <c r="O27" s="214">
        <v>0.75</v>
      </c>
      <c r="P27" s="214">
        <v>0.68</v>
      </c>
      <c r="Q27" s="214">
        <v>0.81</v>
      </c>
      <c r="R27" s="214">
        <v>0.55016747868453098</v>
      </c>
      <c r="S27" s="122"/>
    </row>
    <row r="28" spans="1:19" ht="12.75" x14ac:dyDescent="0.2">
      <c r="A28" s="122" t="s">
        <v>380</v>
      </c>
      <c r="B28" s="122">
        <v>43891</v>
      </c>
      <c r="C28" s="122">
        <v>642</v>
      </c>
      <c r="D28" s="122">
        <v>1030.2438553814</v>
      </c>
      <c r="E28" s="122">
        <v>388.58117770870501</v>
      </c>
      <c r="F28" s="122">
        <v>104</v>
      </c>
      <c r="G28" s="122">
        <v>25756.096384535002</v>
      </c>
      <c r="H28" s="122">
        <v>8845.06601862354</v>
      </c>
      <c r="I28" s="122">
        <v>11180.081677497799</v>
      </c>
      <c r="J28" s="122">
        <v>3545.2481471311598</v>
      </c>
      <c r="K28" s="122">
        <v>7241.5662073479498</v>
      </c>
      <c r="L28" s="122">
        <v>3508.1940647245601</v>
      </c>
      <c r="M28" s="122"/>
      <c r="N28" s="214">
        <v>0.81</v>
      </c>
      <c r="O28" s="214">
        <v>0.75</v>
      </c>
      <c r="P28" s="214">
        <v>0.68</v>
      </c>
      <c r="Q28" s="214">
        <v>0.81</v>
      </c>
      <c r="R28" s="214">
        <v>0.55016747868453098</v>
      </c>
      <c r="S28" s="122"/>
    </row>
    <row r="29" spans="1:19" ht="12.75" x14ac:dyDescent="0.2">
      <c r="A29" s="122" t="s">
        <v>381</v>
      </c>
      <c r="B29" s="122">
        <v>26755</v>
      </c>
      <c r="C29" s="122">
        <v>461</v>
      </c>
      <c r="D29" s="122">
        <v>850.063096078022</v>
      </c>
      <c r="E29" s="122">
        <v>388.58117770870501</v>
      </c>
      <c r="F29" s="122">
        <v>103.1</v>
      </c>
      <c r="G29" s="122">
        <v>27421.390196065298</v>
      </c>
      <c r="H29" s="122">
        <v>9887.0623452067794</v>
      </c>
      <c r="I29" s="122">
        <v>12204.445971332099</v>
      </c>
      <c r="J29" s="122">
        <v>4100.0869626420599</v>
      </c>
      <c r="K29" s="122">
        <v>6602.5300359764396</v>
      </c>
      <c r="L29" s="122">
        <v>3859.6006424959701</v>
      </c>
      <c r="M29" s="122"/>
      <c r="N29" s="214">
        <v>0.81</v>
      </c>
      <c r="O29" s="214">
        <v>0.75</v>
      </c>
      <c r="P29" s="214">
        <v>0.68</v>
      </c>
      <c r="Q29" s="214">
        <v>0.81</v>
      </c>
      <c r="R29" s="214">
        <v>0.55016747868453098</v>
      </c>
      <c r="S29" s="122"/>
    </row>
    <row r="30" spans="1:19" ht="12.75" x14ac:dyDescent="0.2">
      <c r="A30" s="122" t="s">
        <v>382</v>
      </c>
      <c r="B30" s="122">
        <v>32785</v>
      </c>
      <c r="C30" s="122">
        <v>726</v>
      </c>
      <c r="D30" s="122">
        <v>1114.8877079811</v>
      </c>
      <c r="E30" s="122">
        <v>388.58117770870501</v>
      </c>
      <c r="F30" s="122">
        <v>104</v>
      </c>
      <c r="G30" s="122">
        <v>27872.192699527401</v>
      </c>
      <c r="H30" s="122">
        <v>9867.0069893388209</v>
      </c>
      <c r="I30" s="122">
        <v>13598.951806893399</v>
      </c>
      <c r="J30" s="122">
        <v>4222.9113310582698</v>
      </c>
      <c r="K30" s="122">
        <v>6670.7330583617304</v>
      </c>
      <c r="L30" s="122">
        <v>2555.27590246108</v>
      </c>
      <c r="M30" s="122"/>
      <c r="N30" s="214">
        <v>0.81</v>
      </c>
      <c r="O30" s="214">
        <v>0.75</v>
      </c>
      <c r="P30" s="214">
        <v>0.68</v>
      </c>
      <c r="Q30" s="214">
        <v>0.81</v>
      </c>
      <c r="R30" s="214">
        <v>0.55016747868453098</v>
      </c>
      <c r="S30" s="122"/>
    </row>
    <row r="31" spans="1:19" ht="12.75" x14ac:dyDescent="0.2">
      <c r="A31" s="122" t="s">
        <v>383</v>
      </c>
      <c r="B31" s="122">
        <v>11621</v>
      </c>
      <c r="C31" s="122">
        <v>1102</v>
      </c>
      <c r="D31" s="122">
        <v>1490.70549468836</v>
      </c>
      <c r="E31" s="122">
        <v>388.58117770870501</v>
      </c>
      <c r="F31" s="122">
        <v>105.2</v>
      </c>
      <c r="G31" s="122">
        <v>28667.413359391601</v>
      </c>
      <c r="H31" s="122">
        <v>8499.9720217858103</v>
      </c>
      <c r="I31" s="122">
        <v>14742.9312910147</v>
      </c>
      <c r="J31" s="122">
        <v>4581.7723257070002</v>
      </c>
      <c r="K31" s="122">
        <v>7937.8070615570396</v>
      </c>
      <c r="L31" s="122">
        <v>2144.8171654266598</v>
      </c>
      <c r="M31" s="122"/>
      <c r="N31" s="214">
        <v>0.81</v>
      </c>
      <c r="O31" s="214">
        <v>0.75</v>
      </c>
      <c r="P31" s="214">
        <v>0.68</v>
      </c>
      <c r="Q31" s="214">
        <v>0.81</v>
      </c>
      <c r="R31" s="214">
        <v>0.55016747868453098</v>
      </c>
      <c r="S31" s="122"/>
    </row>
    <row r="32" spans="1:19" ht="12.75" x14ac:dyDescent="0.2">
      <c r="A32" s="122" t="s">
        <v>384</v>
      </c>
      <c r="B32" s="122">
        <v>42000</v>
      </c>
      <c r="C32" s="122">
        <v>880</v>
      </c>
      <c r="D32" s="122">
        <v>1268.4732427843901</v>
      </c>
      <c r="E32" s="122">
        <v>388.58117770870501</v>
      </c>
      <c r="F32" s="122">
        <v>104.6</v>
      </c>
      <c r="G32" s="122">
        <v>27575.505277921598</v>
      </c>
      <c r="H32" s="122">
        <v>9217.9928208860692</v>
      </c>
      <c r="I32" s="122">
        <v>13859.050518116501</v>
      </c>
      <c r="J32" s="122">
        <v>4172.8404951688899</v>
      </c>
      <c r="K32" s="122">
        <v>6598.3715753139304</v>
      </c>
      <c r="L32" s="122">
        <v>2785.3894515202501</v>
      </c>
      <c r="M32" s="122"/>
      <c r="N32" s="214">
        <v>0.81</v>
      </c>
      <c r="O32" s="214">
        <v>0.75</v>
      </c>
      <c r="P32" s="214">
        <v>0.68</v>
      </c>
      <c r="Q32" s="214">
        <v>0.81</v>
      </c>
      <c r="R32" s="214">
        <v>0.55016747868453098</v>
      </c>
      <c r="S32" s="122"/>
    </row>
    <row r="33" spans="1:19" ht="12.75" x14ac:dyDescent="0.2">
      <c r="A33" s="122" t="s">
        <v>385</v>
      </c>
      <c r="B33" s="122">
        <v>43293</v>
      </c>
      <c r="C33" s="122">
        <v>640</v>
      </c>
      <c r="D33" s="122">
        <v>1028.9270073776199</v>
      </c>
      <c r="E33" s="122">
        <v>388.58117770870501</v>
      </c>
      <c r="F33" s="122">
        <v>103.8</v>
      </c>
      <c r="G33" s="122">
        <v>27077.026509937299</v>
      </c>
      <c r="H33" s="122">
        <v>8829.4165513290991</v>
      </c>
      <c r="I33" s="122">
        <v>13227.941690699799</v>
      </c>
      <c r="J33" s="122">
        <v>4068.9954572603601</v>
      </c>
      <c r="K33" s="122">
        <v>7146.4134110081104</v>
      </c>
      <c r="L33" s="122">
        <v>2633.2546317463698</v>
      </c>
      <c r="M33" s="122"/>
      <c r="N33" s="214">
        <v>0.81</v>
      </c>
      <c r="O33" s="214">
        <v>0.75</v>
      </c>
      <c r="P33" s="214">
        <v>0.68</v>
      </c>
      <c r="Q33" s="214">
        <v>0.81</v>
      </c>
      <c r="R33" s="214">
        <v>0.55016747868453098</v>
      </c>
      <c r="S33" s="122"/>
    </row>
    <row r="34" spans="1:19" ht="12.75" x14ac:dyDescent="0.2">
      <c r="A34" s="19" t="s">
        <v>386</v>
      </c>
      <c r="B34" s="122"/>
      <c r="C34" s="122"/>
      <c r="D34" s="122"/>
      <c r="E34" s="122"/>
      <c r="F34" s="19"/>
      <c r="G34" s="122"/>
      <c r="H34" s="122"/>
      <c r="I34" s="122"/>
      <c r="J34" s="122"/>
      <c r="K34" s="122"/>
      <c r="L34" s="122"/>
      <c r="M34" s="122"/>
      <c r="N34" s="214"/>
      <c r="O34" s="214"/>
      <c r="P34" s="214"/>
      <c r="Q34" s="214"/>
      <c r="R34" s="214"/>
      <c r="S34" s="122"/>
    </row>
    <row r="35" spans="1:19" ht="12.75" x14ac:dyDescent="0.2">
      <c r="A35" s="122" t="s">
        <v>387</v>
      </c>
      <c r="B35" s="122">
        <v>42988</v>
      </c>
      <c r="C35" s="122">
        <v>-253</v>
      </c>
      <c r="D35" s="122">
        <v>135.16007134053601</v>
      </c>
      <c r="E35" s="122">
        <v>388.58117770870501</v>
      </c>
      <c r="F35" s="122">
        <v>100.5</v>
      </c>
      <c r="G35" s="122">
        <v>27032.014268107301</v>
      </c>
      <c r="H35" s="122">
        <v>7443.7351537126497</v>
      </c>
      <c r="I35" s="122">
        <v>11076.264894015099</v>
      </c>
      <c r="J35" s="122">
        <v>3940.95613258508</v>
      </c>
      <c r="K35" s="122">
        <v>10129.7796982704</v>
      </c>
      <c r="L35" s="122">
        <v>3290.66778294593</v>
      </c>
      <c r="M35" s="122"/>
      <c r="N35" s="214">
        <v>0.81</v>
      </c>
      <c r="O35" s="214">
        <v>0.75</v>
      </c>
      <c r="P35" s="214">
        <v>0.68</v>
      </c>
      <c r="Q35" s="214">
        <v>0.81</v>
      </c>
      <c r="R35" s="214">
        <v>0.55016747868453098</v>
      </c>
      <c r="S35" s="122"/>
    </row>
    <row r="36" spans="1:19" ht="12.75" x14ac:dyDescent="0.2">
      <c r="A36" s="122" t="s">
        <v>388</v>
      </c>
      <c r="B36" s="122">
        <v>13755</v>
      </c>
      <c r="C36" s="122">
        <v>-389</v>
      </c>
      <c r="D36" s="122">
        <v>0</v>
      </c>
      <c r="E36" s="122">
        <v>388.58117770870501</v>
      </c>
      <c r="F36" s="122">
        <v>99.2</v>
      </c>
      <c r="G36" s="122">
        <v>27989.645718950502</v>
      </c>
      <c r="H36" s="122">
        <v>6885.1128835055697</v>
      </c>
      <c r="I36" s="122">
        <v>10200.633372300999</v>
      </c>
      <c r="J36" s="122">
        <v>4488.5789288098804</v>
      </c>
      <c r="K36" s="122">
        <v>12235.849976056301</v>
      </c>
      <c r="L36" s="122">
        <v>3269.8354075567399</v>
      </c>
      <c r="M36" s="122"/>
      <c r="N36" s="214">
        <v>0.81</v>
      </c>
      <c r="O36" s="214">
        <v>0.75</v>
      </c>
      <c r="P36" s="214">
        <v>0.68</v>
      </c>
      <c r="Q36" s="214">
        <v>0.81</v>
      </c>
      <c r="R36" s="214">
        <v>0.55016747868453098</v>
      </c>
      <c r="S36" s="122"/>
    </row>
    <row r="37" spans="1:19" ht="12.75" x14ac:dyDescent="0.2">
      <c r="A37" s="122" t="s">
        <v>389</v>
      </c>
      <c r="B37" s="122">
        <v>20737</v>
      </c>
      <c r="C37" s="122">
        <v>38</v>
      </c>
      <c r="D37" s="122">
        <v>426.26576469380802</v>
      </c>
      <c r="E37" s="122">
        <v>388.58117770870501</v>
      </c>
      <c r="F37" s="122">
        <v>101.6</v>
      </c>
      <c r="G37" s="122">
        <v>26641.610293363101</v>
      </c>
      <c r="H37" s="122">
        <v>8683.7404598442699</v>
      </c>
      <c r="I37" s="122">
        <v>13101.771543024601</v>
      </c>
      <c r="J37" s="122">
        <v>4467.5551267622404</v>
      </c>
      <c r="K37" s="122">
        <v>6420.0164010082199</v>
      </c>
      <c r="L37" s="122">
        <v>2805.14780025869</v>
      </c>
      <c r="M37" s="122"/>
      <c r="N37" s="214">
        <v>0.81</v>
      </c>
      <c r="O37" s="214">
        <v>0.75</v>
      </c>
      <c r="P37" s="214">
        <v>0.68</v>
      </c>
      <c r="Q37" s="214">
        <v>0.81</v>
      </c>
      <c r="R37" s="214">
        <v>0.55016747868453098</v>
      </c>
      <c r="S37" s="122"/>
    </row>
    <row r="38" spans="1:19" ht="12.75" x14ac:dyDescent="0.2">
      <c r="A38" s="122" t="s">
        <v>390</v>
      </c>
      <c r="B38" s="122">
        <v>17323</v>
      </c>
      <c r="C38" s="122">
        <v>156</v>
      </c>
      <c r="D38" s="122">
        <v>544.29433261157897</v>
      </c>
      <c r="E38" s="122">
        <v>388.58117770870501</v>
      </c>
      <c r="F38" s="122">
        <v>101.9</v>
      </c>
      <c r="G38" s="122">
        <v>28647.070137451399</v>
      </c>
      <c r="H38" s="122">
        <v>10574.4925756992</v>
      </c>
      <c r="I38" s="122">
        <v>15439.567017703301</v>
      </c>
      <c r="J38" s="122">
        <v>4016.95253275093</v>
      </c>
      <c r="K38" s="122">
        <v>5526.2234881234599</v>
      </c>
      <c r="L38" s="122">
        <v>2352.5329837773002</v>
      </c>
      <c r="M38" s="122"/>
      <c r="N38" s="214">
        <v>0.81</v>
      </c>
      <c r="O38" s="214">
        <v>0.75</v>
      </c>
      <c r="P38" s="214">
        <v>0.68</v>
      </c>
      <c r="Q38" s="214">
        <v>0.81</v>
      </c>
      <c r="R38" s="214">
        <v>0.55016747868453098</v>
      </c>
      <c r="S38" s="122"/>
    </row>
    <row r="39" spans="1:19" ht="12.75" x14ac:dyDescent="0.2">
      <c r="A39" s="122" t="s">
        <v>391</v>
      </c>
      <c r="B39" s="122">
        <v>20744</v>
      </c>
      <c r="C39" s="122">
        <v>-389</v>
      </c>
      <c r="D39" s="122">
        <v>0</v>
      </c>
      <c r="E39" s="122">
        <v>388.58117770870501</v>
      </c>
      <c r="F39" s="122">
        <v>99.2</v>
      </c>
      <c r="G39" s="122">
        <v>28593.338965443199</v>
      </c>
      <c r="H39" s="122">
        <v>7002.4818416775497</v>
      </c>
      <c r="I39" s="122">
        <v>10230.068289271499</v>
      </c>
      <c r="J39" s="122">
        <v>4108.9631336881803</v>
      </c>
      <c r="K39" s="122">
        <v>12572.015857837199</v>
      </c>
      <c r="L39" s="122">
        <v>4128.4695460473604</v>
      </c>
      <c r="M39" s="122"/>
      <c r="N39" s="214">
        <v>0.81</v>
      </c>
      <c r="O39" s="214">
        <v>0.75</v>
      </c>
      <c r="P39" s="214">
        <v>0.68</v>
      </c>
      <c r="Q39" s="214">
        <v>0.81</v>
      </c>
      <c r="R39" s="214">
        <v>0.55016747868453098</v>
      </c>
      <c r="S39" s="122"/>
    </row>
    <row r="40" spans="1:19" ht="12.75" x14ac:dyDescent="0.2">
      <c r="A40" s="122" t="s">
        <v>386</v>
      </c>
      <c r="B40" s="122">
        <v>214559</v>
      </c>
      <c r="C40" s="122">
        <v>-65</v>
      </c>
      <c r="D40" s="122">
        <v>323.244725207665</v>
      </c>
      <c r="E40" s="122">
        <v>388.58117770870501</v>
      </c>
      <c r="F40" s="122">
        <v>101.3</v>
      </c>
      <c r="G40" s="122">
        <v>24864.9788621281</v>
      </c>
      <c r="H40" s="122">
        <v>7710.4594370929199</v>
      </c>
      <c r="I40" s="122">
        <v>9976.0298945258</v>
      </c>
      <c r="J40" s="122">
        <v>3212.4982676050099</v>
      </c>
      <c r="K40" s="122">
        <v>8100.7117077554103</v>
      </c>
      <c r="L40" s="122">
        <v>4346.6927519110504</v>
      </c>
      <c r="M40" s="122"/>
      <c r="N40" s="214">
        <v>0.81</v>
      </c>
      <c r="O40" s="214">
        <v>0.75</v>
      </c>
      <c r="P40" s="214">
        <v>0.68</v>
      </c>
      <c r="Q40" s="214">
        <v>0.81</v>
      </c>
      <c r="R40" s="214">
        <v>0.55016747868453098</v>
      </c>
      <c r="S40" s="122"/>
    </row>
    <row r="41" spans="1:19" ht="12.75" x14ac:dyDescent="0.2">
      <c r="A41" s="122" t="s">
        <v>392</v>
      </c>
      <c r="B41" s="122">
        <v>9445</v>
      </c>
      <c r="C41" s="122">
        <v>-389</v>
      </c>
      <c r="D41" s="122">
        <v>0</v>
      </c>
      <c r="E41" s="122">
        <v>388.58117770870501</v>
      </c>
      <c r="F41" s="122">
        <v>99.3</v>
      </c>
      <c r="G41" s="122">
        <v>28515.718863754199</v>
      </c>
      <c r="H41" s="122">
        <v>7084.9546582633202</v>
      </c>
      <c r="I41" s="122">
        <v>10497.394867952</v>
      </c>
      <c r="J41" s="122">
        <v>4299.4505386474302</v>
      </c>
      <c r="K41" s="122">
        <v>12316.6002253221</v>
      </c>
      <c r="L41" s="122">
        <v>3642.13983639458</v>
      </c>
      <c r="M41" s="122"/>
      <c r="N41" s="214">
        <v>0.81</v>
      </c>
      <c r="O41" s="214">
        <v>0.75</v>
      </c>
      <c r="P41" s="214">
        <v>0.68</v>
      </c>
      <c r="Q41" s="214">
        <v>0.81</v>
      </c>
      <c r="R41" s="214">
        <v>0.55016747868453098</v>
      </c>
      <c r="S41" s="122"/>
    </row>
    <row r="42" spans="1:19" ht="12.75" x14ac:dyDescent="0.2">
      <c r="A42" s="122" t="s">
        <v>393</v>
      </c>
      <c r="B42" s="122">
        <v>21822</v>
      </c>
      <c r="C42" s="122">
        <v>-389</v>
      </c>
      <c r="D42" s="122">
        <v>0</v>
      </c>
      <c r="E42" s="122">
        <v>388.58117770870501</v>
      </c>
      <c r="F42" s="122">
        <v>99.8</v>
      </c>
      <c r="G42" s="122">
        <v>27690.794471782399</v>
      </c>
      <c r="H42" s="122">
        <v>6767.79494354285</v>
      </c>
      <c r="I42" s="122">
        <v>9758.4667488687501</v>
      </c>
      <c r="J42" s="122">
        <v>4068.5465407665502</v>
      </c>
      <c r="K42" s="122">
        <v>13184.532951908501</v>
      </c>
      <c r="L42" s="122">
        <v>2624.5592897393399</v>
      </c>
      <c r="M42" s="122"/>
      <c r="N42" s="214">
        <v>0.81</v>
      </c>
      <c r="O42" s="214">
        <v>0.75</v>
      </c>
      <c r="P42" s="214">
        <v>0.68</v>
      </c>
      <c r="Q42" s="214">
        <v>0.81</v>
      </c>
      <c r="R42" s="214">
        <v>0.55016747868453098</v>
      </c>
      <c r="S42" s="122"/>
    </row>
    <row r="43" spans="1:19" ht="12.75" x14ac:dyDescent="0.2">
      <c r="A43" s="19" t="s">
        <v>394</v>
      </c>
      <c r="B43" s="122"/>
      <c r="C43" s="122"/>
      <c r="D43" s="122"/>
      <c r="E43" s="122"/>
      <c r="F43" s="19"/>
      <c r="G43" s="122"/>
      <c r="H43" s="122"/>
      <c r="I43" s="122"/>
      <c r="J43" s="122"/>
      <c r="K43" s="122"/>
      <c r="L43" s="122"/>
      <c r="M43" s="122"/>
      <c r="N43" s="214"/>
      <c r="O43" s="214"/>
      <c r="P43" s="214"/>
      <c r="Q43" s="214"/>
      <c r="R43" s="214"/>
      <c r="S43" s="122"/>
    </row>
    <row r="44" spans="1:19" ht="12.75" x14ac:dyDescent="0.2">
      <c r="A44" s="122" t="s">
        <v>395</v>
      </c>
      <c r="B44" s="122">
        <v>103684</v>
      </c>
      <c r="C44" s="122">
        <v>-389</v>
      </c>
      <c r="D44" s="122">
        <v>0</v>
      </c>
      <c r="E44" s="122">
        <v>388.58117770870501</v>
      </c>
      <c r="F44" s="122">
        <v>99.1</v>
      </c>
      <c r="G44" s="122">
        <v>28851.0888598657</v>
      </c>
      <c r="H44" s="122">
        <v>8085.0688941827202</v>
      </c>
      <c r="I44" s="122">
        <v>11063.577266758701</v>
      </c>
      <c r="J44" s="122">
        <v>4078.35598447236</v>
      </c>
      <c r="K44" s="122">
        <v>10116.677882824801</v>
      </c>
      <c r="L44" s="122">
        <v>5519.6082440936298</v>
      </c>
      <c r="M44" s="122"/>
      <c r="N44" s="214">
        <v>0.81</v>
      </c>
      <c r="O44" s="214">
        <v>0.75</v>
      </c>
      <c r="P44" s="214">
        <v>0.68</v>
      </c>
      <c r="Q44" s="214">
        <v>0.81</v>
      </c>
      <c r="R44" s="214">
        <v>0.55016747868453098</v>
      </c>
      <c r="S44" s="122"/>
    </row>
    <row r="45" spans="1:19" ht="12.75" x14ac:dyDescent="0.2">
      <c r="A45" s="122" t="s">
        <v>396</v>
      </c>
      <c r="B45" s="122">
        <v>16830</v>
      </c>
      <c r="C45" s="122">
        <v>-389</v>
      </c>
      <c r="D45" s="122">
        <v>0</v>
      </c>
      <c r="E45" s="122">
        <v>388.58117770870501</v>
      </c>
      <c r="F45" s="122">
        <v>98.6</v>
      </c>
      <c r="G45" s="122">
        <v>29328.331453902199</v>
      </c>
      <c r="H45" s="122">
        <v>6573.4807221792198</v>
      </c>
      <c r="I45" s="122">
        <v>11070.908984907601</v>
      </c>
      <c r="J45" s="122">
        <v>4418.3453365139403</v>
      </c>
      <c r="K45" s="122">
        <v>12900.8294124485</v>
      </c>
      <c r="L45" s="122">
        <v>4083.2723931902501</v>
      </c>
      <c r="M45" s="122"/>
      <c r="N45" s="214">
        <v>0.81</v>
      </c>
      <c r="O45" s="214">
        <v>0.75</v>
      </c>
      <c r="P45" s="214">
        <v>0.68</v>
      </c>
      <c r="Q45" s="214">
        <v>0.81</v>
      </c>
      <c r="R45" s="214">
        <v>0.55016747868453098</v>
      </c>
      <c r="S45" s="122"/>
    </row>
    <row r="46" spans="1:19" ht="12.75" x14ac:dyDescent="0.2">
      <c r="A46" s="122" t="s">
        <v>397</v>
      </c>
      <c r="B46" s="122">
        <v>10861</v>
      </c>
      <c r="C46" s="122">
        <v>-389</v>
      </c>
      <c r="D46" s="122">
        <v>0</v>
      </c>
      <c r="E46" s="122">
        <v>388.58117770870501</v>
      </c>
      <c r="F46" s="122">
        <v>99.9</v>
      </c>
      <c r="G46" s="122">
        <v>27562.2815853227</v>
      </c>
      <c r="H46" s="122">
        <v>7920.5745610956901</v>
      </c>
      <c r="I46" s="122">
        <v>11695.854284724899</v>
      </c>
      <c r="J46" s="122">
        <v>3509.1750613500899</v>
      </c>
      <c r="K46" s="122">
        <v>10320.143737837299</v>
      </c>
      <c r="L46" s="122">
        <v>2961.2255741118402</v>
      </c>
      <c r="M46" s="122"/>
      <c r="N46" s="214">
        <v>0.81</v>
      </c>
      <c r="O46" s="214">
        <v>0.75</v>
      </c>
      <c r="P46" s="214">
        <v>0.68</v>
      </c>
      <c r="Q46" s="214">
        <v>0.81</v>
      </c>
      <c r="R46" s="214">
        <v>0.55016747868453098</v>
      </c>
      <c r="S46" s="122"/>
    </row>
    <row r="47" spans="1:19" ht="12.75" x14ac:dyDescent="0.2">
      <c r="A47" s="122" t="s">
        <v>398</v>
      </c>
      <c r="B47" s="122">
        <v>33722</v>
      </c>
      <c r="C47" s="122">
        <v>-389</v>
      </c>
      <c r="D47" s="122">
        <v>0</v>
      </c>
      <c r="E47" s="122">
        <v>388.58117770870501</v>
      </c>
      <c r="F47" s="122">
        <v>98.3</v>
      </c>
      <c r="G47" s="122">
        <v>29753.485766974001</v>
      </c>
      <c r="H47" s="122">
        <v>7478.1953526647703</v>
      </c>
      <c r="I47" s="122">
        <v>10968.479675045201</v>
      </c>
      <c r="J47" s="122">
        <v>4152.7940319671497</v>
      </c>
      <c r="K47" s="122">
        <v>12294.5015470614</v>
      </c>
      <c r="L47" s="122">
        <v>4884.5882104840903</v>
      </c>
      <c r="M47" s="122"/>
      <c r="N47" s="214">
        <v>0.81</v>
      </c>
      <c r="O47" s="214">
        <v>0.75</v>
      </c>
      <c r="P47" s="214">
        <v>0.68</v>
      </c>
      <c r="Q47" s="214">
        <v>0.81</v>
      </c>
      <c r="R47" s="214">
        <v>0.55016747868453098</v>
      </c>
      <c r="S47" s="122"/>
    </row>
    <row r="48" spans="1:19" ht="12.75" x14ac:dyDescent="0.2">
      <c r="A48" s="122" t="s">
        <v>399</v>
      </c>
      <c r="B48" s="122">
        <v>54924</v>
      </c>
      <c r="C48" s="122">
        <v>-389</v>
      </c>
      <c r="D48" s="122">
        <v>0</v>
      </c>
      <c r="E48" s="122">
        <v>388.58117770870501</v>
      </c>
      <c r="F48" s="122">
        <v>99.4</v>
      </c>
      <c r="G48" s="122">
        <v>28394.2152703682</v>
      </c>
      <c r="H48" s="122">
        <v>7413.4556838971703</v>
      </c>
      <c r="I48" s="122">
        <v>10761.4608925921</v>
      </c>
      <c r="J48" s="122">
        <v>3730.6990560406398</v>
      </c>
      <c r="K48" s="122">
        <v>11970.149753191101</v>
      </c>
      <c r="L48" s="122">
        <v>3790.7072292995799</v>
      </c>
      <c r="M48" s="122"/>
      <c r="N48" s="214">
        <v>0.81</v>
      </c>
      <c r="O48" s="214">
        <v>0.75</v>
      </c>
      <c r="P48" s="214">
        <v>0.68</v>
      </c>
      <c r="Q48" s="214">
        <v>0.81</v>
      </c>
      <c r="R48" s="214">
        <v>0.55016747868453098</v>
      </c>
      <c r="S48" s="122"/>
    </row>
    <row r="49" spans="1:19" ht="12.75" x14ac:dyDescent="0.2">
      <c r="A49" s="122" t="s">
        <v>400</v>
      </c>
      <c r="B49" s="122">
        <v>11921</v>
      </c>
      <c r="C49" s="122">
        <v>-389</v>
      </c>
      <c r="D49" s="122">
        <v>0</v>
      </c>
      <c r="E49" s="122">
        <v>388.58117770870501</v>
      </c>
      <c r="F49" s="122">
        <v>99.3</v>
      </c>
      <c r="G49" s="122">
        <v>27168.8275775006</v>
      </c>
      <c r="H49" s="122">
        <v>6554.5354871106701</v>
      </c>
      <c r="I49" s="122">
        <v>9018.1977616497406</v>
      </c>
      <c r="J49" s="122">
        <v>3173.0061023092799</v>
      </c>
      <c r="K49" s="122">
        <v>13758.084166967499</v>
      </c>
      <c r="L49" s="122">
        <v>3261.3944960541198</v>
      </c>
      <c r="M49" s="122"/>
      <c r="N49" s="214">
        <v>0.81</v>
      </c>
      <c r="O49" s="214">
        <v>0.75</v>
      </c>
      <c r="P49" s="214">
        <v>0.68</v>
      </c>
      <c r="Q49" s="214">
        <v>0.81</v>
      </c>
      <c r="R49" s="214">
        <v>0.55016747868453098</v>
      </c>
      <c r="S49" s="122"/>
    </row>
    <row r="50" spans="1:19" ht="12.75" x14ac:dyDescent="0.2">
      <c r="A50" s="122" t="s">
        <v>401</v>
      </c>
      <c r="B50" s="122">
        <v>34609</v>
      </c>
      <c r="C50" s="122">
        <v>-305</v>
      </c>
      <c r="D50" s="122">
        <v>83.160407072025706</v>
      </c>
      <c r="E50" s="122">
        <v>388.58117770870501</v>
      </c>
      <c r="F50" s="122">
        <v>100.3</v>
      </c>
      <c r="G50" s="122">
        <v>27720.135690675499</v>
      </c>
      <c r="H50" s="122">
        <v>7214.4217558505297</v>
      </c>
      <c r="I50" s="122">
        <v>12057.057446848899</v>
      </c>
      <c r="J50" s="122">
        <v>4102.2594436791696</v>
      </c>
      <c r="K50" s="122">
        <v>10116.5141837172</v>
      </c>
      <c r="L50" s="122">
        <v>3362.1545155848198</v>
      </c>
      <c r="M50" s="122"/>
      <c r="N50" s="214">
        <v>0.81</v>
      </c>
      <c r="O50" s="214">
        <v>0.75</v>
      </c>
      <c r="P50" s="214">
        <v>0.68</v>
      </c>
      <c r="Q50" s="214">
        <v>0.81</v>
      </c>
      <c r="R50" s="214">
        <v>0.55016747868453098</v>
      </c>
      <c r="S50" s="122"/>
    </row>
    <row r="51" spans="1:19" ht="12.75" x14ac:dyDescent="0.2">
      <c r="A51" s="122" t="s">
        <v>402</v>
      </c>
      <c r="B51" s="122">
        <v>12447</v>
      </c>
      <c r="C51" s="122">
        <v>-126</v>
      </c>
      <c r="D51" s="122">
        <v>262.41395165024699</v>
      </c>
      <c r="E51" s="122">
        <v>388.58117770870501</v>
      </c>
      <c r="F51" s="122">
        <v>101</v>
      </c>
      <c r="G51" s="122">
        <v>26241.3951650247</v>
      </c>
      <c r="H51" s="122">
        <v>7526.3010384971703</v>
      </c>
      <c r="I51" s="122">
        <v>11413.1212751644</v>
      </c>
      <c r="J51" s="122">
        <v>3949.2761695944</v>
      </c>
      <c r="K51" s="122">
        <v>9329.0295213225399</v>
      </c>
      <c r="L51" s="122">
        <v>2441.4904768362098</v>
      </c>
      <c r="M51" s="122"/>
      <c r="N51" s="214">
        <v>0.81</v>
      </c>
      <c r="O51" s="214">
        <v>0.75</v>
      </c>
      <c r="P51" s="214">
        <v>0.68</v>
      </c>
      <c r="Q51" s="214">
        <v>0.81</v>
      </c>
      <c r="R51" s="214">
        <v>0.55016747868453098</v>
      </c>
      <c r="S51" s="122"/>
    </row>
    <row r="52" spans="1:19" ht="12.75" x14ac:dyDescent="0.2">
      <c r="A52" s="122" t="s">
        <v>403</v>
      </c>
      <c r="B52" s="122">
        <v>9099</v>
      </c>
      <c r="C52" s="122">
        <v>-389</v>
      </c>
      <c r="D52" s="122">
        <v>0</v>
      </c>
      <c r="E52" s="122">
        <v>388.58117770870501</v>
      </c>
      <c r="F52" s="122">
        <v>97.9</v>
      </c>
      <c r="G52" s="122">
        <v>28767.085399285999</v>
      </c>
      <c r="H52" s="122">
        <v>6441.2466952333898</v>
      </c>
      <c r="I52" s="122">
        <v>11409.310701185101</v>
      </c>
      <c r="J52" s="122">
        <v>4376.6941168567801</v>
      </c>
      <c r="K52" s="122">
        <v>12222.8671431291</v>
      </c>
      <c r="L52" s="122">
        <v>3846.1345805470701</v>
      </c>
      <c r="M52" s="122"/>
      <c r="N52" s="214">
        <v>0.81</v>
      </c>
      <c r="O52" s="214">
        <v>0.75</v>
      </c>
      <c r="P52" s="214">
        <v>0.68</v>
      </c>
      <c r="Q52" s="214">
        <v>0.81</v>
      </c>
      <c r="R52" s="214">
        <v>0.55016747868453098</v>
      </c>
      <c r="S52" s="122"/>
    </row>
    <row r="53" spans="1:19" ht="12.75" x14ac:dyDescent="0.2">
      <c r="A53" s="19" t="s">
        <v>404</v>
      </c>
      <c r="B53" s="122"/>
      <c r="C53" s="122"/>
      <c r="D53" s="122"/>
      <c r="E53" s="122"/>
      <c r="F53" s="19"/>
      <c r="G53" s="122"/>
      <c r="H53" s="122"/>
      <c r="I53" s="122"/>
      <c r="J53" s="122"/>
      <c r="K53" s="122"/>
      <c r="L53" s="122"/>
      <c r="M53" s="122"/>
      <c r="N53" s="214"/>
      <c r="O53" s="214"/>
      <c r="P53" s="214"/>
      <c r="Q53" s="214"/>
      <c r="R53" s="214"/>
      <c r="S53" s="122"/>
    </row>
    <row r="54" spans="1:19" ht="12.75" x14ac:dyDescent="0.2">
      <c r="A54" s="122" t="s">
        <v>405</v>
      </c>
      <c r="B54" s="122">
        <v>5373</v>
      </c>
      <c r="C54" s="122">
        <v>-389</v>
      </c>
      <c r="D54" s="122">
        <v>0</v>
      </c>
      <c r="E54" s="122">
        <v>388.58117770870501</v>
      </c>
      <c r="F54" s="122">
        <v>98.5</v>
      </c>
      <c r="G54" s="122">
        <v>27616.0635253297</v>
      </c>
      <c r="H54" s="122">
        <v>7277.7584571308098</v>
      </c>
      <c r="I54" s="122">
        <v>9580.7840540265806</v>
      </c>
      <c r="J54" s="122">
        <v>4262.1580497356199</v>
      </c>
      <c r="K54" s="122">
        <v>12242.720980804101</v>
      </c>
      <c r="L54" s="122">
        <v>3127.4470646216901</v>
      </c>
      <c r="M54" s="122"/>
      <c r="N54" s="214">
        <v>0.81</v>
      </c>
      <c r="O54" s="214">
        <v>0.75</v>
      </c>
      <c r="P54" s="214">
        <v>0.68</v>
      </c>
      <c r="Q54" s="214">
        <v>0.81</v>
      </c>
      <c r="R54" s="214">
        <v>0.55016747868453098</v>
      </c>
      <c r="S54" s="122"/>
    </row>
    <row r="55" spans="1:19" ht="12.75" x14ac:dyDescent="0.2">
      <c r="A55" s="122" t="s">
        <v>406</v>
      </c>
      <c r="B55" s="122">
        <v>21526</v>
      </c>
      <c r="C55" s="122">
        <v>-389</v>
      </c>
      <c r="D55" s="122">
        <v>0</v>
      </c>
      <c r="E55" s="122">
        <v>388.58117770870501</v>
      </c>
      <c r="F55" s="122">
        <v>98.7</v>
      </c>
      <c r="G55" s="122">
        <v>28623.251509024602</v>
      </c>
      <c r="H55" s="122">
        <v>7319.0632257533498</v>
      </c>
      <c r="I55" s="122">
        <v>10037.041585225999</v>
      </c>
      <c r="J55" s="122">
        <v>4022.0805543366</v>
      </c>
      <c r="K55" s="122">
        <v>12501.493334352601</v>
      </c>
      <c r="L55" s="122">
        <v>4191.0960185863396</v>
      </c>
      <c r="M55" s="122"/>
      <c r="N55" s="214">
        <v>0.81</v>
      </c>
      <c r="O55" s="214">
        <v>0.75</v>
      </c>
      <c r="P55" s="214">
        <v>0.68</v>
      </c>
      <c r="Q55" s="214">
        <v>0.81</v>
      </c>
      <c r="R55" s="214">
        <v>0.55016747868453098</v>
      </c>
      <c r="S55" s="122"/>
    </row>
    <row r="56" spans="1:19" ht="12.75" x14ac:dyDescent="0.2">
      <c r="A56" s="122" t="s">
        <v>407</v>
      </c>
      <c r="B56" s="122">
        <v>9874</v>
      </c>
      <c r="C56" s="122">
        <v>-389</v>
      </c>
      <c r="D56" s="122">
        <v>0</v>
      </c>
      <c r="E56" s="122">
        <v>388.58117770870501</v>
      </c>
      <c r="F56" s="122">
        <v>98.7</v>
      </c>
      <c r="G56" s="122">
        <v>28574.2590247232</v>
      </c>
      <c r="H56" s="122">
        <v>6433.9831076430701</v>
      </c>
      <c r="I56" s="122">
        <v>11400.988718062999</v>
      </c>
      <c r="J56" s="122">
        <v>4167.6085323998695</v>
      </c>
      <c r="K56" s="122">
        <v>12709.0933395961</v>
      </c>
      <c r="L56" s="122">
        <v>3060.2531540140199</v>
      </c>
      <c r="M56" s="122"/>
      <c r="N56" s="214">
        <v>0.81</v>
      </c>
      <c r="O56" s="214">
        <v>0.75</v>
      </c>
      <c r="P56" s="214">
        <v>0.68</v>
      </c>
      <c r="Q56" s="214">
        <v>0.81</v>
      </c>
      <c r="R56" s="214">
        <v>0.55016747868453098</v>
      </c>
      <c r="S56" s="122"/>
    </row>
    <row r="57" spans="1:19" ht="12.75" x14ac:dyDescent="0.2">
      <c r="A57" s="122" t="s">
        <v>408</v>
      </c>
      <c r="B57" s="122">
        <v>155817</v>
      </c>
      <c r="C57" s="122">
        <v>-231</v>
      </c>
      <c r="D57" s="122">
        <v>157.084106350838</v>
      </c>
      <c r="E57" s="122">
        <v>388.58117770870501</v>
      </c>
      <c r="F57" s="122">
        <v>100.6</v>
      </c>
      <c r="G57" s="122">
        <v>26180.684391806601</v>
      </c>
      <c r="H57" s="122">
        <v>7777.5031593096701</v>
      </c>
      <c r="I57" s="122">
        <v>10177.6676742583</v>
      </c>
      <c r="J57" s="122">
        <v>3480.1507919771402</v>
      </c>
      <c r="K57" s="122">
        <v>9238.26314247972</v>
      </c>
      <c r="L57" s="122">
        <v>4358.9642900250801</v>
      </c>
      <c r="M57" s="122"/>
      <c r="N57" s="214">
        <v>0.81</v>
      </c>
      <c r="O57" s="214">
        <v>0.75</v>
      </c>
      <c r="P57" s="214">
        <v>0.68</v>
      </c>
      <c r="Q57" s="214">
        <v>0.81</v>
      </c>
      <c r="R57" s="214">
        <v>0.55016747868453098</v>
      </c>
      <c r="S57" s="122"/>
    </row>
    <row r="58" spans="1:19" ht="12.75" x14ac:dyDescent="0.2">
      <c r="A58" s="122" t="s">
        <v>409</v>
      </c>
      <c r="B58" s="122">
        <v>26708</v>
      </c>
      <c r="C58" s="122">
        <v>-389</v>
      </c>
      <c r="D58" s="122">
        <v>0</v>
      </c>
      <c r="E58" s="122">
        <v>388.58117770870501</v>
      </c>
      <c r="F58" s="122">
        <v>99.1</v>
      </c>
      <c r="G58" s="122">
        <v>27814.898093903899</v>
      </c>
      <c r="H58" s="122">
        <v>7457.7785696535502</v>
      </c>
      <c r="I58" s="122">
        <v>10711.805592602799</v>
      </c>
      <c r="J58" s="122">
        <v>3986.83325662993</v>
      </c>
      <c r="K58" s="122">
        <v>11176.840470814401</v>
      </c>
      <c r="L58" s="122">
        <v>3591.5533700554802</v>
      </c>
      <c r="M58" s="122"/>
      <c r="N58" s="214">
        <v>0.81</v>
      </c>
      <c r="O58" s="214">
        <v>0.75</v>
      </c>
      <c r="P58" s="214">
        <v>0.68</v>
      </c>
      <c r="Q58" s="214">
        <v>0.81</v>
      </c>
      <c r="R58" s="214">
        <v>0.55016747868453098</v>
      </c>
      <c r="S58" s="122"/>
    </row>
    <row r="59" spans="1:19" ht="12.75" x14ac:dyDescent="0.2">
      <c r="A59" s="122" t="s">
        <v>410</v>
      </c>
      <c r="B59" s="122">
        <v>43258</v>
      </c>
      <c r="C59" s="122">
        <v>-389</v>
      </c>
      <c r="D59" s="122">
        <v>0</v>
      </c>
      <c r="E59" s="122">
        <v>388.58117770870501</v>
      </c>
      <c r="F59" s="122">
        <v>98.6</v>
      </c>
      <c r="G59" s="122">
        <v>27667.708762755301</v>
      </c>
      <c r="H59" s="122">
        <v>6934.6446845103801</v>
      </c>
      <c r="I59" s="122">
        <v>10660.391586175499</v>
      </c>
      <c r="J59" s="122">
        <v>3880.2304298532899</v>
      </c>
      <c r="K59" s="122">
        <v>11511.537764341499</v>
      </c>
      <c r="L59" s="122">
        <v>3803.29750180171</v>
      </c>
      <c r="M59" s="122"/>
      <c r="N59" s="214">
        <v>0.81</v>
      </c>
      <c r="O59" s="214">
        <v>0.75</v>
      </c>
      <c r="P59" s="214">
        <v>0.68</v>
      </c>
      <c r="Q59" s="214">
        <v>0.81</v>
      </c>
      <c r="R59" s="214">
        <v>0.55016747868453098</v>
      </c>
      <c r="S59" s="122"/>
    </row>
    <row r="60" spans="1:19" ht="12.75" x14ac:dyDescent="0.2">
      <c r="A60" s="122" t="s">
        <v>411</v>
      </c>
      <c r="B60" s="122">
        <v>139363</v>
      </c>
      <c r="C60" s="122">
        <v>-389</v>
      </c>
      <c r="D60" s="122">
        <v>0</v>
      </c>
      <c r="E60" s="122">
        <v>388.58117770870501</v>
      </c>
      <c r="F60" s="122">
        <v>100</v>
      </c>
      <c r="G60" s="122">
        <v>27941.123694369398</v>
      </c>
      <c r="H60" s="122">
        <v>7997.6734704519604</v>
      </c>
      <c r="I60" s="122">
        <v>10621.3160470803</v>
      </c>
      <c r="J60" s="122">
        <v>3908.8100444696902</v>
      </c>
      <c r="K60" s="122">
        <v>9741.1266111181503</v>
      </c>
      <c r="L60" s="122">
        <v>5359.6729668545304</v>
      </c>
      <c r="M60" s="122"/>
      <c r="N60" s="214">
        <v>0.81</v>
      </c>
      <c r="O60" s="214">
        <v>0.75</v>
      </c>
      <c r="P60" s="214">
        <v>0.68</v>
      </c>
      <c r="Q60" s="214">
        <v>0.81</v>
      </c>
      <c r="R60" s="214">
        <v>0.55016747868453098</v>
      </c>
      <c r="S60" s="122"/>
    </row>
    <row r="61" spans="1:19" ht="12.75" x14ac:dyDescent="0.2">
      <c r="A61" s="122" t="s">
        <v>412</v>
      </c>
      <c r="B61" s="122">
        <v>14402</v>
      </c>
      <c r="C61" s="122">
        <v>-389</v>
      </c>
      <c r="D61" s="122">
        <v>0</v>
      </c>
      <c r="E61" s="122">
        <v>388.58117770870501</v>
      </c>
      <c r="F61" s="122">
        <v>99.4</v>
      </c>
      <c r="G61" s="122">
        <v>27693.692553865501</v>
      </c>
      <c r="H61" s="122">
        <v>7755.9068066995396</v>
      </c>
      <c r="I61" s="122">
        <v>10947.357556086999</v>
      </c>
      <c r="J61" s="122">
        <v>4001.58404916364</v>
      </c>
      <c r="K61" s="122">
        <v>11032.889628785601</v>
      </c>
      <c r="L61" s="122">
        <v>2804.9133771335</v>
      </c>
      <c r="M61" s="122"/>
      <c r="N61" s="214">
        <v>0.81</v>
      </c>
      <c r="O61" s="214">
        <v>0.75</v>
      </c>
      <c r="P61" s="214">
        <v>0.68</v>
      </c>
      <c r="Q61" s="214">
        <v>0.81</v>
      </c>
      <c r="R61" s="214">
        <v>0.55016747868453098</v>
      </c>
      <c r="S61" s="122"/>
    </row>
    <row r="62" spans="1:19" ht="12.75" x14ac:dyDescent="0.2">
      <c r="A62" s="122" t="s">
        <v>413</v>
      </c>
      <c r="B62" s="122">
        <v>7348</v>
      </c>
      <c r="C62" s="122">
        <v>-389</v>
      </c>
      <c r="D62" s="122">
        <v>0</v>
      </c>
      <c r="E62" s="122">
        <v>388.58117770870501</v>
      </c>
      <c r="F62" s="122">
        <v>98.3</v>
      </c>
      <c r="G62" s="122">
        <v>28084.0416569956</v>
      </c>
      <c r="H62" s="122">
        <v>5218.8495352149903</v>
      </c>
      <c r="I62" s="122">
        <v>8454.21492936912</v>
      </c>
      <c r="J62" s="122">
        <v>3907.86054435397</v>
      </c>
      <c r="K62" s="122">
        <v>16382.597418285101</v>
      </c>
      <c r="L62" s="122">
        <v>2887.9628822700402</v>
      </c>
      <c r="M62" s="122"/>
      <c r="N62" s="214">
        <v>0.81</v>
      </c>
      <c r="O62" s="214">
        <v>0.75</v>
      </c>
      <c r="P62" s="214">
        <v>0.68</v>
      </c>
      <c r="Q62" s="214">
        <v>0.81</v>
      </c>
      <c r="R62" s="214">
        <v>0.55016747868453098</v>
      </c>
      <c r="S62" s="122"/>
    </row>
    <row r="63" spans="1:19" ht="12.75" x14ac:dyDescent="0.2">
      <c r="A63" s="122" t="s">
        <v>414</v>
      </c>
      <c r="B63" s="122">
        <v>7809</v>
      </c>
      <c r="C63" s="122">
        <v>-389</v>
      </c>
      <c r="D63" s="122">
        <v>0</v>
      </c>
      <c r="E63" s="122">
        <v>388.58117770870501</v>
      </c>
      <c r="F63" s="122">
        <v>98.8</v>
      </c>
      <c r="G63" s="122">
        <v>27358.9428746753</v>
      </c>
      <c r="H63" s="122">
        <v>5362.3997236031</v>
      </c>
      <c r="I63" s="122">
        <v>9062.6338268046802</v>
      </c>
      <c r="J63" s="122">
        <v>4349.0013279988398</v>
      </c>
      <c r="K63" s="122">
        <v>14595.8246647656</v>
      </c>
      <c r="L63" s="122">
        <v>2614.63082186068</v>
      </c>
      <c r="M63" s="122"/>
      <c r="N63" s="214">
        <v>0.81</v>
      </c>
      <c r="O63" s="214">
        <v>0.75</v>
      </c>
      <c r="P63" s="214">
        <v>0.68</v>
      </c>
      <c r="Q63" s="214">
        <v>0.81</v>
      </c>
      <c r="R63" s="214">
        <v>0.55016747868453098</v>
      </c>
      <c r="S63" s="122"/>
    </row>
    <row r="64" spans="1:19" ht="12.75" x14ac:dyDescent="0.2">
      <c r="A64" s="122" t="s">
        <v>415</v>
      </c>
      <c r="B64" s="122">
        <v>3675</v>
      </c>
      <c r="C64" s="122">
        <v>-389</v>
      </c>
      <c r="D64" s="122">
        <v>0</v>
      </c>
      <c r="E64" s="122">
        <v>388.58117770870501</v>
      </c>
      <c r="F64" s="122">
        <v>97.8</v>
      </c>
      <c r="G64" s="122">
        <v>29634.411074937201</v>
      </c>
      <c r="H64" s="122">
        <v>6170.3741727929701</v>
      </c>
      <c r="I64" s="122">
        <v>11304.5866527914</v>
      </c>
      <c r="J64" s="122">
        <v>4617.7968518326097</v>
      </c>
      <c r="K64" s="122">
        <v>14329.447393676301</v>
      </c>
      <c r="L64" s="122">
        <v>2564.6985907477101</v>
      </c>
      <c r="M64" s="122"/>
      <c r="N64" s="214">
        <v>0.81</v>
      </c>
      <c r="O64" s="214">
        <v>0.75</v>
      </c>
      <c r="P64" s="214">
        <v>0.68</v>
      </c>
      <c r="Q64" s="214">
        <v>0.81</v>
      </c>
      <c r="R64" s="214">
        <v>0.55016747868453098</v>
      </c>
      <c r="S64" s="122"/>
    </row>
    <row r="65" spans="1:19" ht="12.75" x14ac:dyDescent="0.2">
      <c r="A65" s="122" t="s">
        <v>416</v>
      </c>
      <c r="B65" s="122">
        <v>11617</v>
      </c>
      <c r="C65" s="122">
        <v>-389</v>
      </c>
      <c r="D65" s="122">
        <v>0</v>
      </c>
      <c r="E65" s="122">
        <v>388.58117770870501</v>
      </c>
      <c r="F65" s="122">
        <v>99.1</v>
      </c>
      <c r="G65" s="122">
        <v>27916.4593268756</v>
      </c>
      <c r="H65" s="122">
        <v>6290.3037211649898</v>
      </c>
      <c r="I65" s="122">
        <v>10434.720323185</v>
      </c>
      <c r="J65" s="122">
        <v>4411.9693838623098</v>
      </c>
      <c r="K65" s="122">
        <v>12595.8914038762</v>
      </c>
      <c r="L65" s="122">
        <v>3258.0294576169099</v>
      </c>
      <c r="M65" s="122"/>
      <c r="N65" s="214">
        <v>0.81</v>
      </c>
      <c r="O65" s="214">
        <v>0.75</v>
      </c>
      <c r="P65" s="214">
        <v>0.68</v>
      </c>
      <c r="Q65" s="214">
        <v>0.81</v>
      </c>
      <c r="R65" s="214">
        <v>0.55016747868453098</v>
      </c>
      <c r="S65" s="122"/>
    </row>
    <row r="66" spans="1:19" ht="12.75" x14ac:dyDescent="0.2">
      <c r="A66" s="122" t="s">
        <v>417</v>
      </c>
      <c r="B66" s="122">
        <v>5335</v>
      </c>
      <c r="C66" s="122">
        <v>-389</v>
      </c>
      <c r="D66" s="122">
        <v>0</v>
      </c>
      <c r="E66" s="122">
        <v>388.58117770870501</v>
      </c>
      <c r="F66" s="122">
        <v>98.4</v>
      </c>
      <c r="G66" s="122">
        <v>28517.807382229501</v>
      </c>
      <c r="H66" s="122">
        <v>6023.1991662133496</v>
      </c>
      <c r="I66" s="122">
        <v>10370.5181270951</v>
      </c>
      <c r="J66" s="122">
        <v>4349.9474516718101</v>
      </c>
      <c r="K66" s="122">
        <v>13405.0095753804</v>
      </c>
      <c r="L66" s="122">
        <v>3717.24160063097</v>
      </c>
      <c r="M66" s="122"/>
      <c r="N66" s="214">
        <v>0.81</v>
      </c>
      <c r="O66" s="214">
        <v>0.75</v>
      </c>
      <c r="P66" s="214">
        <v>0.68</v>
      </c>
      <c r="Q66" s="214">
        <v>0.81</v>
      </c>
      <c r="R66" s="214">
        <v>0.55016747868453098</v>
      </c>
      <c r="S66" s="122"/>
    </row>
    <row r="67" spans="1:19" ht="12.75" x14ac:dyDescent="0.2">
      <c r="A67" s="19" t="s">
        <v>418</v>
      </c>
      <c r="B67" s="122"/>
      <c r="C67" s="122"/>
      <c r="D67" s="122"/>
      <c r="E67" s="122"/>
      <c r="F67" s="19"/>
      <c r="G67" s="122"/>
      <c r="H67" s="122"/>
      <c r="I67" s="122"/>
      <c r="J67" s="122"/>
      <c r="K67" s="122"/>
      <c r="L67" s="122"/>
      <c r="M67" s="122"/>
      <c r="N67" s="214"/>
      <c r="O67" s="214"/>
      <c r="P67" s="214"/>
      <c r="Q67" s="214"/>
      <c r="R67" s="214"/>
      <c r="S67" s="122"/>
    </row>
    <row r="68" spans="1:19" ht="12.75" x14ac:dyDescent="0.2">
      <c r="A68" s="122" t="s">
        <v>419</v>
      </c>
      <c r="B68" s="122">
        <v>6603</v>
      </c>
      <c r="C68" s="122">
        <v>-389</v>
      </c>
      <c r="D68" s="122">
        <v>0</v>
      </c>
      <c r="E68" s="122">
        <v>388.58117770870501</v>
      </c>
      <c r="F68" s="122">
        <v>98.3</v>
      </c>
      <c r="G68" s="122">
        <v>27480.325553771301</v>
      </c>
      <c r="H68" s="122">
        <v>7323.5171008403104</v>
      </c>
      <c r="I68" s="122">
        <v>10457.1475587023</v>
      </c>
      <c r="J68" s="122">
        <v>4336.07186898494</v>
      </c>
      <c r="K68" s="122">
        <v>11281.600604953001</v>
      </c>
      <c r="L68" s="122">
        <v>2942.3597992609698</v>
      </c>
      <c r="M68" s="122"/>
      <c r="N68" s="214">
        <v>0.81</v>
      </c>
      <c r="O68" s="214">
        <v>0.75</v>
      </c>
      <c r="P68" s="214">
        <v>0.68</v>
      </c>
      <c r="Q68" s="214">
        <v>0.81</v>
      </c>
      <c r="R68" s="214">
        <v>0.55016747868453098</v>
      </c>
      <c r="S68" s="122"/>
    </row>
    <row r="69" spans="1:19" ht="12.75" x14ac:dyDescent="0.2">
      <c r="A69" s="122" t="s">
        <v>420</v>
      </c>
      <c r="B69" s="122">
        <v>17129</v>
      </c>
      <c r="C69" s="122">
        <v>-389</v>
      </c>
      <c r="D69" s="122">
        <v>0</v>
      </c>
      <c r="E69" s="122">
        <v>388.58117770870501</v>
      </c>
      <c r="F69" s="122">
        <v>97.6</v>
      </c>
      <c r="G69" s="122">
        <v>28091.448075116601</v>
      </c>
      <c r="H69" s="122">
        <v>6778.3710744541804</v>
      </c>
      <c r="I69" s="122">
        <v>10259.1116653934</v>
      </c>
      <c r="J69" s="122">
        <v>3597.8359426414299</v>
      </c>
      <c r="K69" s="122">
        <v>13335.7271999151</v>
      </c>
      <c r="L69" s="122">
        <v>3013.9300250916199</v>
      </c>
      <c r="M69" s="122"/>
      <c r="N69" s="214">
        <v>0.81</v>
      </c>
      <c r="O69" s="214">
        <v>0.75</v>
      </c>
      <c r="P69" s="214">
        <v>0.68</v>
      </c>
      <c r="Q69" s="214">
        <v>0.81</v>
      </c>
      <c r="R69" s="214">
        <v>0.55016747868453098</v>
      </c>
      <c r="S69" s="122"/>
    </row>
    <row r="70" spans="1:19" ht="12.75" x14ac:dyDescent="0.2">
      <c r="A70" s="122" t="s">
        <v>421</v>
      </c>
      <c r="B70" s="122">
        <v>29478</v>
      </c>
      <c r="C70" s="122">
        <v>-389</v>
      </c>
      <c r="D70" s="122">
        <v>0</v>
      </c>
      <c r="E70" s="122">
        <v>388.58117770870501</v>
      </c>
      <c r="F70" s="122">
        <v>99.1</v>
      </c>
      <c r="G70" s="122">
        <v>28077.507824853601</v>
      </c>
      <c r="H70" s="122">
        <v>7388.9640488426303</v>
      </c>
      <c r="I70" s="122">
        <v>11772.8535422145</v>
      </c>
      <c r="J70" s="122">
        <v>4350.5043071887903</v>
      </c>
      <c r="K70" s="122">
        <v>10405.9750102003</v>
      </c>
      <c r="L70" s="122">
        <v>3409.1875186156199</v>
      </c>
      <c r="M70" s="122"/>
      <c r="N70" s="214">
        <v>0.81</v>
      </c>
      <c r="O70" s="214">
        <v>0.75</v>
      </c>
      <c r="P70" s="214">
        <v>0.68</v>
      </c>
      <c r="Q70" s="214">
        <v>0.81</v>
      </c>
      <c r="R70" s="214">
        <v>0.55016747868453098</v>
      </c>
      <c r="S70" s="122"/>
    </row>
    <row r="71" spans="1:19" ht="12.75" x14ac:dyDescent="0.2">
      <c r="A71" s="122" t="s">
        <v>422</v>
      </c>
      <c r="B71" s="122">
        <v>9615</v>
      </c>
      <c r="C71" s="122">
        <v>-389</v>
      </c>
      <c r="D71" s="122">
        <v>0</v>
      </c>
      <c r="E71" s="122">
        <v>388.58117770870501</v>
      </c>
      <c r="F71" s="122">
        <v>99.3</v>
      </c>
      <c r="G71" s="122">
        <v>27693.324079878599</v>
      </c>
      <c r="H71" s="122">
        <v>7190.7484880102302</v>
      </c>
      <c r="I71" s="122">
        <v>11754.6899530681</v>
      </c>
      <c r="J71" s="122">
        <v>4903.4720307225198</v>
      </c>
      <c r="K71" s="122">
        <v>9969.9277226898794</v>
      </c>
      <c r="L71" s="122">
        <v>2985.9960233328902</v>
      </c>
      <c r="M71" s="122"/>
      <c r="N71" s="214">
        <v>0.81</v>
      </c>
      <c r="O71" s="214">
        <v>0.75</v>
      </c>
      <c r="P71" s="214">
        <v>0.68</v>
      </c>
      <c r="Q71" s="214">
        <v>0.81</v>
      </c>
      <c r="R71" s="214">
        <v>0.55016747868453098</v>
      </c>
      <c r="S71" s="122"/>
    </row>
    <row r="72" spans="1:19" ht="12.75" x14ac:dyDescent="0.2">
      <c r="A72" s="122" t="s">
        <v>423</v>
      </c>
      <c r="B72" s="122">
        <v>11586</v>
      </c>
      <c r="C72" s="122">
        <v>-389</v>
      </c>
      <c r="D72" s="122">
        <v>0</v>
      </c>
      <c r="E72" s="122">
        <v>388.58117770870501</v>
      </c>
      <c r="F72" s="122">
        <v>99.2</v>
      </c>
      <c r="G72" s="122">
        <v>28843.648188492902</v>
      </c>
      <c r="H72" s="122">
        <v>10839.010873261899</v>
      </c>
      <c r="I72" s="122">
        <v>14295.479653959101</v>
      </c>
      <c r="J72" s="122">
        <v>4008.5764561027399</v>
      </c>
      <c r="K72" s="122">
        <v>6764.0622010318802</v>
      </c>
      <c r="L72" s="122">
        <v>2067.9471465963902</v>
      </c>
      <c r="M72" s="122"/>
      <c r="N72" s="214">
        <v>0.81</v>
      </c>
      <c r="O72" s="214">
        <v>0.75</v>
      </c>
      <c r="P72" s="214">
        <v>0.68</v>
      </c>
      <c r="Q72" s="214">
        <v>0.81</v>
      </c>
      <c r="R72" s="214">
        <v>0.55016747868453098</v>
      </c>
      <c r="S72" s="122"/>
    </row>
    <row r="73" spans="1:19" ht="12.75" x14ac:dyDescent="0.2">
      <c r="A73" s="122" t="s">
        <v>424</v>
      </c>
      <c r="B73" s="122">
        <v>135297</v>
      </c>
      <c r="C73" s="122">
        <v>-389</v>
      </c>
      <c r="D73" s="122">
        <v>0</v>
      </c>
      <c r="E73" s="122">
        <v>388.58117770870501</v>
      </c>
      <c r="F73" s="122">
        <v>99.5</v>
      </c>
      <c r="G73" s="122">
        <v>26776.154501657998</v>
      </c>
      <c r="H73" s="122">
        <v>7940.8262333016501</v>
      </c>
      <c r="I73" s="122">
        <v>10400.621768168199</v>
      </c>
      <c r="J73" s="122">
        <v>3630.7730753707701</v>
      </c>
      <c r="K73" s="122">
        <v>9973.9958584714896</v>
      </c>
      <c r="L73" s="122">
        <v>3627.5437339834398</v>
      </c>
      <c r="M73" s="122"/>
      <c r="N73" s="214">
        <v>0.81</v>
      </c>
      <c r="O73" s="214">
        <v>0.75</v>
      </c>
      <c r="P73" s="214">
        <v>0.68</v>
      </c>
      <c r="Q73" s="214">
        <v>0.81</v>
      </c>
      <c r="R73" s="214">
        <v>0.55016747868453098</v>
      </c>
      <c r="S73" s="122"/>
    </row>
    <row r="74" spans="1:19" ht="12.75" x14ac:dyDescent="0.2">
      <c r="A74" s="122" t="s">
        <v>425</v>
      </c>
      <c r="B74" s="122">
        <v>7226</v>
      </c>
      <c r="C74" s="122">
        <v>-389</v>
      </c>
      <c r="D74" s="122">
        <v>0</v>
      </c>
      <c r="E74" s="122">
        <v>388.58117770870501</v>
      </c>
      <c r="F74" s="122">
        <v>98.6</v>
      </c>
      <c r="G74" s="122">
        <v>27979.199957180401</v>
      </c>
      <c r="H74" s="122">
        <v>7896.9644050795096</v>
      </c>
      <c r="I74" s="122">
        <v>11798.557485179101</v>
      </c>
      <c r="J74" s="122">
        <v>4395.0895706930196</v>
      </c>
      <c r="K74" s="122">
        <v>10225.0034929335</v>
      </c>
      <c r="L74" s="122">
        <v>2658.87569605509</v>
      </c>
      <c r="M74" s="122"/>
      <c r="N74" s="214">
        <v>0.81</v>
      </c>
      <c r="O74" s="214">
        <v>0.75</v>
      </c>
      <c r="P74" s="214">
        <v>0.68</v>
      </c>
      <c r="Q74" s="214">
        <v>0.81</v>
      </c>
      <c r="R74" s="214">
        <v>0.55016747868453098</v>
      </c>
      <c r="S74" s="122"/>
    </row>
    <row r="75" spans="1:19" ht="12.75" x14ac:dyDescent="0.2">
      <c r="A75" s="122" t="s">
        <v>426</v>
      </c>
      <c r="B75" s="122">
        <v>30820</v>
      </c>
      <c r="C75" s="122">
        <v>-389</v>
      </c>
      <c r="D75" s="122">
        <v>0</v>
      </c>
      <c r="E75" s="122">
        <v>388.58117770870501</v>
      </c>
      <c r="F75" s="122">
        <v>98.3</v>
      </c>
      <c r="G75" s="122">
        <v>29092.9435849785</v>
      </c>
      <c r="H75" s="122">
        <v>7795.3202621294204</v>
      </c>
      <c r="I75" s="122">
        <v>11111.457700507801</v>
      </c>
      <c r="J75" s="122">
        <v>4162.8406032899802</v>
      </c>
      <c r="K75" s="122">
        <v>11752.5508964989</v>
      </c>
      <c r="L75" s="122">
        <v>3807.6461114721301</v>
      </c>
      <c r="M75" s="122"/>
      <c r="N75" s="214">
        <v>0.81</v>
      </c>
      <c r="O75" s="214">
        <v>0.75</v>
      </c>
      <c r="P75" s="214">
        <v>0.68</v>
      </c>
      <c r="Q75" s="214">
        <v>0.81</v>
      </c>
      <c r="R75" s="214">
        <v>0.55016747868453098</v>
      </c>
      <c r="S75" s="122"/>
    </row>
    <row r="76" spans="1:19" ht="12.75" x14ac:dyDescent="0.2">
      <c r="A76" s="122" t="s">
        <v>427</v>
      </c>
      <c r="B76" s="122">
        <v>11396</v>
      </c>
      <c r="C76" s="122">
        <v>-389</v>
      </c>
      <c r="D76" s="122">
        <v>0</v>
      </c>
      <c r="E76" s="122">
        <v>388.58117770870501</v>
      </c>
      <c r="F76" s="122">
        <v>97.8</v>
      </c>
      <c r="G76" s="122">
        <v>29627.873644651201</v>
      </c>
      <c r="H76" s="122">
        <v>7505.3734767613596</v>
      </c>
      <c r="I76" s="122">
        <v>11572.4565542907</v>
      </c>
      <c r="J76" s="122">
        <v>4333.7099872657</v>
      </c>
      <c r="K76" s="122">
        <v>12808.7792391272</v>
      </c>
      <c r="L76" s="122">
        <v>2812.1341185451702</v>
      </c>
      <c r="M76" s="122"/>
      <c r="N76" s="214">
        <v>0.81</v>
      </c>
      <c r="O76" s="214">
        <v>0.75</v>
      </c>
      <c r="P76" s="214">
        <v>0.68</v>
      </c>
      <c r="Q76" s="214">
        <v>0.81</v>
      </c>
      <c r="R76" s="214">
        <v>0.55016747868453098</v>
      </c>
      <c r="S76" s="122"/>
    </row>
    <row r="77" spans="1:19" ht="12.75" x14ac:dyDescent="0.2">
      <c r="A77" s="122" t="s">
        <v>428</v>
      </c>
      <c r="B77" s="122">
        <v>18794</v>
      </c>
      <c r="C77" s="122">
        <v>-389</v>
      </c>
      <c r="D77" s="122">
        <v>0</v>
      </c>
      <c r="E77" s="122">
        <v>388.58117770870501</v>
      </c>
      <c r="F77" s="122">
        <v>98.9</v>
      </c>
      <c r="G77" s="122">
        <v>29237.767625625202</v>
      </c>
      <c r="H77" s="122">
        <v>6895.0163280914803</v>
      </c>
      <c r="I77" s="122">
        <v>10868.470042679</v>
      </c>
      <c r="J77" s="122">
        <v>3967.6124838331898</v>
      </c>
      <c r="K77" s="122">
        <v>13204.6446659664</v>
      </c>
      <c r="L77" s="122">
        <v>3831.0392400185501</v>
      </c>
      <c r="M77" s="122"/>
      <c r="N77" s="214">
        <v>0.81</v>
      </c>
      <c r="O77" s="214">
        <v>0.75</v>
      </c>
      <c r="P77" s="214">
        <v>0.68</v>
      </c>
      <c r="Q77" s="214">
        <v>0.81</v>
      </c>
      <c r="R77" s="214">
        <v>0.55016747868453098</v>
      </c>
      <c r="S77" s="122"/>
    </row>
    <row r="78" spans="1:19" ht="12.75" x14ac:dyDescent="0.2">
      <c r="A78" s="122" t="s">
        <v>429</v>
      </c>
      <c r="B78" s="122">
        <v>13644</v>
      </c>
      <c r="C78" s="122">
        <v>-389</v>
      </c>
      <c r="D78" s="122">
        <v>0</v>
      </c>
      <c r="E78" s="122">
        <v>388.58117770870501</v>
      </c>
      <c r="F78" s="122">
        <v>98.8</v>
      </c>
      <c r="G78" s="122">
        <v>28340.886337758999</v>
      </c>
      <c r="H78" s="122">
        <v>8292.5729154892106</v>
      </c>
      <c r="I78" s="122">
        <v>12118.4016467249</v>
      </c>
      <c r="J78" s="122">
        <v>4216.1961013629498</v>
      </c>
      <c r="K78" s="122">
        <v>10184.7622500176</v>
      </c>
      <c r="L78" s="122">
        <v>2578.1790539846902</v>
      </c>
      <c r="M78" s="122"/>
      <c r="N78" s="214">
        <v>0.81</v>
      </c>
      <c r="O78" s="214">
        <v>0.75</v>
      </c>
      <c r="P78" s="214">
        <v>0.68</v>
      </c>
      <c r="Q78" s="214">
        <v>0.81</v>
      </c>
      <c r="R78" s="214">
        <v>0.55016747868453098</v>
      </c>
      <c r="S78" s="122"/>
    </row>
    <row r="79" spans="1:19" ht="12.75" x14ac:dyDescent="0.2">
      <c r="A79" s="122" t="s">
        <v>430</v>
      </c>
      <c r="B79" s="122">
        <v>27241</v>
      </c>
      <c r="C79" s="122">
        <v>-389</v>
      </c>
      <c r="D79" s="122">
        <v>0</v>
      </c>
      <c r="E79" s="122">
        <v>388.58117770870501</v>
      </c>
      <c r="F79" s="122">
        <v>98.5</v>
      </c>
      <c r="G79" s="122">
        <v>28544.716942500501</v>
      </c>
      <c r="H79" s="122">
        <v>7367.0607194117601</v>
      </c>
      <c r="I79" s="122">
        <v>11019.077843090699</v>
      </c>
      <c r="J79" s="122">
        <v>4207.3751402963399</v>
      </c>
      <c r="K79" s="122">
        <v>12181.894425636199</v>
      </c>
      <c r="L79" s="122">
        <v>2880.4679641939401</v>
      </c>
      <c r="M79" s="122"/>
      <c r="N79" s="214">
        <v>0.81</v>
      </c>
      <c r="O79" s="214">
        <v>0.75</v>
      </c>
      <c r="P79" s="214">
        <v>0.68</v>
      </c>
      <c r="Q79" s="214">
        <v>0.81</v>
      </c>
      <c r="R79" s="214">
        <v>0.55016747868453098</v>
      </c>
      <c r="S79" s="122"/>
    </row>
    <row r="80" spans="1:19" ht="12.75" x14ac:dyDescent="0.2">
      <c r="A80" s="122" t="s">
        <v>431</v>
      </c>
      <c r="B80" s="122">
        <v>33906</v>
      </c>
      <c r="C80" s="122">
        <v>-389</v>
      </c>
      <c r="D80" s="122">
        <v>0</v>
      </c>
      <c r="E80" s="122">
        <v>388.58117770870501</v>
      </c>
      <c r="F80" s="122">
        <v>98.9</v>
      </c>
      <c r="G80" s="122">
        <v>27380.025957667898</v>
      </c>
      <c r="H80" s="122">
        <v>7158.7529135749901</v>
      </c>
      <c r="I80" s="122">
        <v>11221.059352903399</v>
      </c>
      <c r="J80" s="122">
        <v>3789.9826032501101</v>
      </c>
      <c r="K80" s="122">
        <v>10885.9572716117</v>
      </c>
      <c r="L80" s="122">
        <v>3218.70719623991</v>
      </c>
      <c r="M80" s="122"/>
      <c r="N80" s="214">
        <v>0.81</v>
      </c>
      <c r="O80" s="214">
        <v>0.75</v>
      </c>
      <c r="P80" s="214">
        <v>0.68</v>
      </c>
      <c r="Q80" s="214">
        <v>0.81</v>
      </c>
      <c r="R80" s="214">
        <v>0.55016747868453098</v>
      </c>
      <c r="S80" s="122"/>
    </row>
    <row r="81" spans="1:19" ht="12.75" x14ac:dyDescent="0.2">
      <c r="A81" s="19" t="s">
        <v>432</v>
      </c>
      <c r="B81" s="122"/>
      <c r="C81" s="122"/>
      <c r="D81" s="122"/>
      <c r="E81" s="122"/>
      <c r="F81" s="19"/>
      <c r="G81" s="122"/>
      <c r="H81" s="122"/>
      <c r="I81" s="122"/>
      <c r="J81" s="122"/>
      <c r="K81" s="122"/>
      <c r="L81" s="122"/>
      <c r="M81" s="122"/>
      <c r="N81" s="214"/>
      <c r="O81" s="214"/>
      <c r="P81" s="214"/>
      <c r="Q81" s="214"/>
      <c r="R81" s="214"/>
      <c r="S81" s="122"/>
    </row>
    <row r="82" spans="1:19" ht="12.75" x14ac:dyDescent="0.2">
      <c r="A82" s="122" t="s">
        <v>433</v>
      </c>
      <c r="B82" s="122">
        <v>19850</v>
      </c>
      <c r="C82" s="122">
        <v>-389</v>
      </c>
      <c r="D82" s="122">
        <v>0</v>
      </c>
      <c r="E82" s="122">
        <v>388.58117770870501</v>
      </c>
      <c r="F82" s="122">
        <v>98.7</v>
      </c>
      <c r="G82" s="122">
        <v>29576.1061711082</v>
      </c>
      <c r="H82" s="122">
        <v>7969.4384211093502</v>
      </c>
      <c r="I82" s="122">
        <v>11967.982260131001</v>
      </c>
      <c r="J82" s="122">
        <v>3991.3991629952902</v>
      </c>
      <c r="K82" s="122">
        <v>11556.003049991399</v>
      </c>
      <c r="L82" s="122">
        <v>3763.1458306693098</v>
      </c>
      <c r="M82" s="122"/>
      <c r="N82" s="214">
        <v>0.81</v>
      </c>
      <c r="O82" s="214">
        <v>0.75</v>
      </c>
      <c r="P82" s="214">
        <v>0.68</v>
      </c>
      <c r="Q82" s="214">
        <v>0.81</v>
      </c>
      <c r="R82" s="214">
        <v>0.55016747868453098</v>
      </c>
      <c r="S82" s="122"/>
    </row>
    <row r="83" spans="1:19" ht="12.75" x14ac:dyDescent="0.2">
      <c r="A83" s="122" t="s">
        <v>434</v>
      </c>
      <c r="B83" s="122">
        <v>8760</v>
      </c>
      <c r="C83" s="122">
        <v>-389</v>
      </c>
      <c r="D83" s="122">
        <v>0</v>
      </c>
      <c r="E83" s="122">
        <v>388.58117770870501</v>
      </c>
      <c r="F83" s="122">
        <v>98.2</v>
      </c>
      <c r="G83" s="122">
        <v>30065.015948142202</v>
      </c>
      <c r="H83" s="122">
        <v>7677.6635122011003</v>
      </c>
      <c r="I83" s="122">
        <v>12804.8929041053</v>
      </c>
      <c r="J83" s="122">
        <v>4620.36920878614</v>
      </c>
      <c r="K83" s="122">
        <v>11689.2034706664</v>
      </c>
      <c r="L83" s="122">
        <v>2966.9746308322901</v>
      </c>
      <c r="M83" s="122"/>
      <c r="N83" s="214">
        <v>0.81</v>
      </c>
      <c r="O83" s="214">
        <v>0.75</v>
      </c>
      <c r="P83" s="214">
        <v>0.68</v>
      </c>
      <c r="Q83" s="214">
        <v>0.81</v>
      </c>
      <c r="R83" s="214">
        <v>0.55016747868453098</v>
      </c>
      <c r="S83" s="122"/>
    </row>
    <row r="84" spans="1:19" ht="12.75" x14ac:dyDescent="0.2">
      <c r="A84" s="122" t="s">
        <v>435</v>
      </c>
      <c r="B84" s="122">
        <v>28008</v>
      </c>
      <c r="C84" s="122">
        <v>-389</v>
      </c>
      <c r="D84" s="122">
        <v>0</v>
      </c>
      <c r="E84" s="122">
        <v>388.58117770870501</v>
      </c>
      <c r="F84" s="122">
        <v>98.7</v>
      </c>
      <c r="G84" s="122">
        <v>27253.858144803598</v>
      </c>
      <c r="H84" s="122">
        <v>6493.7541570793301</v>
      </c>
      <c r="I84" s="122">
        <v>10613.9988670611</v>
      </c>
      <c r="J84" s="122">
        <v>3811.4704349292001</v>
      </c>
      <c r="K84" s="122">
        <v>12258.1118253076</v>
      </c>
      <c r="L84" s="122">
        <v>2749.24947697582</v>
      </c>
      <c r="M84" s="122"/>
      <c r="N84" s="214">
        <v>0.81</v>
      </c>
      <c r="O84" s="214">
        <v>0.75</v>
      </c>
      <c r="P84" s="214">
        <v>0.68</v>
      </c>
      <c r="Q84" s="214">
        <v>0.81</v>
      </c>
      <c r="R84" s="214">
        <v>0.55016747868453098</v>
      </c>
      <c r="S84" s="122"/>
    </row>
    <row r="85" spans="1:19" ht="12.75" x14ac:dyDescent="0.2">
      <c r="A85" s="122" t="s">
        <v>436</v>
      </c>
      <c r="B85" s="122">
        <v>9991</v>
      </c>
      <c r="C85" s="122">
        <v>-389</v>
      </c>
      <c r="D85" s="122">
        <v>0</v>
      </c>
      <c r="E85" s="122">
        <v>388.58117770870501</v>
      </c>
      <c r="F85" s="122">
        <v>98.9</v>
      </c>
      <c r="G85" s="122">
        <v>28274.0250683618</v>
      </c>
      <c r="H85" s="122">
        <v>6532.1712833739102</v>
      </c>
      <c r="I85" s="122">
        <v>10474.998406446801</v>
      </c>
      <c r="J85" s="122">
        <v>3989.28628810894</v>
      </c>
      <c r="K85" s="122">
        <v>13207.7743624125</v>
      </c>
      <c r="L85" s="122">
        <v>3118.5151449300402</v>
      </c>
      <c r="M85" s="122"/>
      <c r="N85" s="214">
        <v>0.81</v>
      </c>
      <c r="O85" s="214">
        <v>0.75</v>
      </c>
      <c r="P85" s="214">
        <v>0.68</v>
      </c>
      <c r="Q85" s="214">
        <v>0.81</v>
      </c>
      <c r="R85" s="214">
        <v>0.55016747868453098</v>
      </c>
      <c r="S85" s="122"/>
    </row>
    <row r="86" spans="1:19" ht="12.75" x14ac:dyDescent="0.2">
      <c r="A86" s="122" t="s">
        <v>437</v>
      </c>
      <c r="B86" s="122">
        <v>12393</v>
      </c>
      <c r="C86" s="122">
        <v>-389</v>
      </c>
      <c r="D86" s="122">
        <v>0</v>
      </c>
      <c r="E86" s="122">
        <v>388.58117770870501</v>
      </c>
      <c r="F86" s="122">
        <v>98.4</v>
      </c>
      <c r="G86" s="122">
        <v>30338.363067703802</v>
      </c>
      <c r="H86" s="122">
        <v>5852.7206726398099</v>
      </c>
      <c r="I86" s="122">
        <v>10067.4396405671</v>
      </c>
      <c r="J86" s="122">
        <v>4468.4327505847796</v>
      </c>
      <c r="K86" s="122">
        <v>16588.677027687601</v>
      </c>
      <c r="L86" s="122">
        <v>2856.79723086075</v>
      </c>
      <c r="M86" s="122"/>
      <c r="N86" s="214">
        <v>0.81</v>
      </c>
      <c r="O86" s="214">
        <v>0.75</v>
      </c>
      <c r="P86" s="214">
        <v>0.68</v>
      </c>
      <c r="Q86" s="214">
        <v>0.81</v>
      </c>
      <c r="R86" s="214">
        <v>0.55016747868453098</v>
      </c>
      <c r="S86" s="122"/>
    </row>
    <row r="87" spans="1:19" ht="12.75" x14ac:dyDescent="0.2">
      <c r="A87" s="122" t="s">
        <v>438</v>
      </c>
      <c r="B87" s="122">
        <v>9508</v>
      </c>
      <c r="C87" s="122">
        <v>-389</v>
      </c>
      <c r="D87" s="122">
        <v>0</v>
      </c>
      <c r="E87" s="122">
        <v>388.58117770870501</v>
      </c>
      <c r="F87" s="122">
        <v>98.6</v>
      </c>
      <c r="G87" s="122">
        <v>29288.081419672399</v>
      </c>
      <c r="H87" s="122">
        <v>6509.4729385458704</v>
      </c>
      <c r="I87" s="122">
        <v>11114.183737060401</v>
      </c>
      <c r="J87" s="122">
        <v>4207.84149550866</v>
      </c>
      <c r="K87" s="122">
        <v>13993.0862907018</v>
      </c>
      <c r="L87" s="122">
        <v>2697.43029484213</v>
      </c>
      <c r="M87" s="122"/>
      <c r="N87" s="214">
        <v>0.81</v>
      </c>
      <c r="O87" s="214">
        <v>0.75</v>
      </c>
      <c r="P87" s="214">
        <v>0.68</v>
      </c>
      <c r="Q87" s="214">
        <v>0.81</v>
      </c>
      <c r="R87" s="214">
        <v>0.55016747868453098</v>
      </c>
      <c r="S87" s="122"/>
    </row>
    <row r="88" spans="1:19" ht="12.75" x14ac:dyDescent="0.2">
      <c r="A88" s="122" t="s">
        <v>439</v>
      </c>
      <c r="B88" s="122">
        <v>89500</v>
      </c>
      <c r="C88" s="122">
        <v>-389</v>
      </c>
      <c r="D88" s="122">
        <v>0</v>
      </c>
      <c r="E88" s="122">
        <v>388.58117770870501</v>
      </c>
      <c r="F88" s="122">
        <v>99.3</v>
      </c>
      <c r="G88" s="122">
        <v>26860.957118331698</v>
      </c>
      <c r="H88" s="122">
        <v>8145.4255642099197</v>
      </c>
      <c r="I88" s="122">
        <v>10857.563324708501</v>
      </c>
      <c r="J88" s="122">
        <v>3699.9252272377898</v>
      </c>
      <c r="K88" s="122">
        <v>9409.0644001014407</v>
      </c>
      <c r="L88" s="122">
        <v>3603.8091599436002</v>
      </c>
      <c r="M88" s="122"/>
      <c r="N88" s="214">
        <v>0.81</v>
      </c>
      <c r="O88" s="214">
        <v>0.75</v>
      </c>
      <c r="P88" s="214">
        <v>0.68</v>
      </c>
      <c r="Q88" s="214">
        <v>0.81</v>
      </c>
      <c r="R88" s="214">
        <v>0.55016747868453098</v>
      </c>
      <c r="S88" s="122"/>
    </row>
    <row r="89" spans="1:19" ht="12.75" x14ac:dyDescent="0.2">
      <c r="A89" s="122" t="s">
        <v>440</v>
      </c>
      <c r="B89" s="122">
        <v>16618</v>
      </c>
      <c r="C89" s="122">
        <v>-389</v>
      </c>
      <c r="D89" s="122">
        <v>0</v>
      </c>
      <c r="E89" s="122">
        <v>388.58117770870501</v>
      </c>
      <c r="F89" s="122">
        <v>99.5</v>
      </c>
      <c r="G89" s="122">
        <v>28972.716548704801</v>
      </c>
      <c r="H89" s="122">
        <v>8152.7061289520298</v>
      </c>
      <c r="I89" s="122">
        <v>11706.719470467</v>
      </c>
      <c r="J89" s="122">
        <v>3737.95666873443</v>
      </c>
      <c r="K89" s="122">
        <v>11789.1539767133</v>
      </c>
      <c r="L89" s="122">
        <v>2722.7340465632601</v>
      </c>
      <c r="M89" s="122"/>
      <c r="N89" s="214">
        <v>0.81</v>
      </c>
      <c r="O89" s="214">
        <v>0.75</v>
      </c>
      <c r="P89" s="214">
        <v>0.68</v>
      </c>
      <c r="Q89" s="214">
        <v>0.81</v>
      </c>
      <c r="R89" s="214">
        <v>0.55016747868453098</v>
      </c>
      <c r="S89" s="122"/>
    </row>
    <row r="90" spans="1:19" ht="12.75" x14ac:dyDescent="0.2">
      <c r="A90" s="19" t="s">
        <v>441</v>
      </c>
      <c r="B90" s="122"/>
      <c r="C90" s="122"/>
      <c r="D90" s="122"/>
      <c r="E90" s="122"/>
      <c r="F90" s="19"/>
      <c r="G90" s="122"/>
      <c r="H90" s="122"/>
      <c r="I90" s="122"/>
      <c r="J90" s="122"/>
      <c r="K90" s="122"/>
      <c r="L90" s="122"/>
      <c r="M90" s="122"/>
      <c r="N90" s="214"/>
      <c r="O90" s="214"/>
      <c r="P90" s="214"/>
      <c r="Q90" s="214"/>
      <c r="R90" s="214"/>
      <c r="S90" s="122"/>
    </row>
    <row r="91" spans="1:19" ht="12.75" x14ac:dyDescent="0.2">
      <c r="A91" s="122" t="s">
        <v>442</v>
      </c>
      <c r="B91" s="122">
        <v>10930</v>
      </c>
      <c r="C91" s="122">
        <v>-389</v>
      </c>
      <c r="D91" s="122">
        <v>0</v>
      </c>
      <c r="E91" s="122">
        <v>388.58117770870501</v>
      </c>
      <c r="F91" s="122">
        <v>98.9</v>
      </c>
      <c r="G91" s="122">
        <v>28151.848542321699</v>
      </c>
      <c r="H91" s="122">
        <v>4751.5139381642202</v>
      </c>
      <c r="I91" s="122">
        <v>9076.5871269363306</v>
      </c>
      <c r="J91" s="122">
        <v>3890.4693497039102</v>
      </c>
      <c r="K91" s="122">
        <v>16878.897907429899</v>
      </c>
      <c r="L91" s="122">
        <v>2141.6304853329498</v>
      </c>
      <c r="M91" s="122"/>
      <c r="N91" s="214">
        <v>0.81</v>
      </c>
      <c r="O91" s="214">
        <v>0.75</v>
      </c>
      <c r="P91" s="214">
        <v>0.68</v>
      </c>
      <c r="Q91" s="214">
        <v>0.81</v>
      </c>
      <c r="R91" s="214">
        <v>0.55016747868453098</v>
      </c>
      <c r="S91" s="122"/>
    </row>
    <row r="92" spans="1:19" ht="12.75" x14ac:dyDescent="0.2">
      <c r="A92" s="122" t="s">
        <v>443</v>
      </c>
      <c r="B92" s="122">
        <v>9348</v>
      </c>
      <c r="C92" s="122">
        <v>-389</v>
      </c>
      <c r="D92" s="122">
        <v>0</v>
      </c>
      <c r="E92" s="122">
        <v>388.58117770870501</v>
      </c>
      <c r="F92" s="122">
        <v>98.2</v>
      </c>
      <c r="G92" s="122">
        <v>28769.567722213498</v>
      </c>
      <c r="H92" s="122">
        <v>6424.79883269112</v>
      </c>
      <c r="I92" s="122">
        <v>9573.1421655366903</v>
      </c>
      <c r="J92" s="122">
        <v>4394.1753852316497</v>
      </c>
      <c r="K92" s="122">
        <v>14504.7454313452</v>
      </c>
      <c r="L92" s="122">
        <v>2996.7983316211298</v>
      </c>
      <c r="M92" s="122"/>
      <c r="N92" s="214">
        <v>0.81</v>
      </c>
      <c r="O92" s="214">
        <v>0.75</v>
      </c>
      <c r="P92" s="214">
        <v>0.68</v>
      </c>
      <c r="Q92" s="214">
        <v>0.81</v>
      </c>
      <c r="R92" s="214">
        <v>0.55016747868453098</v>
      </c>
      <c r="S92" s="122"/>
    </row>
    <row r="93" spans="1:19" ht="12.75" x14ac:dyDescent="0.2">
      <c r="A93" s="122" t="s">
        <v>444</v>
      </c>
      <c r="B93" s="122">
        <v>14607</v>
      </c>
      <c r="C93" s="122">
        <v>-389</v>
      </c>
      <c r="D93" s="122">
        <v>0</v>
      </c>
      <c r="E93" s="122">
        <v>388.58117770870501</v>
      </c>
      <c r="F93" s="122">
        <v>97.8</v>
      </c>
      <c r="G93" s="122">
        <v>28943.807516886201</v>
      </c>
      <c r="H93" s="122">
        <v>6539.0630137841899</v>
      </c>
      <c r="I93" s="122">
        <v>10326.2770696067</v>
      </c>
      <c r="J93" s="122">
        <v>4115.3346603045502</v>
      </c>
      <c r="K93" s="122">
        <v>14003.1230405846</v>
      </c>
      <c r="L93" s="122">
        <v>3201.7549380547998</v>
      </c>
      <c r="M93" s="122"/>
      <c r="N93" s="214">
        <v>0.81</v>
      </c>
      <c r="O93" s="214">
        <v>0.75</v>
      </c>
      <c r="P93" s="214">
        <v>0.68</v>
      </c>
      <c r="Q93" s="214">
        <v>0.81</v>
      </c>
      <c r="R93" s="214">
        <v>0.55016747868453098</v>
      </c>
      <c r="S93" s="122"/>
    </row>
    <row r="94" spans="1:19" ht="12.75" x14ac:dyDescent="0.2">
      <c r="A94" s="122" t="s">
        <v>445</v>
      </c>
      <c r="B94" s="122">
        <v>6080</v>
      </c>
      <c r="C94" s="122">
        <v>-389</v>
      </c>
      <c r="D94" s="122">
        <v>0</v>
      </c>
      <c r="E94" s="122">
        <v>388.58117770870501</v>
      </c>
      <c r="F94" s="122">
        <v>97.4</v>
      </c>
      <c r="G94" s="122">
        <v>30277.862354668901</v>
      </c>
      <c r="H94" s="122">
        <v>6368.8779425255898</v>
      </c>
      <c r="I94" s="122">
        <v>11374.249215875099</v>
      </c>
      <c r="J94" s="122">
        <v>4773.9446464577304</v>
      </c>
      <c r="K94" s="122">
        <v>14477.000039951001</v>
      </c>
      <c r="L94" s="122">
        <v>2936.80011989899</v>
      </c>
      <c r="M94" s="122"/>
      <c r="N94" s="214">
        <v>0.81</v>
      </c>
      <c r="O94" s="214">
        <v>0.75</v>
      </c>
      <c r="P94" s="214">
        <v>0.68</v>
      </c>
      <c r="Q94" s="214">
        <v>0.81</v>
      </c>
      <c r="R94" s="214">
        <v>0.55016747868453098</v>
      </c>
      <c r="S94" s="122"/>
    </row>
    <row r="95" spans="1:19" ht="12.75" x14ac:dyDescent="0.2">
      <c r="A95" s="122" t="s">
        <v>441</v>
      </c>
      <c r="B95" s="122">
        <v>66571</v>
      </c>
      <c r="C95" s="122">
        <v>-389</v>
      </c>
      <c r="D95" s="122">
        <v>0</v>
      </c>
      <c r="E95" s="122">
        <v>388.58117770870501</v>
      </c>
      <c r="F95" s="122">
        <v>99</v>
      </c>
      <c r="G95" s="122">
        <v>26155.999236660002</v>
      </c>
      <c r="H95" s="122">
        <v>7589.9515303017997</v>
      </c>
      <c r="I95" s="122">
        <v>9881.1058391304796</v>
      </c>
      <c r="J95" s="122">
        <v>3514.2105020669601</v>
      </c>
      <c r="K95" s="122">
        <v>10357.3631576874</v>
      </c>
      <c r="L95" s="122">
        <v>3304.7787975085298</v>
      </c>
      <c r="M95" s="122"/>
      <c r="N95" s="214">
        <v>0.81</v>
      </c>
      <c r="O95" s="214">
        <v>0.75</v>
      </c>
      <c r="P95" s="214">
        <v>0.68</v>
      </c>
      <c r="Q95" s="214">
        <v>0.81</v>
      </c>
      <c r="R95" s="214">
        <v>0.55016747868453098</v>
      </c>
      <c r="S95" s="122"/>
    </row>
    <row r="96" spans="1:19" ht="12.75" x14ac:dyDescent="0.2">
      <c r="A96" s="122" t="s">
        <v>446</v>
      </c>
      <c r="B96" s="122">
        <v>13395</v>
      </c>
      <c r="C96" s="122">
        <v>-389</v>
      </c>
      <c r="D96" s="122">
        <v>0</v>
      </c>
      <c r="E96" s="122">
        <v>388.58117770870501</v>
      </c>
      <c r="F96" s="122">
        <v>98</v>
      </c>
      <c r="G96" s="122">
        <v>28040.636575843899</v>
      </c>
      <c r="H96" s="122">
        <v>7014.8098105537301</v>
      </c>
      <c r="I96" s="122">
        <v>9795.8832465877204</v>
      </c>
      <c r="J96" s="122">
        <v>4319.5361189431396</v>
      </c>
      <c r="K96" s="122">
        <v>13069.7801142441</v>
      </c>
      <c r="L96" s="122">
        <v>2704.48872131298</v>
      </c>
      <c r="M96" s="122"/>
      <c r="N96" s="214">
        <v>0.81</v>
      </c>
      <c r="O96" s="214">
        <v>0.75</v>
      </c>
      <c r="P96" s="214">
        <v>0.68</v>
      </c>
      <c r="Q96" s="214">
        <v>0.81</v>
      </c>
      <c r="R96" s="214">
        <v>0.55016747868453098</v>
      </c>
      <c r="S96" s="122"/>
    </row>
    <row r="97" spans="1:19" ht="12.75" x14ac:dyDescent="0.2">
      <c r="A97" s="122" t="s">
        <v>447</v>
      </c>
      <c r="B97" s="122">
        <v>14916</v>
      </c>
      <c r="C97" s="122">
        <v>-389</v>
      </c>
      <c r="D97" s="122">
        <v>0</v>
      </c>
      <c r="E97" s="122">
        <v>388.58117770870501</v>
      </c>
      <c r="F97" s="122">
        <v>98.6</v>
      </c>
      <c r="G97" s="122">
        <v>28050.370073585102</v>
      </c>
      <c r="H97" s="122">
        <v>7977.8211788334702</v>
      </c>
      <c r="I97" s="122">
        <v>11191.617328636299</v>
      </c>
      <c r="J97" s="122">
        <v>3588.4897474921199</v>
      </c>
      <c r="K97" s="122">
        <v>11850.413505156001</v>
      </c>
      <c r="L97" s="122">
        <v>2100.47667220323</v>
      </c>
      <c r="M97" s="122"/>
      <c r="N97" s="214">
        <v>0.81</v>
      </c>
      <c r="O97" s="214">
        <v>0.75</v>
      </c>
      <c r="P97" s="214">
        <v>0.68</v>
      </c>
      <c r="Q97" s="214">
        <v>0.81</v>
      </c>
      <c r="R97" s="214">
        <v>0.55016747868453098</v>
      </c>
      <c r="S97" s="122"/>
    </row>
    <row r="98" spans="1:19" ht="12.75" x14ac:dyDescent="0.2">
      <c r="A98" s="122" t="s">
        <v>448</v>
      </c>
      <c r="B98" s="122">
        <v>20311</v>
      </c>
      <c r="C98" s="122">
        <v>-389</v>
      </c>
      <c r="D98" s="122">
        <v>0</v>
      </c>
      <c r="E98" s="122">
        <v>388.58117770870501</v>
      </c>
      <c r="F98" s="122">
        <v>98</v>
      </c>
      <c r="G98" s="122">
        <v>27594.672265643399</v>
      </c>
      <c r="H98" s="122">
        <v>6698.8077592847603</v>
      </c>
      <c r="I98" s="122">
        <v>10066.593628710199</v>
      </c>
      <c r="J98" s="122">
        <v>3667.1260062124902</v>
      </c>
      <c r="K98" s="122">
        <v>12989.4034078145</v>
      </c>
      <c r="L98" s="122">
        <v>2914.8039036588498</v>
      </c>
      <c r="M98" s="122"/>
      <c r="N98" s="214">
        <v>0.81</v>
      </c>
      <c r="O98" s="214">
        <v>0.75</v>
      </c>
      <c r="P98" s="214">
        <v>0.68</v>
      </c>
      <c r="Q98" s="214">
        <v>0.81</v>
      </c>
      <c r="R98" s="214">
        <v>0.55016747868453098</v>
      </c>
      <c r="S98" s="122"/>
    </row>
    <row r="99" spans="1:19" ht="12.75" x14ac:dyDescent="0.2">
      <c r="A99" s="122" t="s">
        <v>449</v>
      </c>
      <c r="B99" s="122">
        <v>27006</v>
      </c>
      <c r="C99" s="122">
        <v>-389</v>
      </c>
      <c r="D99" s="122">
        <v>0</v>
      </c>
      <c r="E99" s="122">
        <v>388.58117770870501</v>
      </c>
      <c r="F99" s="122">
        <v>98.4</v>
      </c>
      <c r="G99" s="122">
        <v>27051.2314422692</v>
      </c>
      <c r="H99" s="122">
        <v>6767.5395250317097</v>
      </c>
      <c r="I99" s="122">
        <v>10504.8005848054</v>
      </c>
      <c r="J99" s="122">
        <v>3633.62780506225</v>
      </c>
      <c r="K99" s="122">
        <v>11761.738089744</v>
      </c>
      <c r="L99" s="122">
        <v>3077.3342552027598</v>
      </c>
      <c r="M99" s="122"/>
      <c r="N99" s="214">
        <v>0.81</v>
      </c>
      <c r="O99" s="214">
        <v>0.75</v>
      </c>
      <c r="P99" s="214">
        <v>0.68</v>
      </c>
      <c r="Q99" s="214">
        <v>0.81</v>
      </c>
      <c r="R99" s="214">
        <v>0.55016747868453098</v>
      </c>
      <c r="S99" s="122"/>
    </row>
    <row r="100" spans="1:19" ht="12.75" x14ac:dyDescent="0.2">
      <c r="A100" s="122" t="s">
        <v>450</v>
      </c>
      <c r="B100" s="122">
        <v>7063</v>
      </c>
      <c r="C100" s="122">
        <v>-389</v>
      </c>
      <c r="D100" s="122">
        <v>0</v>
      </c>
      <c r="E100" s="122">
        <v>388.58117770870501</v>
      </c>
      <c r="F100" s="122">
        <v>97.8</v>
      </c>
      <c r="G100" s="122">
        <v>28530.8805879391</v>
      </c>
      <c r="H100" s="122">
        <v>5652.9804844539203</v>
      </c>
      <c r="I100" s="122">
        <v>10361.4916669542</v>
      </c>
      <c r="J100" s="122">
        <v>4110.31859666951</v>
      </c>
      <c r="K100" s="122">
        <v>14911.3738184374</v>
      </c>
      <c r="L100" s="122">
        <v>2376.7639079154301</v>
      </c>
      <c r="M100" s="122"/>
      <c r="N100" s="214">
        <v>0.81</v>
      </c>
      <c r="O100" s="214">
        <v>0.75</v>
      </c>
      <c r="P100" s="214">
        <v>0.68</v>
      </c>
      <c r="Q100" s="214">
        <v>0.81</v>
      </c>
      <c r="R100" s="214">
        <v>0.55016747868453098</v>
      </c>
      <c r="S100" s="122"/>
    </row>
    <row r="101" spans="1:19" ht="12.75" x14ac:dyDescent="0.2">
      <c r="A101" s="122" t="s">
        <v>451</v>
      </c>
      <c r="B101" s="122">
        <v>15636</v>
      </c>
      <c r="C101" s="122">
        <v>-389</v>
      </c>
      <c r="D101" s="122">
        <v>0</v>
      </c>
      <c r="E101" s="122">
        <v>388.58117770870501</v>
      </c>
      <c r="F101" s="122">
        <v>98.1</v>
      </c>
      <c r="G101" s="122">
        <v>27964.0111342206</v>
      </c>
      <c r="H101" s="122">
        <v>6568.4642597705597</v>
      </c>
      <c r="I101" s="122">
        <v>10143.964388783101</v>
      </c>
      <c r="J101" s="122">
        <v>4264.7058952082798</v>
      </c>
      <c r="K101" s="122">
        <v>13062.9880988352</v>
      </c>
      <c r="L101" s="122">
        <v>2825.6148966456999</v>
      </c>
      <c r="M101" s="122"/>
      <c r="N101" s="214">
        <v>0.81</v>
      </c>
      <c r="O101" s="214">
        <v>0.75</v>
      </c>
      <c r="P101" s="214">
        <v>0.68</v>
      </c>
      <c r="Q101" s="214">
        <v>0.81</v>
      </c>
      <c r="R101" s="214">
        <v>0.55016747868453098</v>
      </c>
      <c r="S101" s="122"/>
    </row>
    <row r="102" spans="1:19" ht="12.75" x14ac:dyDescent="0.2">
      <c r="A102" s="122" t="s">
        <v>452</v>
      </c>
      <c r="B102" s="122">
        <v>36438</v>
      </c>
      <c r="C102" s="122">
        <v>-389</v>
      </c>
      <c r="D102" s="122">
        <v>0</v>
      </c>
      <c r="E102" s="122">
        <v>388.58117770870501</v>
      </c>
      <c r="F102" s="122">
        <v>97.3</v>
      </c>
      <c r="G102" s="122">
        <v>28146.945781353999</v>
      </c>
      <c r="H102" s="122">
        <v>6145.1387104101404</v>
      </c>
      <c r="I102" s="122">
        <v>9535.6494303218096</v>
      </c>
      <c r="J102" s="122">
        <v>3773.13179878558</v>
      </c>
      <c r="K102" s="122">
        <v>14147.9194178406</v>
      </c>
      <c r="L102" s="122">
        <v>3620.9010505646902</v>
      </c>
      <c r="M102" s="122"/>
      <c r="N102" s="214">
        <v>0.81</v>
      </c>
      <c r="O102" s="214">
        <v>0.75</v>
      </c>
      <c r="P102" s="214">
        <v>0.68</v>
      </c>
      <c r="Q102" s="214">
        <v>0.81</v>
      </c>
      <c r="R102" s="214">
        <v>0.55016747868453098</v>
      </c>
      <c r="S102" s="122"/>
    </row>
    <row r="103" spans="1:19" ht="12.75" x14ac:dyDescent="0.2">
      <c r="A103" s="19" t="s">
        <v>453</v>
      </c>
      <c r="B103" s="122"/>
      <c r="C103" s="122"/>
      <c r="D103" s="122"/>
      <c r="E103" s="122"/>
      <c r="F103" s="19"/>
      <c r="G103" s="122"/>
      <c r="H103" s="122"/>
      <c r="I103" s="122"/>
      <c r="J103" s="122"/>
      <c r="K103" s="122"/>
      <c r="L103" s="122"/>
      <c r="M103" s="122"/>
      <c r="N103" s="214"/>
      <c r="O103" s="214"/>
      <c r="P103" s="214"/>
      <c r="Q103" s="214"/>
      <c r="R103" s="214"/>
      <c r="S103" s="122"/>
    </row>
    <row r="104" spans="1:19" ht="12.75" x14ac:dyDescent="0.2">
      <c r="A104" s="122" t="s">
        <v>454</v>
      </c>
      <c r="B104" s="122">
        <v>58003</v>
      </c>
      <c r="C104" s="122">
        <v>-389</v>
      </c>
      <c r="D104" s="122">
        <v>0</v>
      </c>
      <c r="E104" s="122">
        <v>388.58117770870501</v>
      </c>
      <c r="F104" s="122">
        <v>99.9</v>
      </c>
      <c r="G104" s="122">
        <v>26512.888101097698</v>
      </c>
      <c r="H104" s="122">
        <v>6352.3996693947201</v>
      </c>
      <c r="I104" s="122">
        <v>9667.6370418294391</v>
      </c>
      <c r="J104" s="122">
        <v>3440.5648932508202</v>
      </c>
      <c r="K104" s="122">
        <v>12335.719619117001</v>
      </c>
      <c r="L104" s="122">
        <v>3244.82932522485</v>
      </c>
      <c r="M104" s="122"/>
      <c r="N104" s="214">
        <v>0.81</v>
      </c>
      <c r="O104" s="214">
        <v>0.75</v>
      </c>
      <c r="P104" s="214">
        <v>0.68</v>
      </c>
      <c r="Q104" s="214">
        <v>0.81</v>
      </c>
      <c r="R104" s="214">
        <v>0.55016747868453098</v>
      </c>
      <c r="S104" s="122"/>
    </row>
    <row r="105" spans="1:19" ht="12.75" x14ac:dyDescent="0.2">
      <c r="A105" s="19" t="s">
        <v>455</v>
      </c>
      <c r="B105" s="122"/>
      <c r="C105" s="122"/>
      <c r="D105" s="122"/>
      <c r="E105" s="122"/>
      <c r="F105" s="19"/>
      <c r="G105" s="122"/>
      <c r="H105" s="122"/>
      <c r="I105" s="122"/>
      <c r="J105" s="122"/>
      <c r="K105" s="122"/>
      <c r="L105" s="122"/>
      <c r="M105" s="122"/>
      <c r="N105" s="214"/>
      <c r="O105" s="214"/>
      <c r="P105" s="214"/>
      <c r="Q105" s="214"/>
      <c r="R105" s="214"/>
      <c r="S105" s="122"/>
    </row>
    <row r="106" spans="1:19" ht="12.75" x14ac:dyDescent="0.2">
      <c r="A106" s="122" t="s">
        <v>456</v>
      </c>
      <c r="B106" s="122">
        <v>32130</v>
      </c>
      <c r="C106" s="122">
        <v>-389</v>
      </c>
      <c r="D106" s="122">
        <v>0</v>
      </c>
      <c r="E106" s="122">
        <v>388.58117770870501</v>
      </c>
      <c r="F106" s="122">
        <v>98.1</v>
      </c>
      <c r="G106" s="122">
        <v>27479.1222071708</v>
      </c>
      <c r="H106" s="122">
        <v>6733.15107785092</v>
      </c>
      <c r="I106" s="122">
        <v>9827.8231480408595</v>
      </c>
      <c r="J106" s="122">
        <v>3631.1059738181998</v>
      </c>
      <c r="K106" s="122">
        <v>12915.051821581301</v>
      </c>
      <c r="L106" s="122">
        <v>3133.6974688616701</v>
      </c>
      <c r="M106" s="122"/>
      <c r="N106" s="214">
        <v>0.81</v>
      </c>
      <c r="O106" s="214">
        <v>0.75</v>
      </c>
      <c r="P106" s="214">
        <v>0.68</v>
      </c>
      <c r="Q106" s="214">
        <v>0.81</v>
      </c>
      <c r="R106" s="214">
        <v>0.55016747868453098</v>
      </c>
      <c r="S106" s="122"/>
    </row>
    <row r="107" spans="1:19" ht="12.75" x14ac:dyDescent="0.2">
      <c r="A107" s="122" t="s">
        <v>457</v>
      </c>
      <c r="B107" s="122">
        <v>66262</v>
      </c>
      <c r="C107" s="122">
        <v>-389</v>
      </c>
      <c r="D107" s="122">
        <v>0</v>
      </c>
      <c r="E107" s="122">
        <v>388.58117770870501</v>
      </c>
      <c r="F107" s="122">
        <v>98.4</v>
      </c>
      <c r="G107" s="122">
        <v>27549.956314988402</v>
      </c>
      <c r="H107" s="122">
        <v>7463.0561051961304</v>
      </c>
      <c r="I107" s="122">
        <v>10818.4689667204</v>
      </c>
      <c r="J107" s="122">
        <v>3733.1639209256</v>
      </c>
      <c r="K107" s="122">
        <v>10919.782468052499</v>
      </c>
      <c r="L107" s="122">
        <v>3648.8050587560601</v>
      </c>
      <c r="M107" s="122"/>
      <c r="N107" s="214">
        <v>0.81</v>
      </c>
      <c r="O107" s="214">
        <v>0.75</v>
      </c>
      <c r="P107" s="214">
        <v>0.68</v>
      </c>
      <c r="Q107" s="214">
        <v>0.81</v>
      </c>
      <c r="R107" s="214">
        <v>0.55016747868453098</v>
      </c>
      <c r="S107" s="122"/>
    </row>
    <row r="108" spans="1:19" ht="12.75" x14ac:dyDescent="0.2">
      <c r="A108" s="122" t="s">
        <v>458</v>
      </c>
      <c r="B108" s="122">
        <v>13417</v>
      </c>
      <c r="C108" s="122">
        <v>-389</v>
      </c>
      <c r="D108" s="122">
        <v>0</v>
      </c>
      <c r="E108" s="122">
        <v>388.58117770870501</v>
      </c>
      <c r="F108" s="122">
        <v>98.2</v>
      </c>
      <c r="G108" s="122">
        <v>27267.546499768399</v>
      </c>
      <c r="H108" s="122">
        <v>6055.7565345769299</v>
      </c>
      <c r="I108" s="122">
        <v>9772.5599144030402</v>
      </c>
      <c r="J108" s="122">
        <v>3997.4072617021802</v>
      </c>
      <c r="K108" s="122">
        <v>13635.9998368905</v>
      </c>
      <c r="L108" s="122">
        <v>2307.6008930144799</v>
      </c>
      <c r="M108" s="122"/>
      <c r="N108" s="214">
        <v>0.81</v>
      </c>
      <c r="O108" s="214">
        <v>0.75</v>
      </c>
      <c r="P108" s="214">
        <v>0.68</v>
      </c>
      <c r="Q108" s="214">
        <v>0.81</v>
      </c>
      <c r="R108" s="214">
        <v>0.55016747868453098</v>
      </c>
      <c r="S108" s="122"/>
    </row>
    <row r="109" spans="1:19" ht="12.75" x14ac:dyDescent="0.2">
      <c r="A109" s="122" t="s">
        <v>459</v>
      </c>
      <c r="B109" s="122">
        <v>29207</v>
      </c>
      <c r="C109" s="122">
        <v>-389</v>
      </c>
      <c r="D109" s="122">
        <v>0</v>
      </c>
      <c r="E109" s="122">
        <v>388.58117770870501</v>
      </c>
      <c r="F109" s="122">
        <v>98.4</v>
      </c>
      <c r="G109" s="122">
        <v>28490.1393143409</v>
      </c>
      <c r="H109" s="122">
        <v>7176.9602033581295</v>
      </c>
      <c r="I109" s="122">
        <v>10900.196960519101</v>
      </c>
      <c r="J109" s="122">
        <v>3929.7622886640902</v>
      </c>
      <c r="K109" s="122">
        <v>12404.792989219</v>
      </c>
      <c r="L109" s="122">
        <v>3238.1651418804399</v>
      </c>
      <c r="M109" s="122"/>
      <c r="N109" s="214">
        <v>0.81</v>
      </c>
      <c r="O109" s="214">
        <v>0.75</v>
      </c>
      <c r="P109" s="214">
        <v>0.68</v>
      </c>
      <c r="Q109" s="214">
        <v>0.81</v>
      </c>
      <c r="R109" s="214">
        <v>0.55016747868453098</v>
      </c>
      <c r="S109" s="122"/>
    </row>
    <row r="110" spans="1:19" ht="12.75" x14ac:dyDescent="0.2">
      <c r="A110" s="122" t="s">
        <v>460</v>
      </c>
      <c r="B110" s="122">
        <v>17437</v>
      </c>
      <c r="C110" s="122">
        <v>-389</v>
      </c>
      <c r="D110" s="122">
        <v>0</v>
      </c>
      <c r="E110" s="122">
        <v>388.58117770870501</v>
      </c>
      <c r="F110" s="122">
        <v>98.7</v>
      </c>
      <c r="G110" s="122">
        <v>27436.333354839</v>
      </c>
      <c r="H110" s="122">
        <v>6621.0373487628603</v>
      </c>
      <c r="I110" s="122">
        <v>10084.921444486599</v>
      </c>
      <c r="J110" s="122">
        <v>3813.71551130735</v>
      </c>
      <c r="K110" s="122">
        <v>12730.6479079766</v>
      </c>
      <c r="L110" s="122">
        <v>2916.2949974112698</v>
      </c>
      <c r="M110" s="122"/>
      <c r="N110" s="214">
        <v>0.81</v>
      </c>
      <c r="O110" s="214">
        <v>0.75</v>
      </c>
      <c r="P110" s="214">
        <v>0.68</v>
      </c>
      <c r="Q110" s="214">
        <v>0.81</v>
      </c>
      <c r="R110" s="214">
        <v>0.55016747868453098</v>
      </c>
      <c r="S110" s="122"/>
    </row>
    <row r="111" spans="1:19" ht="12.75" x14ac:dyDescent="0.2">
      <c r="A111" s="19" t="s">
        <v>461</v>
      </c>
      <c r="B111" s="122"/>
      <c r="C111" s="122"/>
      <c r="D111" s="122"/>
      <c r="E111" s="122"/>
      <c r="F111" s="19"/>
      <c r="G111" s="122"/>
      <c r="H111" s="122"/>
      <c r="I111" s="122"/>
      <c r="J111" s="122"/>
      <c r="K111" s="122"/>
      <c r="L111" s="122"/>
      <c r="M111" s="122"/>
      <c r="N111" s="214"/>
      <c r="O111" s="214"/>
      <c r="P111" s="214"/>
      <c r="Q111" s="214"/>
      <c r="R111" s="214"/>
      <c r="S111" s="122"/>
    </row>
    <row r="112" spans="1:19" ht="12.75" x14ac:dyDescent="0.2">
      <c r="A112" s="122" t="s">
        <v>462</v>
      </c>
      <c r="B112" s="122">
        <v>15202</v>
      </c>
      <c r="C112" s="122">
        <v>-389</v>
      </c>
      <c r="D112" s="122">
        <v>0</v>
      </c>
      <c r="E112" s="122">
        <v>388.58117770870501</v>
      </c>
      <c r="F112" s="122">
        <v>99.8</v>
      </c>
      <c r="G112" s="122">
        <v>27749.728462865402</v>
      </c>
      <c r="H112" s="122">
        <v>7979.3389271013802</v>
      </c>
      <c r="I112" s="122">
        <v>11935.8326935759</v>
      </c>
      <c r="J112" s="122">
        <v>4637.9325788926499</v>
      </c>
      <c r="K112" s="122">
        <v>8901.3406942693491</v>
      </c>
      <c r="L112" s="122">
        <v>3582.01706221936</v>
      </c>
      <c r="M112" s="122"/>
      <c r="N112" s="214">
        <v>0.81</v>
      </c>
      <c r="O112" s="214">
        <v>0.75</v>
      </c>
      <c r="P112" s="214">
        <v>0.68</v>
      </c>
      <c r="Q112" s="214">
        <v>0.81</v>
      </c>
      <c r="R112" s="214">
        <v>0.55016747868453098</v>
      </c>
      <c r="S112" s="122"/>
    </row>
    <row r="113" spans="1:19" ht="12.75" x14ac:dyDescent="0.2">
      <c r="A113" s="122" t="s">
        <v>463</v>
      </c>
      <c r="B113" s="122">
        <v>12625</v>
      </c>
      <c r="C113" s="122">
        <v>-389</v>
      </c>
      <c r="D113" s="122">
        <v>0</v>
      </c>
      <c r="E113" s="122">
        <v>388.58117770870501</v>
      </c>
      <c r="F113" s="122">
        <v>99.2</v>
      </c>
      <c r="G113" s="122">
        <v>27826.173741152499</v>
      </c>
      <c r="H113" s="122">
        <v>7119.9285945634301</v>
      </c>
      <c r="I113" s="122">
        <v>11137.3863264011</v>
      </c>
      <c r="J113" s="122">
        <v>4096.5836948431997</v>
      </c>
      <c r="K113" s="122">
        <v>11674.160163999901</v>
      </c>
      <c r="L113" s="122">
        <v>2661.4535503317102</v>
      </c>
      <c r="M113" s="122"/>
      <c r="N113" s="214">
        <v>0.81</v>
      </c>
      <c r="O113" s="214">
        <v>0.75</v>
      </c>
      <c r="P113" s="214">
        <v>0.68</v>
      </c>
      <c r="Q113" s="214">
        <v>0.81</v>
      </c>
      <c r="R113" s="214">
        <v>0.55016747868453098</v>
      </c>
      <c r="S113" s="122"/>
    </row>
    <row r="114" spans="1:19" ht="12.75" x14ac:dyDescent="0.2">
      <c r="A114" s="122" t="s">
        <v>464</v>
      </c>
      <c r="B114" s="122">
        <v>17646</v>
      </c>
      <c r="C114" s="122">
        <v>-15</v>
      </c>
      <c r="D114" s="122">
        <v>373.719392340365</v>
      </c>
      <c r="E114" s="122">
        <v>388.58117770870501</v>
      </c>
      <c r="F114" s="122">
        <v>101.3</v>
      </c>
      <c r="G114" s="122">
        <v>28747.645564643499</v>
      </c>
      <c r="H114" s="122">
        <v>9358.5496787751799</v>
      </c>
      <c r="I114" s="122">
        <v>11822.4418766339</v>
      </c>
      <c r="J114" s="122">
        <v>4030.2414244321899</v>
      </c>
      <c r="K114" s="122">
        <v>8797.2746489010697</v>
      </c>
      <c r="L114" s="122">
        <v>4424.1660538646302</v>
      </c>
      <c r="M114" s="122"/>
      <c r="N114" s="214">
        <v>0.81</v>
      </c>
      <c r="O114" s="214">
        <v>0.75</v>
      </c>
      <c r="P114" s="214">
        <v>0.68</v>
      </c>
      <c r="Q114" s="214">
        <v>0.81</v>
      </c>
      <c r="R114" s="214">
        <v>0.55016747868453098</v>
      </c>
      <c r="S114" s="122"/>
    </row>
    <row r="115" spans="1:19" ht="12.75" x14ac:dyDescent="0.2">
      <c r="A115" s="122" t="s">
        <v>465</v>
      </c>
      <c r="B115" s="122">
        <v>14614</v>
      </c>
      <c r="C115" s="122">
        <v>73</v>
      </c>
      <c r="D115" s="122">
        <v>461.24432192714897</v>
      </c>
      <c r="E115" s="122">
        <v>388.58117770870501</v>
      </c>
      <c r="F115" s="122">
        <v>101.7</v>
      </c>
      <c r="G115" s="122">
        <v>27132.018936891101</v>
      </c>
      <c r="H115" s="122">
        <v>5665.0113468620502</v>
      </c>
      <c r="I115" s="122">
        <v>9068.9312048689608</v>
      </c>
      <c r="J115" s="122">
        <v>3733.6760035704901</v>
      </c>
      <c r="K115" s="122">
        <v>14667.625006497699</v>
      </c>
      <c r="L115" s="122">
        <v>2402.8781340382702</v>
      </c>
      <c r="M115" s="122"/>
      <c r="N115" s="214">
        <v>0.81</v>
      </c>
      <c r="O115" s="214">
        <v>0.75</v>
      </c>
      <c r="P115" s="214">
        <v>0.68</v>
      </c>
      <c r="Q115" s="214">
        <v>0.81</v>
      </c>
      <c r="R115" s="214">
        <v>0.55016747868453098</v>
      </c>
      <c r="S115" s="122"/>
    </row>
    <row r="116" spans="1:19" ht="12.75" x14ac:dyDescent="0.2">
      <c r="A116" s="122" t="s">
        <v>466</v>
      </c>
      <c r="B116" s="122">
        <v>32878</v>
      </c>
      <c r="C116" s="122">
        <v>-389</v>
      </c>
      <c r="D116" s="122">
        <v>0</v>
      </c>
      <c r="E116" s="122">
        <v>388.58117770870501</v>
      </c>
      <c r="F116" s="122">
        <v>99.8</v>
      </c>
      <c r="G116" s="122">
        <v>28004.394260581201</v>
      </c>
      <c r="H116" s="122">
        <v>8242.6586925641404</v>
      </c>
      <c r="I116" s="122">
        <v>11551.3057546738</v>
      </c>
      <c r="J116" s="122">
        <v>4111.2723775766199</v>
      </c>
      <c r="K116" s="122">
        <v>9652.0560646189097</v>
      </c>
      <c r="L116" s="122">
        <v>3727.1028440437099</v>
      </c>
      <c r="M116" s="122"/>
      <c r="N116" s="214">
        <v>0.81</v>
      </c>
      <c r="O116" s="214">
        <v>0.75</v>
      </c>
      <c r="P116" s="214">
        <v>0.68</v>
      </c>
      <c r="Q116" s="214">
        <v>0.81</v>
      </c>
      <c r="R116" s="214">
        <v>0.55016747868453098</v>
      </c>
      <c r="S116" s="122"/>
    </row>
    <row r="117" spans="1:19" ht="12.75" x14ac:dyDescent="0.2">
      <c r="A117" s="122" t="s">
        <v>467</v>
      </c>
      <c r="B117" s="122">
        <v>140547</v>
      </c>
      <c r="C117" s="122">
        <v>102</v>
      </c>
      <c r="D117" s="122">
        <v>490.752872176707</v>
      </c>
      <c r="E117" s="122">
        <v>388.58117770870501</v>
      </c>
      <c r="F117" s="122">
        <v>101.8</v>
      </c>
      <c r="G117" s="122">
        <v>27264.0484542616</v>
      </c>
      <c r="H117" s="122">
        <v>7827.6135881602804</v>
      </c>
      <c r="I117" s="122">
        <v>10260.2376603964</v>
      </c>
      <c r="J117" s="122">
        <v>3582.6834119067698</v>
      </c>
      <c r="K117" s="122">
        <v>10116.4765078324</v>
      </c>
      <c r="L117" s="122">
        <v>4722.0757528695603</v>
      </c>
      <c r="M117" s="122"/>
      <c r="N117" s="214">
        <v>0.81</v>
      </c>
      <c r="O117" s="214">
        <v>0.75</v>
      </c>
      <c r="P117" s="214">
        <v>0.68</v>
      </c>
      <c r="Q117" s="214">
        <v>0.81</v>
      </c>
      <c r="R117" s="214">
        <v>0.55016747868453098</v>
      </c>
      <c r="S117" s="122"/>
    </row>
    <row r="118" spans="1:19" ht="12.75" x14ac:dyDescent="0.2">
      <c r="A118" s="122" t="s">
        <v>468</v>
      </c>
      <c r="B118" s="122">
        <v>51667</v>
      </c>
      <c r="C118" s="122">
        <v>-389</v>
      </c>
      <c r="D118" s="122">
        <v>0</v>
      </c>
      <c r="E118" s="122">
        <v>388.58117770870501</v>
      </c>
      <c r="F118" s="122">
        <v>98.9</v>
      </c>
      <c r="G118" s="122">
        <v>27896.454993191099</v>
      </c>
      <c r="H118" s="122">
        <v>6978.5268699758199</v>
      </c>
      <c r="I118" s="122">
        <v>10248.706943589499</v>
      </c>
      <c r="J118" s="122">
        <v>4190.9737600056496</v>
      </c>
      <c r="K118" s="122">
        <v>12217.278386005701</v>
      </c>
      <c r="L118" s="122">
        <v>3292.5617044493501</v>
      </c>
      <c r="M118" s="122"/>
      <c r="N118" s="214">
        <v>0.81</v>
      </c>
      <c r="O118" s="214">
        <v>0.75</v>
      </c>
      <c r="P118" s="214">
        <v>0.68</v>
      </c>
      <c r="Q118" s="214">
        <v>0.81</v>
      </c>
      <c r="R118" s="214">
        <v>0.55016747868453098</v>
      </c>
      <c r="S118" s="122"/>
    </row>
    <row r="119" spans="1:19" ht="12.75" x14ac:dyDescent="0.2">
      <c r="A119" s="122" t="s">
        <v>469</v>
      </c>
      <c r="B119" s="122">
        <v>25847</v>
      </c>
      <c r="C119" s="122">
        <v>-106</v>
      </c>
      <c r="D119" s="122">
        <v>282.54798147697801</v>
      </c>
      <c r="E119" s="122">
        <v>388.58117770870501</v>
      </c>
      <c r="F119" s="122">
        <v>101</v>
      </c>
      <c r="G119" s="122">
        <v>28254.798147697798</v>
      </c>
      <c r="H119" s="122">
        <v>7222.9964170694602</v>
      </c>
      <c r="I119" s="122">
        <v>11096.5006345166</v>
      </c>
      <c r="J119" s="122">
        <v>3832.7849247417598</v>
      </c>
      <c r="K119" s="122">
        <v>12573.196490316701</v>
      </c>
      <c r="L119" s="122">
        <v>2346.94473597464</v>
      </c>
      <c r="M119" s="122"/>
      <c r="N119" s="214">
        <v>0.81</v>
      </c>
      <c r="O119" s="214">
        <v>0.75</v>
      </c>
      <c r="P119" s="214">
        <v>0.68</v>
      </c>
      <c r="Q119" s="214">
        <v>0.81</v>
      </c>
      <c r="R119" s="214">
        <v>0.55016747868453098</v>
      </c>
      <c r="S119" s="122"/>
    </row>
    <row r="120" spans="1:19" ht="12.75" x14ac:dyDescent="0.2">
      <c r="A120" s="122" t="s">
        <v>470</v>
      </c>
      <c r="B120" s="122">
        <v>15283</v>
      </c>
      <c r="C120" s="122">
        <v>-389</v>
      </c>
      <c r="D120" s="122">
        <v>0</v>
      </c>
      <c r="E120" s="122">
        <v>388.58117770870501</v>
      </c>
      <c r="F120" s="122">
        <v>99.4</v>
      </c>
      <c r="G120" s="122">
        <v>27840.183454669401</v>
      </c>
      <c r="H120" s="122">
        <v>7389.3277609956103</v>
      </c>
      <c r="I120" s="122">
        <v>10410.485975977201</v>
      </c>
      <c r="J120" s="122">
        <v>4012.1785703953101</v>
      </c>
      <c r="K120" s="122">
        <v>11790.815211121</v>
      </c>
      <c r="L120" s="122">
        <v>3213.78817524946</v>
      </c>
      <c r="M120" s="122"/>
      <c r="N120" s="214">
        <v>0.81</v>
      </c>
      <c r="O120" s="214">
        <v>0.75</v>
      </c>
      <c r="P120" s="214">
        <v>0.68</v>
      </c>
      <c r="Q120" s="214">
        <v>0.81</v>
      </c>
      <c r="R120" s="214">
        <v>0.55016747868453098</v>
      </c>
      <c r="S120" s="122"/>
    </row>
    <row r="121" spans="1:19" ht="12.75" x14ac:dyDescent="0.2">
      <c r="A121" s="122" t="s">
        <v>471</v>
      </c>
      <c r="B121" s="122">
        <v>16192</v>
      </c>
      <c r="C121" s="122">
        <v>-389</v>
      </c>
      <c r="D121" s="122">
        <v>0</v>
      </c>
      <c r="E121" s="122">
        <v>388.58117770870501</v>
      </c>
      <c r="F121" s="122">
        <v>99.6</v>
      </c>
      <c r="G121" s="122">
        <v>27311.195020980002</v>
      </c>
      <c r="H121" s="122">
        <v>7882.8011715522498</v>
      </c>
      <c r="I121" s="122">
        <v>11452.2042764365</v>
      </c>
      <c r="J121" s="122">
        <v>4278.6629466899203</v>
      </c>
      <c r="K121" s="122">
        <v>9649.8685282300394</v>
      </c>
      <c r="L121" s="122">
        <v>2928.3602093893201</v>
      </c>
      <c r="M121" s="122"/>
      <c r="N121" s="214">
        <v>0.81</v>
      </c>
      <c r="O121" s="214">
        <v>0.75</v>
      </c>
      <c r="P121" s="214">
        <v>0.68</v>
      </c>
      <c r="Q121" s="214">
        <v>0.81</v>
      </c>
      <c r="R121" s="214">
        <v>0.55016747868453098</v>
      </c>
      <c r="S121" s="122"/>
    </row>
    <row r="122" spans="1:19" ht="12.75" x14ac:dyDescent="0.2">
      <c r="A122" s="122" t="s">
        <v>472</v>
      </c>
      <c r="B122" s="122">
        <v>17219</v>
      </c>
      <c r="C122" s="122">
        <v>-389</v>
      </c>
      <c r="D122" s="122">
        <v>0</v>
      </c>
      <c r="E122" s="122">
        <v>388.58117770870501</v>
      </c>
      <c r="F122" s="122">
        <v>99.2</v>
      </c>
      <c r="G122" s="122">
        <v>27026.519326146801</v>
      </c>
      <c r="H122" s="122">
        <v>6812.8537371130096</v>
      </c>
      <c r="I122" s="122">
        <v>9982.3274132229399</v>
      </c>
      <c r="J122" s="122">
        <v>4451.7032129304498</v>
      </c>
      <c r="K122" s="122">
        <v>11516.3376143849</v>
      </c>
      <c r="L122" s="122">
        <v>3028.1153489969602</v>
      </c>
      <c r="M122" s="122"/>
      <c r="N122" s="214">
        <v>0.81</v>
      </c>
      <c r="O122" s="214">
        <v>0.75</v>
      </c>
      <c r="P122" s="214">
        <v>0.68</v>
      </c>
      <c r="Q122" s="214">
        <v>0.81</v>
      </c>
      <c r="R122" s="214">
        <v>0.55016747868453098</v>
      </c>
      <c r="S122" s="122"/>
    </row>
    <row r="123" spans="1:19" ht="12.75" x14ac:dyDescent="0.2">
      <c r="A123" s="122" t="s">
        <v>473</v>
      </c>
      <c r="B123" s="122">
        <v>83191</v>
      </c>
      <c r="C123" s="122">
        <v>-389</v>
      </c>
      <c r="D123" s="122">
        <v>0</v>
      </c>
      <c r="E123" s="122">
        <v>388.58117770870501</v>
      </c>
      <c r="F123" s="122">
        <v>99.1</v>
      </c>
      <c r="G123" s="122">
        <v>27804.1437415984</v>
      </c>
      <c r="H123" s="122">
        <v>7521.1122110525002</v>
      </c>
      <c r="I123" s="122">
        <v>10752.853556116899</v>
      </c>
      <c r="J123" s="122">
        <v>3905.7915250359201</v>
      </c>
      <c r="K123" s="122">
        <v>10984.7001322294</v>
      </c>
      <c r="L123" s="122">
        <v>3805.8544362425801</v>
      </c>
      <c r="M123" s="122"/>
      <c r="N123" s="214">
        <v>0.81</v>
      </c>
      <c r="O123" s="214">
        <v>0.75</v>
      </c>
      <c r="P123" s="214">
        <v>0.68</v>
      </c>
      <c r="Q123" s="214">
        <v>0.81</v>
      </c>
      <c r="R123" s="214">
        <v>0.55016747868453098</v>
      </c>
      <c r="S123" s="122"/>
    </row>
    <row r="124" spans="1:19" ht="12.75" x14ac:dyDescent="0.2">
      <c r="A124" s="122" t="s">
        <v>474</v>
      </c>
      <c r="B124" s="122">
        <v>30532</v>
      </c>
      <c r="C124" s="122">
        <v>-84</v>
      </c>
      <c r="D124" s="122">
        <v>305.02288695528199</v>
      </c>
      <c r="E124" s="122">
        <v>388.58117770870501</v>
      </c>
      <c r="F124" s="122">
        <v>101.1</v>
      </c>
      <c r="G124" s="122">
        <v>27729.353359571302</v>
      </c>
      <c r="H124" s="122">
        <v>8943.41000159541</v>
      </c>
      <c r="I124" s="122">
        <v>13362.166667859899</v>
      </c>
      <c r="J124" s="122">
        <v>4001.5604761818199</v>
      </c>
      <c r="K124" s="122">
        <v>7857.5700046936299</v>
      </c>
      <c r="L124" s="122">
        <v>2504.4617923856299</v>
      </c>
      <c r="M124" s="122"/>
      <c r="N124" s="214">
        <v>0.81</v>
      </c>
      <c r="O124" s="214">
        <v>0.75</v>
      </c>
      <c r="P124" s="214">
        <v>0.68</v>
      </c>
      <c r="Q124" s="214">
        <v>0.81</v>
      </c>
      <c r="R124" s="214">
        <v>0.55016747868453098</v>
      </c>
      <c r="S124" s="122"/>
    </row>
    <row r="125" spans="1:19" ht="12.75" x14ac:dyDescent="0.2">
      <c r="A125" s="122" t="s">
        <v>475</v>
      </c>
      <c r="B125" s="122">
        <v>44611</v>
      </c>
      <c r="C125" s="122">
        <v>-305</v>
      </c>
      <c r="D125" s="122">
        <v>84.006394673576096</v>
      </c>
      <c r="E125" s="122">
        <v>388.58117770870501</v>
      </c>
      <c r="F125" s="122">
        <v>100.3</v>
      </c>
      <c r="G125" s="122">
        <v>28002.131557859</v>
      </c>
      <c r="H125" s="122">
        <v>8154.7411020276604</v>
      </c>
      <c r="I125" s="122">
        <v>10464.1181991707</v>
      </c>
      <c r="J125" s="122">
        <v>3817.7627630581001</v>
      </c>
      <c r="K125" s="122">
        <v>10269.640370118899</v>
      </c>
      <c r="L125" s="122">
        <v>4788.0242639227299</v>
      </c>
      <c r="M125" s="122"/>
      <c r="N125" s="214">
        <v>0.81</v>
      </c>
      <c r="O125" s="214">
        <v>0.75</v>
      </c>
      <c r="P125" s="214">
        <v>0.68</v>
      </c>
      <c r="Q125" s="214">
        <v>0.81</v>
      </c>
      <c r="R125" s="214">
        <v>0.55016747868453098</v>
      </c>
      <c r="S125" s="122"/>
    </row>
    <row r="126" spans="1:19" ht="12.75" x14ac:dyDescent="0.2">
      <c r="A126" s="122" t="s">
        <v>476</v>
      </c>
      <c r="B126" s="122">
        <v>23887</v>
      </c>
      <c r="C126" s="122">
        <v>322</v>
      </c>
      <c r="D126" s="122">
        <v>710.63397512976098</v>
      </c>
      <c r="E126" s="122">
        <v>388.58117770870501</v>
      </c>
      <c r="F126" s="122">
        <v>102.4</v>
      </c>
      <c r="G126" s="122">
        <v>29609.748963739999</v>
      </c>
      <c r="H126" s="122">
        <v>10202.5323195891</v>
      </c>
      <c r="I126" s="122">
        <v>14017.49562</v>
      </c>
      <c r="J126" s="122">
        <v>3768.6195549345698</v>
      </c>
      <c r="K126" s="122">
        <v>8955.6279152419302</v>
      </c>
      <c r="L126" s="122">
        <v>1846.4489460559901</v>
      </c>
      <c r="M126" s="122"/>
      <c r="N126" s="214">
        <v>0.81</v>
      </c>
      <c r="O126" s="214">
        <v>0.75</v>
      </c>
      <c r="P126" s="214">
        <v>0.68</v>
      </c>
      <c r="Q126" s="214">
        <v>0.81</v>
      </c>
      <c r="R126" s="214">
        <v>0.55016747868453098</v>
      </c>
      <c r="S126" s="122"/>
    </row>
    <row r="127" spans="1:19" ht="12.75" x14ac:dyDescent="0.2">
      <c r="A127" s="122" t="s">
        <v>477</v>
      </c>
      <c r="B127" s="122">
        <v>118542</v>
      </c>
      <c r="C127" s="122">
        <v>-101</v>
      </c>
      <c r="D127" s="122">
        <v>287.70007000005597</v>
      </c>
      <c r="E127" s="122">
        <v>388.58117770870501</v>
      </c>
      <c r="F127" s="122">
        <v>101.2</v>
      </c>
      <c r="G127" s="122">
        <v>23975.005833337898</v>
      </c>
      <c r="H127" s="122">
        <v>7310.07120638588</v>
      </c>
      <c r="I127" s="122">
        <v>10015.2622912714</v>
      </c>
      <c r="J127" s="122">
        <v>2973.9636201498301</v>
      </c>
      <c r="K127" s="122">
        <v>8047.4819224454804</v>
      </c>
      <c r="L127" s="122">
        <v>3638.2481632958302</v>
      </c>
      <c r="M127" s="122"/>
      <c r="N127" s="214">
        <v>0.81</v>
      </c>
      <c r="O127" s="214">
        <v>0.75</v>
      </c>
      <c r="P127" s="214">
        <v>0.68</v>
      </c>
      <c r="Q127" s="214">
        <v>0.81</v>
      </c>
      <c r="R127" s="214">
        <v>0.55016747868453098</v>
      </c>
      <c r="S127" s="122"/>
    </row>
    <row r="128" spans="1:19" ht="12.75" x14ac:dyDescent="0.2">
      <c r="A128" s="122" t="s">
        <v>478</v>
      </c>
      <c r="B128" s="122">
        <v>328494</v>
      </c>
      <c r="C128" s="122">
        <v>215</v>
      </c>
      <c r="D128" s="122">
        <v>603.98143530606706</v>
      </c>
      <c r="E128" s="122">
        <v>388.58117770870501</v>
      </c>
      <c r="F128" s="122">
        <v>102.2</v>
      </c>
      <c r="G128" s="122">
        <v>27453.701604821199</v>
      </c>
      <c r="H128" s="122">
        <v>9149.1690543468303</v>
      </c>
      <c r="I128" s="122">
        <v>9392.4112775942995</v>
      </c>
      <c r="J128" s="122">
        <v>2886.3716151120698</v>
      </c>
      <c r="K128" s="122">
        <v>8915.1003947158806</v>
      </c>
      <c r="L128" s="122">
        <v>6933.5290477897697</v>
      </c>
      <c r="M128" s="122"/>
      <c r="N128" s="214">
        <v>0.81</v>
      </c>
      <c r="O128" s="214">
        <v>0.75</v>
      </c>
      <c r="P128" s="214">
        <v>0.68</v>
      </c>
      <c r="Q128" s="214">
        <v>0.81</v>
      </c>
      <c r="R128" s="214">
        <v>0.55016747868453098</v>
      </c>
      <c r="S128" s="122"/>
    </row>
    <row r="129" spans="1:19" ht="12.75" x14ac:dyDescent="0.2">
      <c r="A129" s="122" t="s">
        <v>479</v>
      </c>
      <c r="B129" s="122">
        <v>13149</v>
      </c>
      <c r="C129" s="122">
        <v>-389</v>
      </c>
      <c r="D129" s="122">
        <v>0</v>
      </c>
      <c r="E129" s="122">
        <v>388.58117770870501</v>
      </c>
      <c r="F129" s="122">
        <v>99.1</v>
      </c>
      <c r="G129" s="122">
        <v>28928.675585793</v>
      </c>
      <c r="H129" s="122">
        <v>7208.7976499103897</v>
      </c>
      <c r="I129" s="122">
        <v>10376.613668448599</v>
      </c>
      <c r="J129" s="122">
        <v>4188.8573297325302</v>
      </c>
      <c r="K129" s="122">
        <v>13327.7344797777</v>
      </c>
      <c r="L129" s="122">
        <v>3023.0818607595202</v>
      </c>
      <c r="M129" s="122"/>
      <c r="N129" s="214">
        <v>0.81</v>
      </c>
      <c r="O129" s="214">
        <v>0.75</v>
      </c>
      <c r="P129" s="214">
        <v>0.68</v>
      </c>
      <c r="Q129" s="214">
        <v>0.81</v>
      </c>
      <c r="R129" s="214">
        <v>0.55016747868453098</v>
      </c>
      <c r="S129" s="122"/>
    </row>
    <row r="130" spans="1:19" ht="12.75" x14ac:dyDescent="0.2">
      <c r="A130" s="122" t="s">
        <v>480</v>
      </c>
      <c r="B130" s="122">
        <v>7338</v>
      </c>
      <c r="C130" s="122">
        <v>-389</v>
      </c>
      <c r="D130" s="122">
        <v>0</v>
      </c>
      <c r="E130" s="122">
        <v>388.58117770870501</v>
      </c>
      <c r="F130" s="122">
        <v>99.2</v>
      </c>
      <c r="G130" s="122">
        <v>29307.520057040299</v>
      </c>
      <c r="H130" s="122">
        <v>7536.7122055743803</v>
      </c>
      <c r="I130" s="122">
        <v>11231.5271676346</v>
      </c>
      <c r="J130" s="122">
        <v>4544.5776271979303</v>
      </c>
      <c r="K130" s="122">
        <v>11746.541914465</v>
      </c>
      <c r="L130" s="122">
        <v>3951.7531330392499</v>
      </c>
      <c r="M130" s="122"/>
      <c r="N130" s="214">
        <v>0.81</v>
      </c>
      <c r="O130" s="214">
        <v>0.75</v>
      </c>
      <c r="P130" s="214">
        <v>0.68</v>
      </c>
      <c r="Q130" s="214">
        <v>0.81</v>
      </c>
      <c r="R130" s="214">
        <v>0.55016747868453098</v>
      </c>
      <c r="S130" s="122"/>
    </row>
    <row r="131" spans="1:19" ht="12.75" x14ac:dyDescent="0.2">
      <c r="A131" s="122" t="s">
        <v>481</v>
      </c>
      <c r="B131" s="122">
        <v>19485</v>
      </c>
      <c r="C131" s="122">
        <v>-333</v>
      </c>
      <c r="D131" s="122">
        <v>55.309082482178297</v>
      </c>
      <c r="E131" s="122">
        <v>388.58117770870501</v>
      </c>
      <c r="F131" s="122">
        <v>100.2</v>
      </c>
      <c r="G131" s="122">
        <v>27654.541241088798</v>
      </c>
      <c r="H131" s="122">
        <v>5044.0739558958403</v>
      </c>
      <c r="I131" s="122">
        <v>8627.0762922373306</v>
      </c>
      <c r="J131" s="122">
        <v>3830.0259968250798</v>
      </c>
      <c r="K131" s="122">
        <v>16114.534474878399</v>
      </c>
      <c r="L131" s="122">
        <v>2619.8268181697799</v>
      </c>
      <c r="M131" s="122"/>
      <c r="N131" s="214">
        <v>0.81</v>
      </c>
      <c r="O131" s="214">
        <v>0.75</v>
      </c>
      <c r="P131" s="214">
        <v>0.68</v>
      </c>
      <c r="Q131" s="214">
        <v>0.81</v>
      </c>
      <c r="R131" s="214">
        <v>0.55016747868453098</v>
      </c>
      <c r="S131" s="122"/>
    </row>
    <row r="132" spans="1:19" ht="12.75" x14ac:dyDescent="0.2">
      <c r="A132" s="122" t="s">
        <v>482</v>
      </c>
      <c r="B132" s="122">
        <v>18742</v>
      </c>
      <c r="C132" s="122">
        <v>-389</v>
      </c>
      <c r="D132" s="122">
        <v>0</v>
      </c>
      <c r="E132" s="122">
        <v>388.58117770870501</v>
      </c>
      <c r="F132" s="122">
        <v>99.6</v>
      </c>
      <c r="G132" s="122">
        <v>26419.548141418301</v>
      </c>
      <c r="H132" s="122">
        <v>7263.3916826635996</v>
      </c>
      <c r="I132" s="122">
        <v>9972.7098491311408</v>
      </c>
      <c r="J132" s="122">
        <v>3669.32408658029</v>
      </c>
      <c r="K132" s="122">
        <v>11131.0161180333</v>
      </c>
      <c r="L132" s="122">
        <v>2808.9720258019602</v>
      </c>
      <c r="M132" s="122"/>
      <c r="N132" s="214">
        <v>0.81</v>
      </c>
      <c r="O132" s="214">
        <v>0.75</v>
      </c>
      <c r="P132" s="214">
        <v>0.68</v>
      </c>
      <c r="Q132" s="214">
        <v>0.81</v>
      </c>
      <c r="R132" s="214">
        <v>0.55016747868453098</v>
      </c>
      <c r="S132" s="122"/>
    </row>
    <row r="133" spans="1:19" ht="12.75" x14ac:dyDescent="0.2">
      <c r="A133" s="122" t="s">
        <v>483</v>
      </c>
      <c r="B133" s="122">
        <v>15408</v>
      </c>
      <c r="C133" s="122">
        <v>-361</v>
      </c>
      <c r="D133" s="122">
        <v>27.182680972900599</v>
      </c>
      <c r="E133" s="122">
        <v>388.58117770870501</v>
      </c>
      <c r="F133" s="122">
        <v>100.1</v>
      </c>
      <c r="G133" s="122">
        <v>27182.680972902101</v>
      </c>
      <c r="H133" s="122">
        <v>8159.9228846002097</v>
      </c>
      <c r="I133" s="122">
        <v>11388.172192989599</v>
      </c>
      <c r="J133" s="122">
        <v>4145.9426778516499</v>
      </c>
      <c r="K133" s="122">
        <v>9726.8229878973398</v>
      </c>
      <c r="L133" s="122">
        <v>2424.8009963938398</v>
      </c>
      <c r="M133" s="122"/>
      <c r="N133" s="214">
        <v>0.81</v>
      </c>
      <c r="O133" s="214">
        <v>0.75</v>
      </c>
      <c r="P133" s="214">
        <v>0.68</v>
      </c>
      <c r="Q133" s="214">
        <v>0.81</v>
      </c>
      <c r="R133" s="214">
        <v>0.55016747868453098</v>
      </c>
      <c r="S133" s="122"/>
    </row>
    <row r="134" spans="1:19" ht="12.75" x14ac:dyDescent="0.2">
      <c r="A134" s="122" t="s">
        <v>484</v>
      </c>
      <c r="B134" s="122">
        <v>23600</v>
      </c>
      <c r="C134" s="122">
        <v>-50</v>
      </c>
      <c r="D134" s="122">
        <v>339.03704256211398</v>
      </c>
      <c r="E134" s="122">
        <v>388.58117770870501</v>
      </c>
      <c r="F134" s="122">
        <v>101.2</v>
      </c>
      <c r="G134" s="122">
        <v>28253.086880176099</v>
      </c>
      <c r="H134" s="122">
        <v>9659.4334447024594</v>
      </c>
      <c r="I134" s="122">
        <v>13343.9871257755</v>
      </c>
      <c r="J134" s="122">
        <v>4175.3231202930701</v>
      </c>
      <c r="K134" s="122">
        <v>7754.5277536277399</v>
      </c>
      <c r="L134" s="122">
        <v>2363.94969493179</v>
      </c>
      <c r="M134" s="122"/>
      <c r="N134" s="214">
        <v>0.81</v>
      </c>
      <c r="O134" s="214">
        <v>0.75</v>
      </c>
      <c r="P134" s="214">
        <v>0.68</v>
      </c>
      <c r="Q134" s="214">
        <v>0.81</v>
      </c>
      <c r="R134" s="214">
        <v>0.55016747868453098</v>
      </c>
      <c r="S134" s="122"/>
    </row>
    <row r="135" spans="1:19" ht="12.75" x14ac:dyDescent="0.2">
      <c r="A135" s="122" t="s">
        <v>485</v>
      </c>
      <c r="B135" s="122">
        <v>13919</v>
      </c>
      <c r="C135" s="122">
        <v>-389</v>
      </c>
      <c r="D135" s="122">
        <v>0</v>
      </c>
      <c r="E135" s="122">
        <v>388.58117770870501</v>
      </c>
      <c r="F135" s="122">
        <v>99.3</v>
      </c>
      <c r="G135" s="122">
        <v>27585.192735824901</v>
      </c>
      <c r="H135" s="122">
        <v>7923.8130235430099</v>
      </c>
      <c r="I135" s="122">
        <v>11777.289678752901</v>
      </c>
      <c r="J135" s="122">
        <v>4733.6532132372704</v>
      </c>
      <c r="K135" s="122">
        <v>9143.5157483873209</v>
      </c>
      <c r="L135" s="122">
        <v>3105.9723678708201</v>
      </c>
      <c r="M135" s="122"/>
      <c r="N135" s="214">
        <v>0.81</v>
      </c>
      <c r="O135" s="214">
        <v>0.75</v>
      </c>
      <c r="P135" s="214">
        <v>0.68</v>
      </c>
      <c r="Q135" s="214">
        <v>0.81</v>
      </c>
      <c r="R135" s="214">
        <v>0.55016747868453098</v>
      </c>
      <c r="S135" s="122"/>
    </row>
    <row r="136" spans="1:19" ht="12.75" x14ac:dyDescent="0.2">
      <c r="A136" s="122" t="s">
        <v>486</v>
      </c>
      <c r="B136" s="122">
        <v>20771</v>
      </c>
      <c r="C136" s="122">
        <v>-132</v>
      </c>
      <c r="D136" s="122">
        <v>256.63178928716098</v>
      </c>
      <c r="E136" s="122">
        <v>388.58117770870501</v>
      </c>
      <c r="F136" s="122">
        <v>100.9</v>
      </c>
      <c r="G136" s="122">
        <v>28514.643254128801</v>
      </c>
      <c r="H136" s="122">
        <v>10020.5986246257</v>
      </c>
      <c r="I136" s="122">
        <v>13398.211188511401</v>
      </c>
      <c r="J136" s="122">
        <v>4319.0762960829697</v>
      </c>
      <c r="K136" s="122">
        <v>7462.1932088375597</v>
      </c>
      <c r="L136" s="122">
        <v>2486.4275866948401</v>
      </c>
      <c r="M136" s="122"/>
      <c r="N136" s="214">
        <v>0.81</v>
      </c>
      <c r="O136" s="214">
        <v>0.75</v>
      </c>
      <c r="P136" s="214">
        <v>0.68</v>
      </c>
      <c r="Q136" s="214">
        <v>0.81</v>
      </c>
      <c r="R136" s="214">
        <v>0.55016747868453098</v>
      </c>
      <c r="S136" s="122"/>
    </row>
    <row r="137" spans="1:19" ht="12.75" x14ac:dyDescent="0.2">
      <c r="A137" s="122" t="s">
        <v>487</v>
      </c>
      <c r="B137" s="122">
        <v>13330</v>
      </c>
      <c r="C137" s="122">
        <v>-389</v>
      </c>
      <c r="D137" s="122">
        <v>0</v>
      </c>
      <c r="E137" s="122">
        <v>388.58117770870501</v>
      </c>
      <c r="F137" s="122">
        <v>99.5</v>
      </c>
      <c r="G137" s="122">
        <v>28220.5807822241</v>
      </c>
      <c r="H137" s="122">
        <v>6996.0146861529802</v>
      </c>
      <c r="I137" s="122">
        <v>10472.484199891</v>
      </c>
      <c r="J137" s="122">
        <v>4179.4905160899498</v>
      </c>
      <c r="K137" s="122">
        <v>12596.774360441201</v>
      </c>
      <c r="L137" s="122">
        <v>3006.3662751898501</v>
      </c>
      <c r="M137" s="122"/>
      <c r="N137" s="214">
        <v>0.81</v>
      </c>
      <c r="O137" s="214">
        <v>0.75</v>
      </c>
      <c r="P137" s="214">
        <v>0.68</v>
      </c>
      <c r="Q137" s="214">
        <v>0.81</v>
      </c>
      <c r="R137" s="214">
        <v>0.55016747868453098</v>
      </c>
      <c r="S137" s="122"/>
    </row>
    <row r="138" spans="1:19" ht="12.75" x14ac:dyDescent="0.2">
      <c r="A138" s="122" t="s">
        <v>488</v>
      </c>
      <c r="B138" s="122">
        <v>43913</v>
      </c>
      <c r="C138" s="122">
        <v>-281</v>
      </c>
      <c r="D138" s="122">
        <v>107.783893656404</v>
      </c>
      <c r="E138" s="122">
        <v>388.58117770870501</v>
      </c>
      <c r="F138" s="122">
        <v>100.4</v>
      </c>
      <c r="G138" s="122">
        <v>26945.973414100601</v>
      </c>
      <c r="H138" s="122">
        <v>7198.2470699657897</v>
      </c>
      <c r="I138" s="122">
        <v>10683.914759712199</v>
      </c>
      <c r="J138" s="122">
        <v>3561.6861373225902</v>
      </c>
      <c r="K138" s="122">
        <v>10769.888033218</v>
      </c>
      <c r="L138" s="122">
        <v>3556.9193257973998</v>
      </c>
      <c r="M138" s="122"/>
      <c r="N138" s="214">
        <v>0.81</v>
      </c>
      <c r="O138" s="214">
        <v>0.75</v>
      </c>
      <c r="P138" s="214">
        <v>0.68</v>
      </c>
      <c r="Q138" s="214">
        <v>0.81</v>
      </c>
      <c r="R138" s="214">
        <v>0.55016747868453098</v>
      </c>
      <c r="S138" s="122"/>
    </row>
    <row r="139" spans="1:19" ht="12.75" x14ac:dyDescent="0.2">
      <c r="A139" s="122" t="s">
        <v>489</v>
      </c>
      <c r="B139" s="122">
        <v>35257</v>
      </c>
      <c r="C139" s="122">
        <v>626</v>
      </c>
      <c r="D139" s="122">
        <v>1014.8590578560199</v>
      </c>
      <c r="E139" s="122">
        <v>388.58117770870501</v>
      </c>
      <c r="F139" s="122">
        <v>103.7</v>
      </c>
      <c r="G139" s="122">
        <v>27428.623185297802</v>
      </c>
      <c r="H139" s="122">
        <v>8402.7008268914506</v>
      </c>
      <c r="I139" s="122">
        <v>12651.384636426101</v>
      </c>
      <c r="J139" s="122">
        <v>4016.71534284154</v>
      </c>
      <c r="K139" s="122">
        <v>9055.5899321043307</v>
      </c>
      <c r="L139" s="122">
        <v>1940.32326776537</v>
      </c>
      <c r="M139" s="122"/>
      <c r="N139" s="214">
        <v>0.81</v>
      </c>
      <c r="O139" s="214">
        <v>0.75</v>
      </c>
      <c r="P139" s="214">
        <v>0.68</v>
      </c>
      <c r="Q139" s="214">
        <v>0.81</v>
      </c>
      <c r="R139" s="214">
        <v>0.55016747868453098</v>
      </c>
      <c r="S139" s="122"/>
    </row>
    <row r="140" spans="1:19" ht="12.75" x14ac:dyDescent="0.2">
      <c r="A140" s="122" t="s">
        <v>490</v>
      </c>
      <c r="B140" s="122">
        <v>29448</v>
      </c>
      <c r="C140" s="122">
        <v>-309</v>
      </c>
      <c r="D140" s="122">
        <v>79.789966989431804</v>
      </c>
      <c r="E140" s="122">
        <v>388.58117770870501</v>
      </c>
      <c r="F140" s="122">
        <v>100.3</v>
      </c>
      <c r="G140" s="122">
        <v>26596.6556631442</v>
      </c>
      <c r="H140" s="122">
        <v>6218.9558884061698</v>
      </c>
      <c r="I140" s="122">
        <v>9376.4111028798307</v>
      </c>
      <c r="J140" s="122">
        <v>3424.9175809127901</v>
      </c>
      <c r="K140" s="122">
        <v>13401.8632394834</v>
      </c>
      <c r="L140" s="122">
        <v>2440.2385444213801</v>
      </c>
      <c r="M140" s="122"/>
      <c r="N140" s="214">
        <v>0.81</v>
      </c>
      <c r="O140" s="214">
        <v>0.75</v>
      </c>
      <c r="P140" s="214">
        <v>0.68</v>
      </c>
      <c r="Q140" s="214">
        <v>0.81</v>
      </c>
      <c r="R140" s="214">
        <v>0.55016747868453098</v>
      </c>
      <c r="S140" s="122"/>
    </row>
    <row r="141" spans="1:19" ht="12.75" x14ac:dyDescent="0.2">
      <c r="A141" s="122" t="s">
        <v>491</v>
      </c>
      <c r="B141" s="122">
        <v>15528</v>
      </c>
      <c r="C141" s="122">
        <v>-389</v>
      </c>
      <c r="D141" s="122">
        <v>0</v>
      </c>
      <c r="E141" s="122">
        <v>388.58117770870501</v>
      </c>
      <c r="F141" s="122">
        <v>100</v>
      </c>
      <c r="G141" s="122">
        <v>28746.825942929299</v>
      </c>
      <c r="H141" s="122">
        <v>8860.3714122293495</v>
      </c>
      <c r="I141" s="122">
        <v>12567.520048902599</v>
      </c>
      <c r="J141" s="122">
        <v>4575.4033104140899</v>
      </c>
      <c r="K141" s="122">
        <v>8758.3839663600302</v>
      </c>
      <c r="L141" s="122">
        <v>3523.8720455611901</v>
      </c>
      <c r="M141" s="122"/>
      <c r="N141" s="214">
        <v>0.81</v>
      </c>
      <c r="O141" s="214">
        <v>0.75</v>
      </c>
      <c r="P141" s="214">
        <v>0.68</v>
      </c>
      <c r="Q141" s="214">
        <v>0.81</v>
      </c>
      <c r="R141" s="214">
        <v>0.55016747868453098</v>
      </c>
      <c r="S141" s="122"/>
    </row>
    <row r="142" spans="1:19" ht="12.75" x14ac:dyDescent="0.2">
      <c r="A142" s="122" t="s">
        <v>492</v>
      </c>
      <c r="B142" s="122">
        <v>41336</v>
      </c>
      <c r="C142" s="122">
        <v>-224</v>
      </c>
      <c r="D142" s="122">
        <v>164.480130917964</v>
      </c>
      <c r="E142" s="122">
        <v>388.58117770870501</v>
      </c>
      <c r="F142" s="122">
        <v>100.6</v>
      </c>
      <c r="G142" s="122">
        <v>27413.355152994201</v>
      </c>
      <c r="H142" s="122">
        <v>6900.9645431285799</v>
      </c>
      <c r="I142" s="122">
        <v>10112.979847097</v>
      </c>
      <c r="J142" s="122">
        <v>3636.5257667924602</v>
      </c>
      <c r="K142" s="122">
        <v>12690.690303568599</v>
      </c>
      <c r="L142" s="122">
        <v>2701.9814475078902</v>
      </c>
      <c r="M142" s="122"/>
      <c r="N142" s="214">
        <v>0.81</v>
      </c>
      <c r="O142" s="214">
        <v>0.75</v>
      </c>
      <c r="P142" s="214">
        <v>0.68</v>
      </c>
      <c r="Q142" s="214">
        <v>0.81</v>
      </c>
      <c r="R142" s="214">
        <v>0.55016747868453098</v>
      </c>
      <c r="S142" s="122"/>
    </row>
    <row r="143" spans="1:19" ht="12.75" x14ac:dyDescent="0.2">
      <c r="A143" s="122" t="s">
        <v>493</v>
      </c>
      <c r="B143" s="122">
        <v>9958</v>
      </c>
      <c r="C143" s="122">
        <v>-389</v>
      </c>
      <c r="D143" s="122">
        <v>0</v>
      </c>
      <c r="E143" s="122">
        <v>388.58117770870501</v>
      </c>
      <c r="F143" s="122">
        <v>99.6</v>
      </c>
      <c r="G143" s="122">
        <v>28196.72201722</v>
      </c>
      <c r="H143" s="122">
        <v>6778.7140111766603</v>
      </c>
      <c r="I143" s="122">
        <v>10420.0300161916</v>
      </c>
      <c r="J143" s="122">
        <v>4483.6213470394596</v>
      </c>
      <c r="K143" s="122">
        <v>12610.572813696701</v>
      </c>
      <c r="L143" s="122">
        <v>2958.21676852562</v>
      </c>
      <c r="M143" s="122"/>
      <c r="N143" s="214">
        <v>0.81</v>
      </c>
      <c r="O143" s="214">
        <v>0.75</v>
      </c>
      <c r="P143" s="214">
        <v>0.68</v>
      </c>
      <c r="Q143" s="214">
        <v>0.81</v>
      </c>
      <c r="R143" s="214">
        <v>0.55016747868453098</v>
      </c>
      <c r="S143" s="122"/>
    </row>
    <row r="144" spans="1:19" ht="12.75" x14ac:dyDescent="0.2">
      <c r="A144" s="122" t="s">
        <v>494</v>
      </c>
      <c r="B144" s="122">
        <v>14406</v>
      </c>
      <c r="C144" s="122">
        <v>-389</v>
      </c>
      <c r="D144" s="122">
        <v>0</v>
      </c>
      <c r="E144" s="122">
        <v>388.58117770870501</v>
      </c>
      <c r="F144" s="122">
        <v>98.6</v>
      </c>
      <c r="G144" s="122">
        <v>28709.177475189099</v>
      </c>
      <c r="H144" s="122">
        <v>7251.5243511217705</v>
      </c>
      <c r="I144" s="122">
        <v>11291.870138466</v>
      </c>
      <c r="J144" s="122">
        <v>4409.4230845263201</v>
      </c>
      <c r="K144" s="122">
        <v>11700.6731233224</v>
      </c>
      <c r="L144" s="122">
        <v>3436.3849060696298</v>
      </c>
      <c r="M144" s="122"/>
      <c r="N144" s="214">
        <v>0.81</v>
      </c>
      <c r="O144" s="214">
        <v>0.75</v>
      </c>
      <c r="P144" s="214">
        <v>0.68</v>
      </c>
      <c r="Q144" s="214">
        <v>0.81</v>
      </c>
      <c r="R144" s="214">
        <v>0.55016747868453098</v>
      </c>
      <c r="S144" s="122"/>
    </row>
    <row r="145" spans="1:19" ht="12.75" x14ac:dyDescent="0.2">
      <c r="A145" s="19" t="s">
        <v>495</v>
      </c>
      <c r="B145" s="122"/>
      <c r="C145" s="122"/>
      <c r="D145" s="122"/>
      <c r="E145" s="122"/>
      <c r="F145" s="19"/>
      <c r="G145" s="122"/>
      <c r="H145" s="122"/>
      <c r="I145" s="122"/>
      <c r="J145" s="122"/>
      <c r="K145" s="122"/>
      <c r="L145" s="122"/>
      <c r="M145" s="122"/>
      <c r="N145" s="214"/>
      <c r="O145" s="214"/>
      <c r="P145" s="214"/>
      <c r="Q145" s="214"/>
      <c r="R145" s="214"/>
      <c r="S145" s="122"/>
    </row>
    <row r="146" spans="1:19" ht="12.75" x14ac:dyDescent="0.2">
      <c r="A146" s="122" t="s">
        <v>496</v>
      </c>
      <c r="B146" s="122">
        <v>43867</v>
      </c>
      <c r="C146" s="122">
        <v>-361</v>
      </c>
      <c r="D146" s="122">
        <v>27.4674289684522</v>
      </c>
      <c r="E146" s="122">
        <v>388.58117770870501</v>
      </c>
      <c r="F146" s="122">
        <v>100.1</v>
      </c>
      <c r="G146" s="122">
        <v>27467.428968453802</v>
      </c>
      <c r="H146" s="122">
        <v>7116.3192091438796</v>
      </c>
      <c r="I146" s="122">
        <v>10247.9873070541</v>
      </c>
      <c r="J146" s="122">
        <v>4141.2701779077497</v>
      </c>
      <c r="K146" s="122">
        <v>11768.6809830932</v>
      </c>
      <c r="L146" s="122">
        <v>3032.7576167594002</v>
      </c>
      <c r="M146" s="122"/>
      <c r="N146" s="214">
        <v>0.81</v>
      </c>
      <c r="O146" s="214">
        <v>0.75</v>
      </c>
      <c r="P146" s="214">
        <v>0.68</v>
      </c>
      <c r="Q146" s="214">
        <v>0.81</v>
      </c>
      <c r="R146" s="214">
        <v>0.55016747868453098</v>
      </c>
      <c r="S146" s="122"/>
    </row>
    <row r="147" spans="1:19" ht="12.75" x14ac:dyDescent="0.2">
      <c r="A147" s="122" t="s">
        <v>497</v>
      </c>
      <c r="B147" s="122">
        <v>98538</v>
      </c>
      <c r="C147" s="122">
        <v>-282</v>
      </c>
      <c r="D147" s="122">
        <v>106.519755304694</v>
      </c>
      <c r="E147" s="122">
        <v>388.58117770870501</v>
      </c>
      <c r="F147" s="122">
        <v>100.4</v>
      </c>
      <c r="G147" s="122">
        <v>26629.938826172998</v>
      </c>
      <c r="H147" s="122">
        <v>7615.4437849505302</v>
      </c>
      <c r="I147" s="122">
        <v>10096.124587206599</v>
      </c>
      <c r="J147" s="122">
        <v>3513.3687295135101</v>
      </c>
      <c r="K147" s="122">
        <v>10670.3357906694</v>
      </c>
      <c r="L147" s="122">
        <v>3375.8323881439101</v>
      </c>
      <c r="M147" s="122"/>
      <c r="N147" s="214">
        <v>0.81</v>
      </c>
      <c r="O147" s="214">
        <v>0.75</v>
      </c>
      <c r="P147" s="214">
        <v>0.68</v>
      </c>
      <c r="Q147" s="214">
        <v>0.81</v>
      </c>
      <c r="R147" s="214">
        <v>0.55016747868453098</v>
      </c>
      <c r="S147" s="122"/>
    </row>
    <row r="148" spans="1:19" ht="12.75" x14ac:dyDescent="0.2">
      <c r="A148" s="122" t="s">
        <v>498</v>
      </c>
      <c r="B148" s="122">
        <v>10954</v>
      </c>
      <c r="C148" s="122">
        <v>-389</v>
      </c>
      <c r="D148" s="122">
        <v>0</v>
      </c>
      <c r="E148" s="122">
        <v>388.58117770870501</v>
      </c>
      <c r="F148" s="122">
        <v>99.1</v>
      </c>
      <c r="G148" s="122">
        <v>30753.236500683699</v>
      </c>
      <c r="H148" s="122">
        <v>8122.3730117621299</v>
      </c>
      <c r="I148" s="122">
        <v>12855.980293881699</v>
      </c>
      <c r="J148" s="122">
        <v>4485.4352807257301</v>
      </c>
      <c r="K148" s="122">
        <v>11701.6174032622</v>
      </c>
      <c r="L148" s="122">
        <v>3642.0238033701899</v>
      </c>
      <c r="M148" s="122"/>
      <c r="N148" s="214">
        <v>0.81</v>
      </c>
      <c r="O148" s="214">
        <v>0.75</v>
      </c>
      <c r="P148" s="214">
        <v>0.68</v>
      </c>
      <c r="Q148" s="214">
        <v>0.81</v>
      </c>
      <c r="R148" s="214">
        <v>0.55016747868453098</v>
      </c>
      <c r="S148" s="122"/>
    </row>
    <row r="149" spans="1:19" ht="12.75" x14ac:dyDescent="0.2">
      <c r="A149" s="122" t="s">
        <v>499</v>
      </c>
      <c r="B149" s="122">
        <v>80442</v>
      </c>
      <c r="C149" s="122">
        <v>122</v>
      </c>
      <c r="D149" s="122">
        <v>510.223371840075</v>
      </c>
      <c r="E149" s="122">
        <v>388.58117770870501</v>
      </c>
      <c r="F149" s="122">
        <v>101.8</v>
      </c>
      <c r="G149" s="122">
        <v>28345.7428800042</v>
      </c>
      <c r="H149" s="122">
        <v>8760.1683761493296</v>
      </c>
      <c r="I149" s="122">
        <v>13174.454913440601</v>
      </c>
      <c r="J149" s="122">
        <v>4186.8239394203201</v>
      </c>
      <c r="K149" s="122">
        <v>8827.5230439906099</v>
      </c>
      <c r="L149" s="122">
        <v>2493.4795656854699</v>
      </c>
      <c r="M149" s="122"/>
      <c r="N149" s="214">
        <v>0.81</v>
      </c>
      <c r="O149" s="214">
        <v>0.75</v>
      </c>
      <c r="P149" s="214">
        <v>0.68</v>
      </c>
      <c r="Q149" s="214">
        <v>0.81</v>
      </c>
      <c r="R149" s="214">
        <v>0.55016747868453098</v>
      </c>
      <c r="S149" s="122"/>
    </row>
    <row r="150" spans="1:19" ht="12.75" x14ac:dyDescent="0.2">
      <c r="A150" s="122" t="s">
        <v>500</v>
      </c>
      <c r="B150" s="122">
        <v>24664</v>
      </c>
      <c r="C150" s="122">
        <v>-389</v>
      </c>
      <c r="D150" s="122">
        <v>0</v>
      </c>
      <c r="E150" s="122">
        <v>388.58117770870501</v>
      </c>
      <c r="F150" s="122">
        <v>99.7</v>
      </c>
      <c r="G150" s="122">
        <v>27668.595166163501</v>
      </c>
      <c r="H150" s="122">
        <v>6792.2666234345998</v>
      </c>
      <c r="I150" s="122">
        <v>10678.785907560899</v>
      </c>
      <c r="J150" s="122">
        <v>4012.9269857127401</v>
      </c>
      <c r="K150" s="122">
        <v>12017.338180778301</v>
      </c>
      <c r="L150" s="122">
        <v>3080.76278490399</v>
      </c>
      <c r="M150" s="122"/>
      <c r="N150" s="214">
        <v>0.81</v>
      </c>
      <c r="O150" s="214">
        <v>0.75</v>
      </c>
      <c r="P150" s="214">
        <v>0.68</v>
      </c>
      <c r="Q150" s="214">
        <v>0.81</v>
      </c>
      <c r="R150" s="214">
        <v>0.55016747868453098</v>
      </c>
      <c r="S150" s="122"/>
    </row>
    <row r="151" spans="1:19" ht="12.75" x14ac:dyDescent="0.2">
      <c r="A151" s="122" t="s">
        <v>501</v>
      </c>
      <c r="B151" s="122">
        <v>61868</v>
      </c>
      <c r="C151" s="122">
        <v>-280</v>
      </c>
      <c r="D151" s="122">
        <v>108.682074795028</v>
      </c>
      <c r="E151" s="122">
        <v>388.58117770870501</v>
      </c>
      <c r="F151" s="122">
        <v>100.4</v>
      </c>
      <c r="G151" s="122">
        <v>27170.518698756601</v>
      </c>
      <c r="H151" s="122">
        <v>7539.85120115073</v>
      </c>
      <c r="I151" s="122">
        <v>10527.097532940899</v>
      </c>
      <c r="J151" s="122">
        <v>3545.6080491832399</v>
      </c>
      <c r="K151" s="122">
        <v>11370.508966069599</v>
      </c>
      <c r="L151" s="122">
        <v>2811.4899554883</v>
      </c>
      <c r="M151" s="122"/>
      <c r="N151" s="214">
        <v>0.81</v>
      </c>
      <c r="O151" s="214">
        <v>0.75</v>
      </c>
      <c r="P151" s="214">
        <v>0.68</v>
      </c>
      <c r="Q151" s="214">
        <v>0.81</v>
      </c>
      <c r="R151" s="214">
        <v>0.55016747868453098</v>
      </c>
      <c r="S151" s="122"/>
    </row>
    <row r="152" spans="1:19" ht="12.75" x14ac:dyDescent="0.2">
      <c r="A152" s="19" t="s">
        <v>502</v>
      </c>
      <c r="B152" s="122"/>
      <c r="C152" s="122"/>
      <c r="D152" s="122"/>
      <c r="E152" s="122"/>
      <c r="F152" s="19"/>
      <c r="G152" s="122"/>
      <c r="H152" s="122"/>
      <c r="I152" s="122"/>
      <c r="J152" s="122"/>
      <c r="K152" s="122"/>
      <c r="L152" s="122"/>
      <c r="M152" s="122"/>
      <c r="N152" s="214"/>
      <c r="O152" s="214"/>
      <c r="P152" s="214"/>
      <c r="Q152" s="214"/>
      <c r="R152" s="214"/>
      <c r="S152" s="122"/>
    </row>
    <row r="153" spans="1:19" ht="12.75" x14ac:dyDescent="0.2">
      <c r="A153" s="122" t="s">
        <v>503</v>
      </c>
      <c r="B153" s="122">
        <v>29549</v>
      </c>
      <c r="C153" s="122">
        <v>-225</v>
      </c>
      <c r="D153" s="122">
        <v>163.30004973073201</v>
      </c>
      <c r="E153" s="122">
        <v>388.58117770870501</v>
      </c>
      <c r="F153" s="122">
        <v>100.6</v>
      </c>
      <c r="G153" s="122">
        <v>27216.6749551223</v>
      </c>
      <c r="H153" s="122">
        <v>8983.6229263332698</v>
      </c>
      <c r="I153" s="122">
        <v>11852.205645308601</v>
      </c>
      <c r="J153" s="122">
        <v>4521.0437537277703</v>
      </c>
      <c r="K153" s="122">
        <v>7682.4145058815102</v>
      </c>
      <c r="L153" s="122">
        <v>3187.61234798037</v>
      </c>
      <c r="M153" s="122"/>
      <c r="N153" s="214">
        <v>0.81</v>
      </c>
      <c r="O153" s="214">
        <v>0.75</v>
      </c>
      <c r="P153" s="214">
        <v>0.68</v>
      </c>
      <c r="Q153" s="214">
        <v>0.81</v>
      </c>
      <c r="R153" s="214">
        <v>0.55016747868453098</v>
      </c>
      <c r="S153" s="122"/>
    </row>
    <row r="154" spans="1:19" ht="12.75" x14ac:dyDescent="0.2">
      <c r="A154" s="122" t="s">
        <v>504</v>
      </c>
      <c r="B154" s="122">
        <v>40045</v>
      </c>
      <c r="C154" s="122">
        <v>-389</v>
      </c>
      <c r="D154" s="122">
        <v>0</v>
      </c>
      <c r="E154" s="122">
        <v>388.58117770870501</v>
      </c>
      <c r="F154" s="122">
        <v>99.7</v>
      </c>
      <c r="G154" s="122">
        <v>27144.738631609402</v>
      </c>
      <c r="H154" s="122">
        <v>7577.5912890313102</v>
      </c>
      <c r="I154" s="122">
        <v>11113.8341715188</v>
      </c>
      <c r="J154" s="122">
        <v>3706.5360710355699</v>
      </c>
      <c r="K154" s="122">
        <v>10750.5875261245</v>
      </c>
      <c r="L154" s="122">
        <v>2623.0078845090002</v>
      </c>
      <c r="M154" s="122"/>
      <c r="N154" s="214">
        <v>0.81</v>
      </c>
      <c r="O154" s="214">
        <v>0.75</v>
      </c>
      <c r="P154" s="214">
        <v>0.68</v>
      </c>
      <c r="Q154" s="214">
        <v>0.81</v>
      </c>
      <c r="R154" s="214">
        <v>0.55016747868453098</v>
      </c>
      <c r="S154" s="122"/>
    </row>
    <row r="155" spans="1:19" ht="12.75" x14ac:dyDescent="0.2">
      <c r="A155" s="122" t="s">
        <v>505</v>
      </c>
      <c r="B155" s="122">
        <v>9940</v>
      </c>
      <c r="C155" s="122">
        <v>-389</v>
      </c>
      <c r="D155" s="122">
        <v>0</v>
      </c>
      <c r="E155" s="122">
        <v>388.58117770870501</v>
      </c>
      <c r="F155" s="122">
        <v>98.4</v>
      </c>
      <c r="G155" s="122">
        <v>29409.063833369699</v>
      </c>
      <c r="H155" s="122">
        <v>5579.4840609857401</v>
      </c>
      <c r="I155" s="122">
        <v>9595.0740948786606</v>
      </c>
      <c r="J155" s="122">
        <v>3979.26953015859</v>
      </c>
      <c r="K155" s="122">
        <v>15915.7100884709</v>
      </c>
      <c r="L155" s="122">
        <v>3809.2904467090798</v>
      </c>
      <c r="M155" s="122"/>
      <c r="N155" s="214">
        <v>0.81</v>
      </c>
      <c r="O155" s="214">
        <v>0.75</v>
      </c>
      <c r="P155" s="214">
        <v>0.68</v>
      </c>
      <c r="Q155" s="214">
        <v>0.81</v>
      </c>
      <c r="R155" s="214">
        <v>0.55016747868453098</v>
      </c>
      <c r="S155" s="122"/>
    </row>
    <row r="156" spans="1:19" ht="12.75" x14ac:dyDescent="0.2">
      <c r="A156" s="122" t="s">
        <v>506</v>
      </c>
      <c r="B156" s="122">
        <v>9102</v>
      </c>
      <c r="C156" s="122">
        <v>-333</v>
      </c>
      <c r="D156" s="122">
        <v>55.370962233521801</v>
      </c>
      <c r="E156" s="122">
        <v>388.58117770870501</v>
      </c>
      <c r="F156" s="122">
        <v>100.2</v>
      </c>
      <c r="G156" s="122">
        <v>27685.4811167605</v>
      </c>
      <c r="H156" s="122">
        <v>8863.0512279540599</v>
      </c>
      <c r="I156" s="122">
        <v>12603.7999215333</v>
      </c>
      <c r="J156" s="122">
        <v>4173.5513839708201</v>
      </c>
      <c r="K156" s="122">
        <v>8469.0606763782998</v>
      </c>
      <c r="L156" s="122">
        <v>2463.9871394114998</v>
      </c>
      <c r="M156" s="122"/>
      <c r="N156" s="214">
        <v>0.81</v>
      </c>
      <c r="O156" s="214">
        <v>0.75</v>
      </c>
      <c r="P156" s="214">
        <v>0.68</v>
      </c>
      <c r="Q156" s="214">
        <v>0.81</v>
      </c>
      <c r="R156" s="214">
        <v>0.55016747868453098</v>
      </c>
      <c r="S156" s="122"/>
    </row>
    <row r="157" spans="1:19" ht="12.75" x14ac:dyDescent="0.2">
      <c r="A157" s="122" t="s">
        <v>507</v>
      </c>
      <c r="B157" s="122">
        <v>109880</v>
      </c>
      <c r="C157" s="122">
        <v>-389</v>
      </c>
      <c r="D157" s="122">
        <v>0</v>
      </c>
      <c r="E157" s="122">
        <v>388.58117770870501</v>
      </c>
      <c r="F157" s="122">
        <v>99.6</v>
      </c>
      <c r="G157" s="122">
        <v>27437.518966020001</v>
      </c>
      <c r="H157" s="122">
        <v>8001.5858753361299</v>
      </c>
      <c r="I157" s="122">
        <v>10546.9162635677</v>
      </c>
      <c r="J157" s="122">
        <v>3750.4203796725301</v>
      </c>
      <c r="K157" s="122">
        <v>10380.035263084201</v>
      </c>
      <c r="L157" s="122">
        <v>3795.08580376073</v>
      </c>
      <c r="M157" s="122"/>
      <c r="N157" s="214">
        <v>0.81</v>
      </c>
      <c r="O157" s="214">
        <v>0.75</v>
      </c>
      <c r="P157" s="214">
        <v>0.68</v>
      </c>
      <c r="Q157" s="214">
        <v>0.81</v>
      </c>
      <c r="R157" s="214">
        <v>0.55016747868453098</v>
      </c>
      <c r="S157" s="122"/>
    </row>
    <row r="158" spans="1:19" ht="12.75" x14ac:dyDescent="0.2">
      <c r="A158" s="122" t="s">
        <v>508</v>
      </c>
      <c r="B158" s="122">
        <v>4777</v>
      </c>
      <c r="C158" s="122">
        <v>-389</v>
      </c>
      <c r="D158" s="122">
        <v>0</v>
      </c>
      <c r="E158" s="122">
        <v>388.58117770870501</v>
      </c>
      <c r="F158" s="122">
        <v>98.3</v>
      </c>
      <c r="G158" s="122">
        <v>27387.207441448099</v>
      </c>
      <c r="H158" s="122">
        <v>6043.5933501113004</v>
      </c>
      <c r="I158" s="122">
        <v>10260.566251301199</v>
      </c>
      <c r="J158" s="122">
        <v>4000.4692661665899</v>
      </c>
      <c r="K158" s="122">
        <v>12864.4768303072</v>
      </c>
      <c r="L158" s="122">
        <v>3009.8594882403499</v>
      </c>
      <c r="M158" s="122"/>
      <c r="N158" s="214">
        <v>0.81</v>
      </c>
      <c r="O158" s="214">
        <v>0.75</v>
      </c>
      <c r="P158" s="214">
        <v>0.68</v>
      </c>
      <c r="Q158" s="214">
        <v>0.81</v>
      </c>
      <c r="R158" s="214">
        <v>0.55016747868453098</v>
      </c>
      <c r="S158" s="122"/>
    </row>
    <row r="159" spans="1:19" ht="12.75" x14ac:dyDescent="0.2">
      <c r="A159" s="122" t="s">
        <v>509</v>
      </c>
      <c r="B159" s="122">
        <v>5620</v>
      </c>
      <c r="C159" s="122">
        <v>-389</v>
      </c>
      <c r="D159" s="122">
        <v>0</v>
      </c>
      <c r="E159" s="122">
        <v>388.58117770870501</v>
      </c>
      <c r="F159" s="122">
        <v>98.7</v>
      </c>
      <c r="G159" s="122">
        <v>28151.6455538595</v>
      </c>
      <c r="H159" s="122">
        <v>7233.7786333115</v>
      </c>
      <c r="I159" s="122">
        <v>10265.3075875918</v>
      </c>
      <c r="J159" s="122">
        <v>4376.1017783334601</v>
      </c>
      <c r="K159" s="122">
        <v>12706.3980427882</v>
      </c>
      <c r="L159" s="122">
        <v>2409.0346987197299</v>
      </c>
      <c r="M159" s="122"/>
      <c r="N159" s="214">
        <v>0.81</v>
      </c>
      <c r="O159" s="214">
        <v>0.75</v>
      </c>
      <c r="P159" s="214">
        <v>0.68</v>
      </c>
      <c r="Q159" s="214">
        <v>0.81</v>
      </c>
      <c r="R159" s="214">
        <v>0.55016747868453098</v>
      </c>
      <c r="S159" s="122"/>
    </row>
    <row r="160" spans="1:19" ht="12.75" x14ac:dyDescent="0.2">
      <c r="A160" s="122" t="s">
        <v>510</v>
      </c>
      <c r="B160" s="122">
        <v>32806</v>
      </c>
      <c r="C160" s="122">
        <v>-389</v>
      </c>
      <c r="D160" s="122">
        <v>0</v>
      </c>
      <c r="E160" s="122">
        <v>388.58117770870501</v>
      </c>
      <c r="F160" s="122">
        <v>98.8</v>
      </c>
      <c r="G160" s="122">
        <v>29278.341715368198</v>
      </c>
      <c r="H160" s="122">
        <v>7675.2266428306802</v>
      </c>
      <c r="I160" s="122">
        <v>11368.4001693113</v>
      </c>
      <c r="J160" s="122">
        <v>4061.8691297681098</v>
      </c>
      <c r="K160" s="122">
        <v>12149.310570877</v>
      </c>
      <c r="L160" s="122">
        <v>3511.83141842347</v>
      </c>
      <c r="M160" s="122"/>
      <c r="N160" s="214">
        <v>0.81</v>
      </c>
      <c r="O160" s="214">
        <v>0.75</v>
      </c>
      <c r="P160" s="214">
        <v>0.68</v>
      </c>
      <c r="Q160" s="214">
        <v>0.81</v>
      </c>
      <c r="R160" s="214">
        <v>0.55016747868453098</v>
      </c>
      <c r="S160" s="122"/>
    </row>
    <row r="161" spans="1:19" ht="12.75" x14ac:dyDescent="0.2">
      <c r="A161" s="122" t="s">
        <v>511</v>
      </c>
      <c r="B161" s="122">
        <v>6627</v>
      </c>
      <c r="C161" s="122">
        <v>-389</v>
      </c>
      <c r="D161" s="122">
        <v>0</v>
      </c>
      <c r="E161" s="122">
        <v>388.58117770870501</v>
      </c>
      <c r="F161" s="122">
        <v>98.3</v>
      </c>
      <c r="G161" s="122">
        <v>28858.112645047699</v>
      </c>
      <c r="H161" s="122">
        <v>6264.4721833132899</v>
      </c>
      <c r="I161" s="122">
        <v>10597.7298658119</v>
      </c>
      <c r="J161" s="122">
        <v>4686.8555554200102</v>
      </c>
      <c r="K161" s="122">
        <v>13187.980681501</v>
      </c>
      <c r="L161" s="122">
        <v>3573.9419789133399</v>
      </c>
      <c r="M161" s="122"/>
      <c r="N161" s="214">
        <v>0.81</v>
      </c>
      <c r="O161" s="214">
        <v>0.75</v>
      </c>
      <c r="P161" s="214">
        <v>0.68</v>
      </c>
      <c r="Q161" s="214">
        <v>0.81</v>
      </c>
      <c r="R161" s="214">
        <v>0.55016747868453098</v>
      </c>
      <c r="S161" s="122"/>
    </row>
    <row r="162" spans="1:19" ht="12.75" x14ac:dyDescent="0.2">
      <c r="A162" s="122" t="s">
        <v>512</v>
      </c>
      <c r="B162" s="122">
        <v>5721</v>
      </c>
      <c r="C162" s="122">
        <v>-389</v>
      </c>
      <c r="D162" s="122">
        <v>0</v>
      </c>
      <c r="E162" s="122">
        <v>388.58117770870501</v>
      </c>
      <c r="F162" s="122">
        <v>98.9</v>
      </c>
      <c r="G162" s="122">
        <v>27385.848295454802</v>
      </c>
      <c r="H162" s="122">
        <v>6540.8058446838304</v>
      </c>
      <c r="I162" s="122">
        <v>10720.740692605401</v>
      </c>
      <c r="J162" s="122">
        <v>4190.7459017607998</v>
      </c>
      <c r="K162" s="122">
        <v>12320.298904670901</v>
      </c>
      <c r="L162" s="122">
        <v>2214.0362035549902</v>
      </c>
      <c r="M162" s="122"/>
      <c r="N162" s="214">
        <v>0.81</v>
      </c>
      <c r="O162" s="214">
        <v>0.75</v>
      </c>
      <c r="P162" s="214">
        <v>0.68</v>
      </c>
      <c r="Q162" s="214">
        <v>0.81</v>
      </c>
      <c r="R162" s="214">
        <v>0.55016747868453098</v>
      </c>
      <c r="S162" s="122"/>
    </row>
    <row r="163" spans="1:19" ht="12.75" x14ac:dyDescent="0.2">
      <c r="A163" s="122" t="s">
        <v>513</v>
      </c>
      <c r="B163" s="122">
        <v>5307</v>
      </c>
      <c r="C163" s="122">
        <v>-389</v>
      </c>
      <c r="D163" s="122">
        <v>0</v>
      </c>
      <c r="E163" s="122">
        <v>388.58117770870501</v>
      </c>
      <c r="F163" s="122">
        <v>98.3</v>
      </c>
      <c r="G163" s="122">
        <v>27737.173741258201</v>
      </c>
      <c r="H163" s="122">
        <v>5056.7023606273997</v>
      </c>
      <c r="I163" s="122">
        <v>9417.8364202722296</v>
      </c>
      <c r="J163" s="122">
        <v>4301.9850653589801</v>
      </c>
      <c r="K163" s="122">
        <v>14832.9448601081</v>
      </c>
      <c r="L163" s="122">
        <v>2976.97046130442</v>
      </c>
      <c r="M163" s="122"/>
      <c r="N163" s="214">
        <v>0.81</v>
      </c>
      <c r="O163" s="214">
        <v>0.75</v>
      </c>
      <c r="P163" s="214">
        <v>0.68</v>
      </c>
      <c r="Q163" s="214">
        <v>0.81</v>
      </c>
      <c r="R163" s="214">
        <v>0.55016747868453098</v>
      </c>
      <c r="S163" s="122"/>
    </row>
    <row r="164" spans="1:19" ht="12.75" x14ac:dyDescent="0.2">
      <c r="A164" s="122" t="s">
        <v>514</v>
      </c>
      <c r="B164" s="122">
        <v>556640</v>
      </c>
      <c r="C164" s="122">
        <v>203</v>
      </c>
      <c r="D164" s="122">
        <v>591.85414780669203</v>
      </c>
      <c r="E164" s="122">
        <v>388.58117770870501</v>
      </c>
      <c r="F164" s="122">
        <v>102.3</v>
      </c>
      <c r="G164" s="122">
        <v>25732.789035073602</v>
      </c>
      <c r="H164" s="122">
        <v>8058.8253642401496</v>
      </c>
      <c r="I164" s="122">
        <v>9261.5154721501694</v>
      </c>
      <c r="J164" s="122">
        <v>3122.2968893136399</v>
      </c>
      <c r="K164" s="122">
        <v>8351.4374860449607</v>
      </c>
      <c r="L164" s="122">
        <v>6127.5480069403002</v>
      </c>
      <c r="M164" s="122"/>
      <c r="N164" s="214">
        <v>0.81</v>
      </c>
      <c r="O164" s="214">
        <v>0.75</v>
      </c>
      <c r="P164" s="214">
        <v>0.68</v>
      </c>
      <c r="Q164" s="214">
        <v>0.81</v>
      </c>
      <c r="R164" s="214">
        <v>0.55016747868453098</v>
      </c>
      <c r="S164" s="122"/>
    </row>
    <row r="165" spans="1:19" ht="12.75" x14ac:dyDescent="0.2">
      <c r="A165" s="122" t="s">
        <v>515</v>
      </c>
      <c r="B165" s="122">
        <v>13275</v>
      </c>
      <c r="C165" s="122">
        <v>-389</v>
      </c>
      <c r="D165" s="122">
        <v>0</v>
      </c>
      <c r="E165" s="122">
        <v>388.58117770870501</v>
      </c>
      <c r="F165" s="122">
        <v>99.2</v>
      </c>
      <c r="G165" s="122">
        <v>27056.2486943027</v>
      </c>
      <c r="H165" s="122">
        <v>6843.6793617514204</v>
      </c>
      <c r="I165" s="122">
        <v>10769.3176709134</v>
      </c>
      <c r="J165" s="122">
        <v>4416.9715827364398</v>
      </c>
      <c r="K165" s="122">
        <v>11038.2536829808</v>
      </c>
      <c r="L165" s="122">
        <v>2710.7272901510401</v>
      </c>
      <c r="M165" s="122"/>
      <c r="N165" s="214">
        <v>0.81</v>
      </c>
      <c r="O165" s="214">
        <v>0.75</v>
      </c>
      <c r="P165" s="214">
        <v>0.68</v>
      </c>
      <c r="Q165" s="214">
        <v>0.81</v>
      </c>
      <c r="R165" s="214">
        <v>0.55016747868453098</v>
      </c>
      <c r="S165" s="122"/>
    </row>
    <row r="166" spans="1:19" ht="12.75" x14ac:dyDescent="0.2">
      <c r="A166" s="122" t="s">
        <v>516</v>
      </c>
      <c r="B166" s="122">
        <v>9486</v>
      </c>
      <c r="C166" s="122">
        <v>-389</v>
      </c>
      <c r="D166" s="122">
        <v>0</v>
      </c>
      <c r="E166" s="122">
        <v>388.58117770870501</v>
      </c>
      <c r="F166" s="122">
        <v>99</v>
      </c>
      <c r="G166" s="122">
        <v>27544.856082294998</v>
      </c>
      <c r="H166" s="122">
        <v>7104.0365214060903</v>
      </c>
      <c r="I166" s="122">
        <v>10468.7536974248</v>
      </c>
      <c r="J166" s="122">
        <v>4289.7104396897803</v>
      </c>
      <c r="K166" s="122">
        <v>11680.9203016503</v>
      </c>
      <c r="L166" s="122">
        <v>2836.3593705916901</v>
      </c>
      <c r="M166" s="122"/>
      <c r="N166" s="214">
        <v>0.81</v>
      </c>
      <c r="O166" s="214">
        <v>0.75</v>
      </c>
      <c r="P166" s="214">
        <v>0.68</v>
      </c>
      <c r="Q166" s="214">
        <v>0.81</v>
      </c>
      <c r="R166" s="214">
        <v>0.55016747868453098</v>
      </c>
      <c r="S166" s="122"/>
    </row>
    <row r="167" spans="1:19" ht="12.75" x14ac:dyDescent="0.2">
      <c r="A167" s="122" t="s">
        <v>517</v>
      </c>
      <c r="B167" s="122">
        <v>9048</v>
      </c>
      <c r="C167" s="122">
        <v>-389</v>
      </c>
      <c r="D167" s="122">
        <v>0</v>
      </c>
      <c r="E167" s="122">
        <v>388.58117770870501</v>
      </c>
      <c r="F167" s="122">
        <v>98.7</v>
      </c>
      <c r="G167" s="122">
        <v>28104.0146134653</v>
      </c>
      <c r="H167" s="122">
        <v>6859.5794222369204</v>
      </c>
      <c r="I167" s="122">
        <v>9953.9032228729593</v>
      </c>
      <c r="J167" s="122">
        <v>4195.8448952728504</v>
      </c>
      <c r="K167" s="122">
        <v>13246.6736028876</v>
      </c>
      <c r="L167" s="122">
        <v>2725.2568995158199</v>
      </c>
      <c r="M167" s="122"/>
      <c r="N167" s="214">
        <v>0.81</v>
      </c>
      <c r="O167" s="214">
        <v>0.75</v>
      </c>
      <c r="P167" s="214">
        <v>0.68</v>
      </c>
      <c r="Q167" s="214">
        <v>0.81</v>
      </c>
      <c r="R167" s="214">
        <v>0.55016747868453098</v>
      </c>
      <c r="S167" s="122"/>
    </row>
    <row r="168" spans="1:19" ht="12.75" x14ac:dyDescent="0.2">
      <c r="A168" s="122" t="s">
        <v>518</v>
      </c>
      <c r="B168" s="122">
        <v>37108</v>
      </c>
      <c r="C168" s="122">
        <v>-47</v>
      </c>
      <c r="D168" s="122">
        <v>342.01601833133998</v>
      </c>
      <c r="E168" s="122">
        <v>388.58117770870501</v>
      </c>
      <c r="F168" s="122">
        <v>101.2</v>
      </c>
      <c r="G168" s="122">
        <v>28501.334860944899</v>
      </c>
      <c r="H168" s="122">
        <v>10092.791196751599</v>
      </c>
      <c r="I168" s="122">
        <v>13719.5994617305</v>
      </c>
      <c r="J168" s="122">
        <v>4175.9132046866098</v>
      </c>
      <c r="K168" s="122">
        <v>7010.4027435514699</v>
      </c>
      <c r="L168" s="122">
        <v>2759.93629693506</v>
      </c>
      <c r="M168" s="122"/>
      <c r="N168" s="214">
        <v>0.81</v>
      </c>
      <c r="O168" s="214">
        <v>0.75</v>
      </c>
      <c r="P168" s="214">
        <v>0.68</v>
      </c>
      <c r="Q168" s="214">
        <v>0.81</v>
      </c>
      <c r="R168" s="214">
        <v>0.55016747868453098</v>
      </c>
      <c r="S168" s="122"/>
    </row>
    <row r="169" spans="1:19" ht="12.75" x14ac:dyDescent="0.2">
      <c r="A169" s="122" t="s">
        <v>519</v>
      </c>
      <c r="B169" s="122">
        <v>6913</v>
      </c>
      <c r="C169" s="122">
        <v>-389</v>
      </c>
      <c r="D169" s="122">
        <v>0</v>
      </c>
      <c r="E169" s="122">
        <v>388.58117770870501</v>
      </c>
      <c r="F169" s="122">
        <v>98.8</v>
      </c>
      <c r="G169" s="122">
        <v>27079.8545276732</v>
      </c>
      <c r="H169" s="122">
        <v>5588.5793101368999</v>
      </c>
      <c r="I169" s="122">
        <v>9260.7673688992509</v>
      </c>
      <c r="J169" s="122">
        <v>3872.60314755125</v>
      </c>
      <c r="K169" s="122">
        <v>14469.523844150899</v>
      </c>
      <c r="L169" s="122">
        <v>2279.0247593128802</v>
      </c>
      <c r="M169" s="122"/>
      <c r="N169" s="214">
        <v>0.81</v>
      </c>
      <c r="O169" s="214">
        <v>0.75</v>
      </c>
      <c r="P169" s="214">
        <v>0.68</v>
      </c>
      <c r="Q169" s="214">
        <v>0.81</v>
      </c>
      <c r="R169" s="214">
        <v>0.55016747868453098</v>
      </c>
      <c r="S169" s="122"/>
    </row>
    <row r="170" spans="1:19" ht="12.75" x14ac:dyDescent="0.2">
      <c r="A170" s="122" t="s">
        <v>520</v>
      </c>
      <c r="B170" s="122">
        <v>43289</v>
      </c>
      <c r="C170" s="122">
        <v>-111</v>
      </c>
      <c r="D170" s="122">
        <v>278.06909578350798</v>
      </c>
      <c r="E170" s="122">
        <v>388.58117770870501</v>
      </c>
      <c r="F170" s="122">
        <v>101</v>
      </c>
      <c r="G170" s="122">
        <v>27806.909578350798</v>
      </c>
      <c r="H170" s="122">
        <v>8563.0685144255895</v>
      </c>
      <c r="I170" s="122">
        <v>11574.310057992299</v>
      </c>
      <c r="J170" s="122">
        <v>3651.9463333441599</v>
      </c>
      <c r="K170" s="122">
        <v>10066.704201075599</v>
      </c>
      <c r="L170" s="122">
        <v>2822.2999155441598</v>
      </c>
      <c r="M170" s="122"/>
      <c r="N170" s="214">
        <v>0.81</v>
      </c>
      <c r="O170" s="214">
        <v>0.75</v>
      </c>
      <c r="P170" s="214">
        <v>0.68</v>
      </c>
      <c r="Q170" s="214">
        <v>0.81</v>
      </c>
      <c r="R170" s="214">
        <v>0.55016747868453098</v>
      </c>
      <c r="S170" s="122"/>
    </row>
    <row r="171" spans="1:19" ht="12.75" x14ac:dyDescent="0.2">
      <c r="A171" s="122" t="s">
        <v>521</v>
      </c>
      <c r="B171" s="122">
        <v>40692</v>
      </c>
      <c r="C171" s="122">
        <v>-159</v>
      </c>
      <c r="D171" s="122">
        <v>229.93538484353499</v>
      </c>
      <c r="E171" s="122">
        <v>388.58117770870501</v>
      </c>
      <c r="F171" s="122">
        <v>100.8</v>
      </c>
      <c r="G171" s="122">
        <v>28741.923105442002</v>
      </c>
      <c r="H171" s="122">
        <v>9802.8055549447199</v>
      </c>
      <c r="I171" s="122">
        <v>13690.3905318992</v>
      </c>
      <c r="J171" s="122">
        <v>4134.1782572188004</v>
      </c>
      <c r="K171" s="122">
        <v>7757.4329188792299</v>
      </c>
      <c r="L171" s="122">
        <v>2615.7413579813601</v>
      </c>
      <c r="M171" s="122"/>
      <c r="N171" s="214">
        <v>0.81</v>
      </c>
      <c r="O171" s="214">
        <v>0.75</v>
      </c>
      <c r="P171" s="214">
        <v>0.68</v>
      </c>
      <c r="Q171" s="214">
        <v>0.81</v>
      </c>
      <c r="R171" s="214">
        <v>0.55016747868453098</v>
      </c>
      <c r="S171" s="122"/>
    </row>
    <row r="172" spans="1:19" ht="12.75" x14ac:dyDescent="0.2">
      <c r="A172" s="122" t="s">
        <v>522</v>
      </c>
      <c r="B172" s="122">
        <v>39235</v>
      </c>
      <c r="C172" s="122">
        <v>-389</v>
      </c>
      <c r="D172" s="122">
        <v>0</v>
      </c>
      <c r="E172" s="122">
        <v>388.58117770870501</v>
      </c>
      <c r="F172" s="122">
        <v>99.5</v>
      </c>
      <c r="G172" s="122">
        <v>26748.987432957802</v>
      </c>
      <c r="H172" s="122">
        <v>6909.7762422608203</v>
      </c>
      <c r="I172" s="122">
        <v>10378.3135068025</v>
      </c>
      <c r="J172" s="122">
        <v>3710.7030065133499</v>
      </c>
      <c r="K172" s="122">
        <v>11342.863130317401</v>
      </c>
      <c r="L172" s="122">
        <v>3012.4215458921599</v>
      </c>
      <c r="M172" s="122"/>
      <c r="N172" s="214">
        <v>0.81</v>
      </c>
      <c r="O172" s="214">
        <v>0.75</v>
      </c>
      <c r="P172" s="214">
        <v>0.68</v>
      </c>
      <c r="Q172" s="214">
        <v>0.81</v>
      </c>
      <c r="R172" s="214">
        <v>0.55016747868453098</v>
      </c>
      <c r="S172" s="122"/>
    </row>
    <row r="173" spans="1:19" ht="12.75" x14ac:dyDescent="0.2">
      <c r="A173" s="122" t="s">
        <v>523</v>
      </c>
      <c r="B173" s="122">
        <v>13728</v>
      </c>
      <c r="C173" s="122">
        <v>-389</v>
      </c>
      <c r="D173" s="122">
        <v>0</v>
      </c>
      <c r="E173" s="122">
        <v>388.58117770870501</v>
      </c>
      <c r="F173" s="122">
        <v>99.4</v>
      </c>
      <c r="G173" s="122">
        <v>26958.2106406645</v>
      </c>
      <c r="H173" s="122">
        <v>8816.0042678991904</v>
      </c>
      <c r="I173" s="122">
        <v>9988.7758323441594</v>
      </c>
      <c r="J173" s="122">
        <v>4111.4538584447801</v>
      </c>
      <c r="K173" s="122">
        <v>9273.1461699578795</v>
      </c>
      <c r="L173" s="122">
        <v>3669.1159805125299</v>
      </c>
      <c r="M173" s="122"/>
      <c r="N173" s="214">
        <v>0.81</v>
      </c>
      <c r="O173" s="214">
        <v>0.75</v>
      </c>
      <c r="P173" s="214">
        <v>0.68</v>
      </c>
      <c r="Q173" s="214">
        <v>0.81</v>
      </c>
      <c r="R173" s="214">
        <v>0.55016747868453098</v>
      </c>
      <c r="S173" s="122"/>
    </row>
    <row r="174" spans="1:19" ht="12.75" x14ac:dyDescent="0.2">
      <c r="A174" s="122" t="s">
        <v>524</v>
      </c>
      <c r="B174" s="122">
        <v>14570</v>
      </c>
      <c r="C174" s="122">
        <v>-307</v>
      </c>
      <c r="D174" s="122">
        <v>81.824127208808903</v>
      </c>
      <c r="E174" s="122">
        <v>388.58117770870501</v>
      </c>
      <c r="F174" s="122">
        <v>100.3</v>
      </c>
      <c r="G174" s="122">
        <v>27274.709069603199</v>
      </c>
      <c r="H174" s="122">
        <v>5863.6197301264801</v>
      </c>
      <c r="I174" s="122">
        <v>9170.2939005990302</v>
      </c>
      <c r="J174" s="122">
        <v>3620.6494934850698</v>
      </c>
      <c r="K174" s="122">
        <v>14052.9526367087</v>
      </c>
      <c r="L174" s="122">
        <v>3276.3175601681701</v>
      </c>
      <c r="M174" s="122"/>
      <c r="N174" s="214">
        <v>0.81</v>
      </c>
      <c r="O174" s="214">
        <v>0.75</v>
      </c>
      <c r="P174" s="214">
        <v>0.68</v>
      </c>
      <c r="Q174" s="214">
        <v>0.81</v>
      </c>
      <c r="R174" s="214">
        <v>0.55016747868453098</v>
      </c>
      <c r="S174" s="122"/>
    </row>
    <row r="175" spans="1:19" ht="12.75" x14ac:dyDescent="0.2">
      <c r="A175" s="122" t="s">
        <v>525</v>
      </c>
      <c r="B175" s="122">
        <v>24215</v>
      </c>
      <c r="C175" s="122">
        <v>-389</v>
      </c>
      <c r="D175" s="122">
        <v>0</v>
      </c>
      <c r="E175" s="122">
        <v>388.58117770870501</v>
      </c>
      <c r="F175" s="122">
        <v>98.7</v>
      </c>
      <c r="G175" s="122">
        <v>27062.638001776901</v>
      </c>
      <c r="H175" s="122">
        <v>6562.8073931748504</v>
      </c>
      <c r="I175" s="122">
        <v>9696.0904986838905</v>
      </c>
      <c r="J175" s="122">
        <v>3655.6093163176301</v>
      </c>
      <c r="K175" s="122">
        <v>12903.8642898452</v>
      </c>
      <c r="L175" s="122">
        <v>2793.2434921383501</v>
      </c>
      <c r="M175" s="122"/>
      <c r="N175" s="214">
        <v>0.81</v>
      </c>
      <c r="O175" s="214">
        <v>0.75</v>
      </c>
      <c r="P175" s="214">
        <v>0.68</v>
      </c>
      <c r="Q175" s="214">
        <v>0.81</v>
      </c>
      <c r="R175" s="214">
        <v>0.55016747868453098</v>
      </c>
      <c r="S175" s="122"/>
    </row>
    <row r="176" spans="1:19" ht="12.75" x14ac:dyDescent="0.2">
      <c r="A176" s="122" t="s">
        <v>526</v>
      </c>
      <c r="B176" s="122">
        <v>34218</v>
      </c>
      <c r="C176" s="122">
        <v>-389</v>
      </c>
      <c r="D176" s="122">
        <v>0</v>
      </c>
      <c r="E176" s="122">
        <v>388.58117770870501</v>
      </c>
      <c r="F176" s="122">
        <v>99.1</v>
      </c>
      <c r="G176" s="122">
        <v>28418.876667164899</v>
      </c>
      <c r="H176" s="122">
        <v>6943.8481762679003</v>
      </c>
      <c r="I176" s="122">
        <v>11492.7019417179</v>
      </c>
      <c r="J176" s="122">
        <v>4252.5637125472604</v>
      </c>
      <c r="K176" s="122">
        <v>11788.3800197605</v>
      </c>
      <c r="L176" s="122">
        <v>3152.6800742721898</v>
      </c>
      <c r="M176" s="122"/>
      <c r="N176" s="214">
        <v>0.81</v>
      </c>
      <c r="O176" s="214">
        <v>0.75</v>
      </c>
      <c r="P176" s="214">
        <v>0.68</v>
      </c>
      <c r="Q176" s="214">
        <v>0.81</v>
      </c>
      <c r="R176" s="214">
        <v>0.55016747868453098</v>
      </c>
      <c r="S176" s="122"/>
    </row>
    <row r="177" spans="1:19" ht="12.75" x14ac:dyDescent="0.2">
      <c r="A177" s="122" t="s">
        <v>527</v>
      </c>
      <c r="B177" s="122">
        <v>9323</v>
      </c>
      <c r="C177" s="122">
        <v>-389</v>
      </c>
      <c r="D177" s="122">
        <v>0</v>
      </c>
      <c r="E177" s="122">
        <v>388.58117770870501</v>
      </c>
      <c r="F177" s="122">
        <v>98.1</v>
      </c>
      <c r="G177" s="122">
        <v>28628.581820916599</v>
      </c>
      <c r="H177" s="122">
        <v>5917.0199191416596</v>
      </c>
      <c r="I177" s="122">
        <v>10021.965405536001</v>
      </c>
      <c r="J177" s="122">
        <v>3830.5931199603101</v>
      </c>
      <c r="K177" s="122">
        <v>14699.400704080999</v>
      </c>
      <c r="L177" s="122">
        <v>3286.27883404564</v>
      </c>
      <c r="M177" s="122"/>
      <c r="N177" s="214">
        <v>0.81</v>
      </c>
      <c r="O177" s="214">
        <v>0.75</v>
      </c>
      <c r="P177" s="214">
        <v>0.68</v>
      </c>
      <c r="Q177" s="214">
        <v>0.81</v>
      </c>
      <c r="R177" s="214">
        <v>0.55016747868453098</v>
      </c>
      <c r="S177" s="122"/>
    </row>
    <row r="178" spans="1:19" ht="12.75" x14ac:dyDescent="0.2">
      <c r="A178" s="122" t="s">
        <v>528</v>
      </c>
      <c r="B178" s="122">
        <v>10361</v>
      </c>
      <c r="C178" s="122">
        <v>-389</v>
      </c>
      <c r="D178" s="122">
        <v>0</v>
      </c>
      <c r="E178" s="122">
        <v>388.58117770870501</v>
      </c>
      <c r="F178" s="122">
        <v>98.7</v>
      </c>
      <c r="G178" s="122">
        <v>28978.979170626601</v>
      </c>
      <c r="H178" s="122">
        <v>7217.8345519474797</v>
      </c>
      <c r="I178" s="122">
        <v>10427.6227867626</v>
      </c>
      <c r="J178" s="122">
        <v>4421.3715078866198</v>
      </c>
      <c r="K178" s="122">
        <v>13284.4290341593</v>
      </c>
      <c r="L178" s="122">
        <v>2808.0466590630099</v>
      </c>
      <c r="M178" s="122"/>
      <c r="N178" s="214">
        <v>0.81</v>
      </c>
      <c r="O178" s="214">
        <v>0.75</v>
      </c>
      <c r="P178" s="214">
        <v>0.68</v>
      </c>
      <c r="Q178" s="214">
        <v>0.81</v>
      </c>
      <c r="R178" s="214">
        <v>0.55016747868453098</v>
      </c>
      <c r="S178" s="122"/>
    </row>
    <row r="179" spans="1:19" ht="12.75" x14ac:dyDescent="0.2">
      <c r="A179" s="122" t="s">
        <v>529</v>
      </c>
      <c r="B179" s="122">
        <v>64465</v>
      </c>
      <c r="C179" s="122">
        <v>15</v>
      </c>
      <c r="D179" s="122">
        <v>403.39844281054297</v>
      </c>
      <c r="E179" s="122">
        <v>388.58117770870501</v>
      </c>
      <c r="F179" s="122">
        <v>101.5</v>
      </c>
      <c r="G179" s="122">
        <v>26893.229520702898</v>
      </c>
      <c r="H179" s="122">
        <v>8682.1865333404603</v>
      </c>
      <c r="I179" s="122">
        <v>11517.2182106702</v>
      </c>
      <c r="J179" s="122">
        <v>3911.9858119508899</v>
      </c>
      <c r="K179" s="122">
        <v>8264.0059069444596</v>
      </c>
      <c r="L179" s="122">
        <v>3396.6922916110102</v>
      </c>
      <c r="M179" s="122"/>
      <c r="N179" s="214">
        <v>0.81</v>
      </c>
      <c r="O179" s="214">
        <v>0.75</v>
      </c>
      <c r="P179" s="214">
        <v>0.68</v>
      </c>
      <c r="Q179" s="214">
        <v>0.81</v>
      </c>
      <c r="R179" s="214">
        <v>0.55016747868453098</v>
      </c>
      <c r="S179" s="122"/>
    </row>
    <row r="180" spans="1:19" ht="12.75" x14ac:dyDescent="0.2">
      <c r="A180" s="122" t="s">
        <v>530</v>
      </c>
      <c r="B180" s="122">
        <v>15093</v>
      </c>
      <c r="C180" s="122">
        <v>-308</v>
      </c>
      <c r="D180" s="122">
        <v>80.905630885181495</v>
      </c>
      <c r="E180" s="122">
        <v>388.58117770870501</v>
      </c>
      <c r="F180" s="122">
        <v>100.3</v>
      </c>
      <c r="G180" s="122">
        <v>26968.543628394102</v>
      </c>
      <c r="H180" s="122">
        <v>5799.5267159018204</v>
      </c>
      <c r="I180" s="122">
        <v>9393.0905634590308</v>
      </c>
      <c r="J180" s="122">
        <v>4292.6529769029103</v>
      </c>
      <c r="K180" s="122">
        <v>13299.2667656907</v>
      </c>
      <c r="L180" s="122">
        <v>2789.5123228392399</v>
      </c>
      <c r="M180" s="122"/>
      <c r="N180" s="214">
        <v>0.81</v>
      </c>
      <c r="O180" s="214">
        <v>0.75</v>
      </c>
      <c r="P180" s="214">
        <v>0.68</v>
      </c>
      <c r="Q180" s="214">
        <v>0.81</v>
      </c>
      <c r="R180" s="214">
        <v>0.55016747868453098</v>
      </c>
      <c r="S180" s="122"/>
    </row>
    <row r="181" spans="1:19" ht="12.75" x14ac:dyDescent="0.2">
      <c r="A181" s="122" t="s">
        <v>531</v>
      </c>
      <c r="B181" s="122">
        <v>37316</v>
      </c>
      <c r="C181" s="122">
        <v>37</v>
      </c>
      <c r="D181" s="122">
        <v>425.36891564266</v>
      </c>
      <c r="E181" s="122">
        <v>388.58117770870501</v>
      </c>
      <c r="F181" s="122">
        <v>101.5</v>
      </c>
      <c r="G181" s="122">
        <v>28357.927709510601</v>
      </c>
      <c r="H181" s="122">
        <v>9522.5188865859509</v>
      </c>
      <c r="I181" s="122">
        <v>12232.7666860262</v>
      </c>
      <c r="J181" s="122">
        <v>3875.1784953719098</v>
      </c>
      <c r="K181" s="122">
        <v>8613.7683053969504</v>
      </c>
      <c r="L181" s="122">
        <v>3376.86025548824</v>
      </c>
      <c r="M181" s="122"/>
      <c r="N181" s="214">
        <v>0.81</v>
      </c>
      <c r="O181" s="214">
        <v>0.75</v>
      </c>
      <c r="P181" s="214">
        <v>0.68</v>
      </c>
      <c r="Q181" s="214">
        <v>0.81</v>
      </c>
      <c r="R181" s="214">
        <v>0.55016747868453098</v>
      </c>
      <c r="S181" s="122"/>
    </row>
    <row r="182" spans="1:19" ht="12.75" x14ac:dyDescent="0.2">
      <c r="A182" s="122" t="s">
        <v>532</v>
      </c>
      <c r="B182" s="122">
        <v>18979</v>
      </c>
      <c r="C182" s="122">
        <v>-389</v>
      </c>
      <c r="D182" s="122">
        <v>0</v>
      </c>
      <c r="E182" s="122">
        <v>388.58117770870501</v>
      </c>
      <c r="F182" s="122">
        <v>99.3</v>
      </c>
      <c r="G182" s="122">
        <v>27384.360310054901</v>
      </c>
      <c r="H182" s="122">
        <v>7005.1453310978504</v>
      </c>
      <c r="I182" s="122">
        <v>10609.986593580001</v>
      </c>
      <c r="J182" s="122">
        <v>4004.1140773461102</v>
      </c>
      <c r="K182" s="122">
        <v>11277.5003072909</v>
      </c>
      <c r="L182" s="122">
        <v>3444.6416747695198</v>
      </c>
      <c r="M182" s="122"/>
      <c r="N182" s="214">
        <v>0.81</v>
      </c>
      <c r="O182" s="214">
        <v>0.75</v>
      </c>
      <c r="P182" s="214">
        <v>0.68</v>
      </c>
      <c r="Q182" s="214">
        <v>0.81</v>
      </c>
      <c r="R182" s="214">
        <v>0.55016747868453098</v>
      </c>
      <c r="S182" s="122"/>
    </row>
    <row r="183" spans="1:19" ht="12.75" x14ac:dyDescent="0.2">
      <c r="A183" s="122" t="s">
        <v>533</v>
      </c>
      <c r="B183" s="122">
        <v>54133</v>
      </c>
      <c r="C183" s="122">
        <v>-389</v>
      </c>
      <c r="D183" s="122">
        <v>0</v>
      </c>
      <c r="E183" s="122">
        <v>388.58117770870501</v>
      </c>
      <c r="F183" s="122">
        <v>99.3</v>
      </c>
      <c r="G183" s="122">
        <v>25240.6831596749</v>
      </c>
      <c r="H183" s="122">
        <v>7194.8646171507298</v>
      </c>
      <c r="I183" s="122">
        <v>9743.3251099982808</v>
      </c>
      <c r="J183" s="122">
        <v>3774.06893232732</v>
      </c>
      <c r="K183" s="122">
        <v>9728.2168156046791</v>
      </c>
      <c r="L183" s="122">
        <v>3015.6753296810398</v>
      </c>
      <c r="M183" s="122"/>
      <c r="N183" s="214">
        <v>0.81</v>
      </c>
      <c r="O183" s="214">
        <v>0.75</v>
      </c>
      <c r="P183" s="214">
        <v>0.68</v>
      </c>
      <c r="Q183" s="214">
        <v>0.81</v>
      </c>
      <c r="R183" s="214">
        <v>0.55016747868453098</v>
      </c>
      <c r="S183" s="122"/>
    </row>
    <row r="184" spans="1:19" ht="12.75" x14ac:dyDescent="0.2">
      <c r="A184" s="122" t="s">
        <v>534</v>
      </c>
      <c r="B184" s="122">
        <v>9065</v>
      </c>
      <c r="C184" s="122">
        <v>-147</v>
      </c>
      <c r="D184" s="122">
        <v>241.62122244640801</v>
      </c>
      <c r="E184" s="122">
        <v>388.58117770870501</v>
      </c>
      <c r="F184" s="122">
        <v>100.9</v>
      </c>
      <c r="G184" s="122">
        <v>26846.802494045201</v>
      </c>
      <c r="H184" s="122">
        <v>4764.0533468945696</v>
      </c>
      <c r="I184" s="122">
        <v>7663.16026231249</v>
      </c>
      <c r="J184" s="122">
        <v>3917.8865199439401</v>
      </c>
      <c r="K184" s="122">
        <v>16510.865735777199</v>
      </c>
      <c r="L184" s="122">
        <v>2185.8525873980402</v>
      </c>
      <c r="M184" s="122"/>
      <c r="N184" s="214">
        <v>0.81</v>
      </c>
      <c r="O184" s="214">
        <v>0.75</v>
      </c>
      <c r="P184" s="214">
        <v>0.68</v>
      </c>
      <c r="Q184" s="214">
        <v>0.81</v>
      </c>
      <c r="R184" s="214">
        <v>0.55016747868453098</v>
      </c>
      <c r="S184" s="122"/>
    </row>
    <row r="185" spans="1:19" ht="12.75" x14ac:dyDescent="0.2">
      <c r="A185" s="122" t="s">
        <v>535</v>
      </c>
      <c r="B185" s="122">
        <v>25815</v>
      </c>
      <c r="C185" s="122">
        <v>-115</v>
      </c>
      <c r="D185" s="122">
        <v>273.63034260885701</v>
      </c>
      <c r="E185" s="122">
        <v>388.58117770870501</v>
      </c>
      <c r="F185" s="122">
        <v>101</v>
      </c>
      <c r="G185" s="122">
        <v>27363.034260885699</v>
      </c>
      <c r="H185" s="122">
        <v>7927.20591658376</v>
      </c>
      <c r="I185" s="122">
        <v>12286.4013880772</v>
      </c>
      <c r="J185" s="122">
        <v>4274.1335187599298</v>
      </c>
      <c r="K185" s="122">
        <v>8935.2991282662897</v>
      </c>
      <c r="L185" s="122">
        <v>2877.6570809456198</v>
      </c>
      <c r="M185" s="122"/>
      <c r="N185" s="214">
        <v>0.81</v>
      </c>
      <c r="O185" s="214">
        <v>0.75</v>
      </c>
      <c r="P185" s="214">
        <v>0.68</v>
      </c>
      <c r="Q185" s="214">
        <v>0.81</v>
      </c>
      <c r="R185" s="214">
        <v>0.55016747868453098</v>
      </c>
      <c r="S185" s="122"/>
    </row>
    <row r="186" spans="1:19" ht="12.75" x14ac:dyDescent="0.2">
      <c r="A186" s="122" t="s">
        <v>536</v>
      </c>
      <c r="B186" s="122">
        <v>13079</v>
      </c>
      <c r="C186" s="122">
        <v>-150</v>
      </c>
      <c r="D186" s="122">
        <v>238.828968589141</v>
      </c>
      <c r="E186" s="122">
        <v>388.58117770870501</v>
      </c>
      <c r="F186" s="122">
        <v>100.9</v>
      </c>
      <c r="G186" s="122">
        <v>26536.552065459899</v>
      </c>
      <c r="H186" s="122">
        <v>7601.2743371099295</v>
      </c>
      <c r="I186" s="122">
        <v>10240.1961285128</v>
      </c>
      <c r="J186" s="122">
        <v>3237.4534795357099</v>
      </c>
      <c r="K186" s="122">
        <v>11104.5446439103</v>
      </c>
      <c r="L186" s="122">
        <v>2732.3011384805</v>
      </c>
      <c r="M186" s="122"/>
      <c r="N186" s="214">
        <v>0.81</v>
      </c>
      <c r="O186" s="214">
        <v>0.75</v>
      </c>
      <c r="P186" s="214">
        <v>0.68</v>
      </c>
      <c r="Q186" s="214">
        <v>0.81</v>
      </c>
      <c r="R186" s="214">
        <v>0.55016747868453098</v>
      </c>
      <c r="S186" s="122"/>
    </row>
    <row r="187" spans="1:19" ht="12.75" x14ac:dyDescent="0.2">
      <c r="A187" s="122" t="s">
        <v>537</v>
      </c>
      <c r="B187" s="122">
        <v>10679</v>
      </c>
      <c r="C187" s="122">
        <v>-389</v>
      </c>
      <c r="D187" s="122">
        <v>0</v>
      </c>
      <c r="E187" s="122">
        <v>388.58117770870501</v>
      </c>
      <c r="F187" s="122">
        <v>98.8</v>
      </c>
      <c r="G187" s="122">
        <v>28418.534611310799</v>
      </c>
      <c r="H187" s="122">
        <v>7049.4295835209796</v>
      </c>
      <c r="I187" s="122">
        <v>11047.9147899698</v>
      </c>
      <c r="J187" s="122">
        <v>4655.9871478065697</v>
      </c>
      <c r="K187" s="122">
        <v>11733.8107594759</v>
      </c>
      <c r="L187" s="122">
        <v>3184.6713017040302</v>
      </c>
      <c r="M187" s="122"/>
      <c r="N187" s="214">
        <v>0.81</v>
      </c>
      <c r="O187" s="214">
        <v>0.75</v>
      </c>
      <c r="P187" s="214">
        <v>0.68</v>
      </c>
      <c r="Q187" s="214">
        <v>0.81</v>
      </c>
      <c r="R187" s="214">
        <v>0.55016747868453098</v>
      </c>
      <c r="S187" s="122"/>
    </row>
    <row r="188" spans="1:19" ht="12.75" x14ac:dyDescent="0.2">
      <c r="A188" s="122" t="s">
        <v>538</v>
      </c>
      <c r="B188" s="122">
        <v>12606</v>
      </c>
      <c r="C188" s="122">
        <v>-307</v>
      </c>
      <c r="D188" s="122">
        <v>81.796308325467507</v>
      </c>
      <c r="E188" s="122">
        <v>388.58117770870501</v>
      </c>
      <c r="F188" s="122">
        <v>100.3</v>
      </c>
      <c r="G188" s="122">
        <v>27265.436108489401</v>
      </c>
      <c r="H188" s="122">
        <v>6034.4042406622402</v>
      </c>
      <c r="I188" s="122">
        <v>9573.7169691866202</v>
      </c>
      <c r="J188" s="122">
        <v>3519.1481776665801</v>
      </c>
      <c r="K188" s="122">
        <v>13860.176141326399</v>
      </c>
      <c r="L188" s="122">
        <v>2867.3405326452798</v>
      </c>
      <c r="M188" s="122"/>
      <c r="N188" s="214">
        <v>0.81</v>
      </c>
      <c r="O188" s="214">
        <v>0.75</v>
      </c>
      <c r="P188" s="214">
        <v>0.68</v>
      </c>
      <c r="Q188" s="214">
        <v>0.81</v>
      </c>
      <c r="R188" s="214">
        <v>0.55016747868453098</v>
      </c>
      <c r="S188" s="122"/>
    </row>
    <row r="189" spans="1:19" ht="12.75" x14ac:dyDescent="0.2">
      <c r="A189" s="122" t="s">
        <v>539</v>
      </c>
      <c r="B189" s="122">
        <v>11070</v>
      </c>
      <c r="C189" s="122">
        <v>-389</v>
      </c>
      <c r="D189" s="122">
        <v>0</v>
      </c>
      <c r="E189" s="122">
        <v>388.58117770870501</v>
      </c>
      <c r="F189" s="122">
        <v>98.8</v>
      </c>
      <c r="G189" s="122">
        <v>28471.551488864301</v>
      </c>
      <c r="H189" s="122">
        <v>6960.4638964564201</v>
      </c>
      <c r="I189" s="122">
        <v>10469.992985258201</v>
      </c>
      <c r="J189" s="122">
        <v>4401.2245988221403</v>
      </c>
      <c r="K189" s="122">
        <v>12561.1682391177</v>
      </c>
      <c r="L189" s="122">
        <v>3296.6361393137599</v>
      </c>
      <c r="M189" s="122"/>
      <c r="N189" s="214">
        <v>0.81</v>
      </c>
      <c r="O189" s="214">
        <v>0.75</v>
      </c>
      <c r="P189" s="214">
        <v>0.68</v>
      </c>
      <c r="Q189" s="214">
        <v>0.81</v>
      </c>
      <c r="R189" s="214">
        <v>0.55016747868453098</v>
      </c>
      <c r="S189" s="122"/>
    </row>
    <row r="190" spans="1:19" ht="12.75" x14ac:dyDescent="0.2">
      <c r="A190" s="122" t="s">
        <v>540</v>
      </c>
      <c r="B190" s="122">
        <v>12797</v>
      </c>
      <c r="C190" s="122">
        <v>-389</v>
      </c>
      <c r="D190" s="122">
        <v>0</v>
      </c>
      <c r="E190" s="122">
        <v>388.58117770870501</v>
      </c>
      <c r="F190" s="122">
        <v>98.8</v>
      </c>
      <c r="G190" s="122">
        <v>27228.479819866101</v>
      </c>
      <c r="H190" s="122">
        <v>6796.8362110512498</v>
      </c>
      <c r="I190" s="122">
        <v>9737.7407518938307</v>
      </c>
      <c r="J190" s="122">
        <v>4238.8565203703101</v>
      </c>
      <c r="K190" s="122">
        <v>12289.6117470832</v>
      </c>
      <c r="L190" s="122">
        <v>2876.8130384394599</v>
      </c>
      <c r="M190" s="122"/>
      <c r="N190" s="214">
        <v>0.81</v>
      </c>
      <c r="O190" s="214">
        <v>0.75</v>
      </c>
      <c r="P190" s="214">
        <v>0.68</v>
      </c>
      <c r="Q190" s="214">
        <v>0.81</v>
      </c>
      <c r="R190" s="214">
        <v>0.55016747868453098</v>
      </c>
      <c r="S190" s="122"/>
    </row>
    <row r="191" spans="1:19" ht="12.75" x14ac:dyDescent="0.2">
      <c r="A191" s="122" t="s">
        <v>541</v>
      </c>
      <c r="B191" s="122">
        <v>15584</v>
      </c>
      <c r="C191" s="122">
        <v>-128</v>
      </c>
      <c r="D191" s="122">
        <v>260.33134443260298</v>
      </c>
      <c r="E191" s="122">
        <v>388.58117770870501</v>
      </c>
      <c r="F191" s="122">
        <v>101</v>
      </c>
      <c r="G191" s="122">
        <v>26033.1344432603</v>
      </c>
      <c r="H191" s="122">
        <v>6774.6427512314704</v>
      </c>
      <c r="I191" s="122">
        <v>9952.3658254473303</v>
      </c>
      <c r="J191" s="122">
        <v>3926.6147046528999</v>
      </c>
      <c r="K191" s="122">
        <v>11333.1293328345</v>
      </c>
      <c r="L191" s="122">
        <v>2238.3487476610899</v>
      </c>
      <c r="M191" s="122"/>
      <c r="N191" s="214">
        <v>0.81</v>
      </c>
      <c r="O191" s="214">
        <v>0.75</v>
      </c>
      <c r="P191" s="214">
        <v>0.68</v>
      </c>
      <c r="Q191" s="214">
        <v>0.81</v>
      </c>
      <c r="R191" s="214">
        <v>0.55016747868453098</v>
      </c>
      <c r="S191" s="122"/>
    </row>
    <row r="192" spans="1:19" ht="12.75" x14ac:dyDescent="0.2">
      <c r="A192" s="122" t="s">
        <v>542</v>
      </c>
      <c r="B192" s="122">
        <v>11776</v>
      </c>
      <c r="C192" s="122">
        <v>-389</v>
      </c>
      <c r="D192" s="122">
        <v>0</v>
      </c>
      <c r="E192" s="122">
        <v>388.58117770870501</v>
      </c>
      <c r="F192" s="122">
        <v>98.9</v>
      </c>
      <c r="G192" s="122">
        <v>28764.0976025895</v>
      </c>
      <c r="H192" s="122">
        <v>6932.7588797922999</v>
      </c>
      <c r="I192" s="122">
        <v>10833.7435687656</v>
      </c>
      <c r="J192" s="122">
        <v>4714.45528105633</v>
      </c>
      <c r="K192" s="122">
        <v>12661.3123236587</v>
      </c>
      <c r="L192" s="122">
        <v>2838.7040685063498</v>
      </c>
      <c r="M192" s="122"/>
      <c r="N192" s="214">
        <v>0.81</v>
      </c>
      <c r="O192" s="214">
        <v>0.75</v>
      </c>
      <c r="P192" s="214">
        <v>0.68</v>
      </c>
      <c r="Q192" s="214">
        <v>0.81</v>
      </c>
      <c r="R192" s="214">
        <v>0.55016747868453098</v>
      </c>
      <c r="S192" s="122"/>
    </row>
    <row r="193" spans="1:19" ht="12.75" x14ac:dyDescent="0.2">
      <c r="A193" s="122" t="s">
        <v>543</v>
      </c>
      <c r="B193" s="122">
        <v>57753</v>
      </c>
      <c r="C193" s="122">
        <v>-389</v>
      </c>
      <c r="D193" s="122">
        <v>0</v>
      </c>
      <c r="E193" s="122">
        <v>388.58117770870501</v>
      </c>
      <c r="F193" s="122">
        <v>99.6</v>
      </c>
      <c r="G193" s="122">
        <v>28007.736802959102</v>
      </c>
      <c r="H193" s="122">
        <v>7876.7726736904397</v>
      </c>
      <c r="I193" s="122">
        <v>11015.3892827078</v>
      </c>
      <c r="J193" s="122">
        <v>3880.9628431968099</v>
      </c>
      <c r="K193" s="122">
        <v>9997.0913822258608</v>
      </c>
      <c r="L193" s="122">
        <v>4779.1087698404599</v>
      </c>
      <c r="M193" s="122"/>
      <c r="N193" s="214">
        <v>0.81</v>
      </c>
      <c r="O193" s="214">
        <v>0.75</v>
      </c>
      <c r="P193" s="214">
        <v>0.68</v>
      </c>
      <c r="Q193" s="214">
        <v>0.81</v>
      </c>
      <c r="R193" s="214">
        <v>0.55016747868453098</v>
      </c>
      <c r="S193" s="122"/>
    </row>
    <row r="194" spans="1:19" ht="12.75" x14ac:dyDescent="0.2">
      <c r="A194" s="122" t="s">
        <v>544</v>
      </c>
      <c r="B194" s="122">
        <v>9435</v>
      </c>
      <c r="C194" s="122">
        <v>-389</v>
      </c>
      <c r="D194" s="122">
        <v>0</v>
      </c>
      <c r="E194" s="122">
        <v>388.58117770870501</v>
      </c>
      <c r="F194" s="122">
        <v>98.3</v>
      </c>
      <c r="G194" s="122">
        <v>27921.674811854598</v>
      </c>
      <c r="H194" s="122">
        <v>6200.01733999527</v>
      </c>
      <c r="I194" s="122">
        <v>10395.8589539473</v>
      </c>
      <c r="J194" s="122">
        <v>4606.1345406271203</v>
      </c>
      <c r="K194" s="122">
        <v>12660.5121544828</v>
      </c>
      <c r="L194" s="122">
        <v>3118.2872210885698</v>
      </c>
      <c r="M194" s="122"/>
      <c r="N194" s="214">
        <v>0.81</v>
      </c>
      <c r="O194" s="214">
        <v>0.75</v>
      </c>
      <c r="P194" s="214">
        <v>0.68</v>
      </c>
      <c r="Q194" s="214">
        <v>0.81</v>
      </c>
      <c r="R194" s="214">
        <v>0.55016747868453098</v>
      </c>
      <c r="S194" s="122"/>
    </row>
    <row r="195" spans="1:19" ht="12.75" x14ac:dyDescent="0.2">
      <c r="A195" s="122" t="s">
        <v>545</v>
      </c>
      <c r="B195" s="122">
        <v>55164</v>
      </c>
      <c r="C195" s="122">
        <v>-389</v>
      </c>
      <c r="D195" s="122">
        <v>0</v>
      </c>
      <c r="E195" s="122">
        <v>388.58117770870501</v>
      </c>
      <c r="F195" s="122">
        <v>99.5</v>
      </c>
      <c r="G195" s="122">
        <v>27975.8266138164</v>
      </c>
      <c r="H195" s="122">
        <v>7787.1022165070399</v>
      </c>
      <c r="I195" s="122">
        <v>10475.121369554699</v>
      </c>
      <c r="J195" s="122">
        <v>3962.2978357168199</v>
      </c>
      <c r="K195" s="122">
        <v>11215.3315789873</v>
      </c>
      <c r="L195" s="122">
        <v>3695.51411667199</v>
      </c>
      <c r="M195" s="122"/>
      <c r="N195" s="214">
        <v>0.81</v>
      </c>
      <c r="O195" s="214">
        <v>0.75</v>
      </c>
      <c r="P195" s="214">
        <v>0.68</v>
      </c>
      <c r="Q195" s="214">
        <v>0.81</v>
      </c>
      <c r="R195" s="214">
        <v>0.55016747868453098</v>
      </c>
      <c r="S195" s="122"/>
    </row>
    <row r="196" spans="1:19" ht="12.75" x14ac:dyDescent="0.2">
      <c r="A196" s="122" t="s">
        <v>546</v>
      </c>
      <c r="B196" s="122">
        <v>23887</v>
      </c>
      <c r="C196" s="122">
        <v>-389</v>
      </c>
      <c r="D196" s="122">
        <v>0</v>
      </c>
      <c r="E196" s="122">
        <v>388.58117770870501</v>
      </c>
      <c r="F196" s="122">
        <v>99.1</v>
      </c>
      <c r="G196" s="122">
        <v>27967.4071582826</v>
      </c>
      <c r="H196" s="122">
        <v>6921.4775089899103</v>
      </c>
      <c r="I196" s="122">
        <v>10909.5412692919</v>
      </c>
      <c r="J196" s="122">
        <v>4122.3564810713897</v>
      </c>
      <c r="K196" s="122">
        <v>12166.8556497967</v>
      </c>
      <c r="L196" s="122">
        <v>2763.70196254347</v>
      </c>
      <c r="M196" s="122"/>
      <c r="N196" s="214">
        <v>0.81</v>
      </c>
      <c r="O196" s="214">
        <v>0.75</v>
      </c>
      <c r="P196" s="214">
        <v>0.68</v>
      </c>
      <c r="Q196" s="214">
        <v>0.81</v>
      </c>
      <c r="R196" s="214">
        <v>0.55016747868453098</v>
      </c>
      <c r="S196" s="122"/>
    </row>
    <row r="197" spans="1:19" ht="12.75" x14ac:dyDescent="0.2">
      <c r="A197" s="122" t="s">
        <v>547</v>
      </c>
      <c r="B197" s="122">
        <v>15788</v>
      </c>
      <c r="C197" s="122">
        <v>-389</v>
      </c>
      <c r="D197" s="122">
        <v>0</v>
      </c>
      <c r="E197" s="122">
        <v>388.58117770870501</v>
      </c>
      <c r="F197" s="122">
        <v>99</v>
      </c>
      <c r="G197" s="122">
        <v>27743.3933185938</v>
      </c>
      <c r="H197" s="122">
        <v>6687.0445316333798</v>
      </c>
      <c r="I197" s="122">
        <v>10610.7700046518</v>
      </c>
      <c r="J197" s="122">
        <v>4055.37091367317</v>
      </c>
      <c r="K197" s="122">
        <v>12384.4691610302</v>
      </c>
      <c r="L197" s="122">
        <v>2871.3756518778</v>
      </c>
      <c r="M197" s="122"/>
      <c r="N197" s="214">
        <v>0.81</v>
      </c>
      <c r="O197" s="214">
        <v>0.75</v>
      </c>
      <c r="P197" s="214">
        <v>0.68</v>
      </c>
      <c r="Q197" s="214">
        <v>0.81</v>
      </c>
      <c r="R197" s="214">
        <v>0.55016747868453098</v>
      </c>
      <c r="S197" s="122"/>
    </row>
    <row r="198" spans="1:19" ht="12.75" x14ac:dyDescent="0.2">
      <c r="A198" s="122" t="s">
        <v>548</v>
      </c>
      <c r="B198" s="122">
        <v>11295</v>
      </c>
      <c r="C198" s="122">
        <v>-389</v>
      </c>
      <c r="D198" s="122">
        <v>0</v>
      </c>
      <c r="E198" s="122">
        <v>388.58117770870501</v>
      </c>
      <c r="F198" s="122">
        <v>99.2</v>
      </c>
      <c r="G198" s="122">
        <v>27067.326773102399</v>
      </c>
      <c r="H198" s="122">
        <v>7783.06655011567</v>
      </c>
      <c r="I198" s="122">
        <v>11424.021314908399</v>
      </c>
      <c r="J198" s="122">
        <v>4305.5299949731298</v>
      </c>
      <c r="K198" s="122">
        <v>9511.3460276972892</v>
      </c>
      <c r="L198" s="122">
        <v>2841.0916000491802</v>
      </c>
      <c r="M198" s="122"/>
      <c r="N198" s="214">
        <v>0.81</v>
      </c>
      <c r="O198" s="214">
        <v>0.75</v>
      </c>
      <c r="P198" s="214">
        <v>0.68</v>
      </c>
      <c r="Q198" s="214">
        <v>0.81</v>
      </c>
      <c r="R198" s="214">
        <v>0.55016747868453098</v>
      </c>
      <c r="S198" s="122"/>
    </row>
    <row r="199" spans="1:19" ht="12.75" x14ac:dyDescent="0.2">
      <c r="A199" s="122" t="s">
        <v>549</v>
      </c>
      <c r="B199" s="122">
        <v>38955</v>
      </c>
      <c r="C199" s="122">
        <v>-389</v>
      </c>
      <c r="D199" s="122">
        <v>0</v>
      </c>
      <c r="E199" s="122">
        <v>388.58117770870501</v>
      </c>
      <c r="F199" s="122">
        <v>98.5</v>
      </c>
      <c r="G199" s="122">
        <v>28495.420411515901</v>
      </c>
      <c r="H199" s="122">
        <v>7644.7779909600804</v>
      </c>
      <c r="I199" s="122">
        <v>11161.2217322165</v>
      </c>
      <c r="J199" s="122">
        <v>4035.2496711767899</v>
      </c>
      <c r="K199" s="122">
        <v>11464.1091231966</v>
      </c>
      <c r="L199" s="122">
        <v>3457.7394106153001</v>
      </c>
      <c r="M199" s="122"/>
      <c r="N199" s="214">
        <v>0.81</v>
      </c>
      <c r="O199" s="214">
        <v>0.75</v>
      </c>
      <c r="P199" s="214">
        <v>0.68</v>
      </c>
      <c r="Q199" s="214">
        <v>0.81</v>
      </c>
      <c r="R199" s="214">
        <v>0.55016747868453098</v>
      </c>
      <c r="S199" s="122"/>
    </row>
    <row r="200" spans="1:19" ht="12.75" x14ac:dyDescent="0.2">
      <c r="A200" s="122" t="s">
        <v>550</v>
      </c>
      <c r="B200" s="122">
        <v>12801</v>
      </c>
      <c r="C200" s="122">
        <v>-389</v>
      </c>
      <c r="D200" s="122">
        <v>0</v>
      </c>
      <c r="E200" s="122">
        <v>388.58117770870501</v>
      </c>
      <c r="F200" s="122">
        <v>98.2</v>
      </c>
      <c r="G200" s="122">
        <v>29233.4715105623</v>
      </c>
      <c r="H200" s="122">
        <v>6300.67253481016</v>
      </c>
      <c r="I200" s="122">
        <v>10848.869447257201</v>
      </c>
      <c r="J200" s="122">
        <v>4257.1122767174702</v>
      </c>
      <c r="K200" s="122">
        <v>13765.439017511801</v>
      </c>
      <c r="L200" s="122">
        <v>3541.5265261216</v>
      </c>
      <c r="M200" s="122"/>
      <c r="N200" s="214">
        <v>0.81</v>
      </c>
      <c r="O200" s="214">
        <v>0.75</v>
      </c>
      <c r="P200" s="214">
        <v>0.68</v>
      </c>
      <c r="Q200" s="214">
        <v>0.81</v>
      </c>
      <c r="R200" s="214">
        <v>0.55016747868453098</v>
      </c>
      <c r="S200" s="122"/>
    </row>
    <row r="201" spans="1:19" ht="12.75" x14ac:dyDescent="0.2">
      <c r="A201" s="122" t="s">
        <v>551</v>
      </c>
      <c r="B201" s="122">
        <v>12773</v>
      </c>
      <c r="C201" s="122">
        <v>82</v>
      </c>
      <c r="D201" s="122">
        <v>470.96265177653601</v>
      </c>
      <c r="E201" s="122">
        <v>388.58117770870501</v>
      </c>
      <c r="F201" s="122">
        <v>101.7</v>
      </c>
      <c r="G201" s="122">
        <v>27703.685398619698</v>
      </c>
      <c r="H201" s="122">
        <v>7368.7977722060205</v>
      </c>
      <c r="I201" s="122">
        <v>11911.2913632528</v>
      </c>
      <c r="J201" s="122">
        <v>4343.7126618979601</v>
      </c>
      <c r="K201" s="122">
        <v>10562.842276953899</v>
      </c>
      <c r="L201" s="122">
        <v>2348.12829969323</v>
      </c>
      <c r="M201" s="122"/>
      <c r="N201" s="214">
        <v>0.81</v>
      </c>
      <c r="O201" s="214">
        <v>0.75</v>
      </c>
      <c r="P201" s="214">
        <v>0.68</v>
      </c>
      <c r="Q201" s="214">
        <v>0.81</v>
      </c>
      <c r="R201" s="214">
        <v>0.55016747868453098</v>
      </c>
      <c r="S201" s="122"/>
    </row>
    <row r="202" spans="1:19" ht="12.75" x14ac:dyDescent="0.2">
      <c r="A202" s="19" t="s">
        <v>552</v>
      </c>
      <c r="B202" s="122"/>
      <c r="C202" s="122"/>
      <c r="D202" s="122"/>
      <c r="E202" s="122"/>
      <c r="F202" s="19"/>
      <c r="G202" s="122"/>
      <c r="H202" s="122"/>
      <c r="I202" s="122"/>
      <c r="J202" s="122"/>
      <c r="K202" s="122"/>
      <c r="L202" s="122"/>
      <c r="M202" s="122"/>
      <c r="N202" s="214"/>
      <c r="O202" s="214"/>
      <c r="P202" s="214"/>
      <c r="Q202" s="214"/>
      <c r="R202" s="214"/>
      <c r="S202" s="122"/>
    </row>
    <row r="203" spans="1:19" ht="12.75" x14ac:dyDescent="0.2">
      <c r="A203" s="122" t="s">
        <v>553</v>
      </c>
      <c r="B203" s="122">
        <v>26054</v>
      </c>
      <c r="C203" s="122">
        <v>-389</v>
      </c>
      <c r="D203" s="122">
        <v>0</v>
      </c>
      <c r="E203" s="122">
        <v>388.58117770870501</v>
      </c>
      <c r="F203" s="122">
        <v>97.7</v>
      </c>
      <c r="G203" s="122">
        <v>28691.283201584702</v>
      </c>
      <c r="H203" s="122">
        <v>6524.3995688312498</v>
      </c>
      <c r="I203" s="122">
        <v>9626.3302003298395</v>
      </c>
      <c r="J203" s="122">
        <v>4024.5332860254398</v>
      </c>
      <c r="K203" s="122">
        <v>14203.297868863199</v>
      </c>
      <c r="L203" s="122">
        <v>3536.0468724162502</v>
      </c>
      <c r="M203" s="122"/>
      <c r="N203" s="214">
        <v>0.81</v>
      </c>
      <c r="O203" s="214">
        <v>0.75</v>
      </c>
      <c r="P203" s="214">
        <v>0.68</v>
      </c>
      <c r="Q203" s="214">
        <v>0.81</v>
      </c>
      <c r="R203" s="214">
        <v>0.55016747868453098</v>
      </c>
      <c r="S203" s="122"/>
    </row>
    <row r="204" spans="1:19" ht="12.75" x14ac:dyDescent="0.2">
      <c r="A204" s="122" t="s">
        <v>554</v>
      </c>
      <c r="B204" s="122">
        <v>8526</v>
      </c>
      <c r="C204" s="122">
        <v>-389</v>
      </c>
      <c r="D204" s="122">
        <v>0</v>
      </c>
      <c r="E204" s="122">
        <v>388.58117770870501</v>
      </c>
      <c r="F204" s="122">
        <v>98.3</v>
      </c>
      <c r="G204" s="122">
        <v>28138.168351128701</v>
      </c>
      <c r="H204" s="122">
        <v>7222.2993034745996</v>
      </c>
      <c r="I204" s="122">
        <v>9565.6046535451205</v>
      </c>
      <c r="J204" s="122">
        <v>3532.0698648062898</v>
      </c>
      <c r="K204" s="122">
        <v>13608.7047606122</v>
      </c>
      <c r="L204" s="122">
        <v>3070.05434968599</v>
      </c>
      <c r="M204" s="122"/>
      <c r="N204" s="214">
        <v>0.81</v>
      </c>
      <c r="O204" s="214">
        <v>0.75</v>
      </c>
      <c r="P204" s="214">
        <v>0.68</v>
      </c>
      <c r="Q204" s="214">
        <v>0.81</v>
      </c>
      <c r="R204" s="214">
        <v>0.55016747868453098</v>
      </c>
      <c r="S204" s="122"/>
    </row>
    <row r="205" spans="1:19" ht="12.75" x14ac:dyDescent="0.2">
      <c r="A205" s="122" t="s">
        <v>555</v>
      </c>
      <c r="B205" s="122">
        <v>10960</v>
      </c>
      <c r="C205" s="122">
        <v>-389</v>
      </c>
      <c r="D205" s="122">
        <v>0</v>
      </c>
      <c r="E205" s="122">
        <v>388.58117770870501</v>
      </c>
      <c r="F205" s="122">
        <v>97.3</v>
      </c>
      <c r="G205" s="122">
        <v>31281.8357773104</v>
      </c>
      <c r="H205" s="122">
        <v>5904.1175697644503</v>
      </c>
      <c r="I205" s="122">
        <v>10165.8867778892</v>
      </c>
      <c r="J205" s="122">
        <v>4546.8772652239804</v>
      </c>
      <c r="K205" s="122">
        <v>16013.139808530001</v>
      </c>
      <c r="L205" s="122">
        <v>5112.1990777200699</v>
      </c>
      <c r="M205" s="122"/>
      <c r="N205" s="214">
        <v>0.81</v>
      </c>
      <c r="O205" s="214">
        <v>0.75</v>
      </c>
      <c r="P205" s="214">
        <v>0.68</v>
      </c>
      <c r="Q205" s="214">
        <v>0.81</v>
      </c>
      <c r="R205" s="214">
        <v>0.55016747868453098</v>
      </c>
      <c r="S205" s="122"/>
    </row>
    <row r="206" spans="1:19" ht="12.75" x14ac:dyDescent="0.2">
      <c r="A206" s="122" t="s">
        <v>556</v>
      </c>
      <c r="B206" s="122">
        <v>11451</v>
      </c>
      <c r="C206" s="122">
        <v>-389</v>
      </c>
      <c r="D206" s="122">
        <v>0</v>
      </c>
      <c r="E206" s="122">
        <v>388.58117770870501</v>
      </c>
      <c r="F206" s="122">
        <v>97.4</v>
      </c>
      <c r="G206" s="122">
        <v>28394.895431671299</v>
      </c>
      <c r="H206" s="122">
        <v>7470.0516797814798</v>
      </c>
      <c r="I206" s="122">
        <v>10967.2066914199</v>
      </c>
      <c r="J206" s="122">
        <v>4983.36160171134</v>
      </c>
      <c r="K206" s="122">
        <v>11274.7697884071</v>
      </c>
      <c r="L206" s="122">
        <v>2903.6596974607901</v>
      </c>
      <c r="M206" s="122"/>
      <c r="N206" s="214">
        <v>0.81</v>
      </c>
      <c r="O206" s="214">
        <v>0.75</v>
      </c>
      <c r="P206" s="214">
        <v>0.68</v>
      </c>
      <c r="Q206" s="214">
        <v>0.81</v>
      </c>
      <c r="R206" s="214">
        <v>0.55016747868453098</v>
      </c>
      <c r="S206" s="122"/>
    </row>
    <row r="207" spans="1:19" ht="12.75" x14ac:dyDescent="0.2">
      <c r="A207" s="122" t="s">
        <v>557</v>
      </c>
      <c r="B207" s="122">
        <v>9063</v>
      </c>
      <c r="C207" s="122">
        <v>-389</v>
      </c>
      <c r="D207" s="122">
        <v>0</v>
      </c>
      <c r="E207" s="122">
        <v>388.58117770870501</v>
      </c>
      <c r="F207" s="122">
        <v>97.9</v>
      </c>
      <c r="G207" s="122">
        <v>27952.584052857499</v>
      </c>
      <c r="H207" s="122">
        <v>6663.2672322927401</v>
      </c>
      <c r="I207" s="122">
        <v>9726.5673668816107</v>
      </c>
      <c r="J207" s="122">
        <v>3942.8725089647501</v>
      </c>
      <c r="K207" s="122">
        <v>12866.9815528289</v>
      </c>
      <c r="L207" s="122">
        <v>3920.6310609439001</v>
      </c>
      <c r="M207" s="122"/>
      <c r="N207" s="214">
        <v>0.81</v>
      </c>
      <c r="O207" s="214">
        <v>0.75</v>
      </c>
      <c r="P207" s="214">
        <v>0.68</v>
      </c>
      <c r="Q207" s="214">
        <v>0.81</v>
      </c>
      <c r="R207" s="214">
        <v>0.55016747868453098</v>
      </c>
      <c r="S207" s="122"/>
    </row>
    <row r="208" spans="1:19" ht="12.75" x14ac:dyDescent="0.2">
      <c r="A208" s="122" t="s">
        <v>558</v>
      </c>
      <c r="B208" s="122">
        <v>11917</v>
      </c>
      <c r="C208" s="122">
        <v>-389</v>
      </c>
      <c r="D208" s="122">
        <v>0</v>
      </c>
      <c r="E208" s="122">
        <v>388.58117770870501</v>
      </c>
      <c r="F208" s="122">
        <v>97.3</v>
      </c>
      <c r="G208" s="122">
        <v>27734.108897129201</v>
      </c>
      <c r="H208" s="122">
        <v>4701.6726397898501</v>
      </c>
      <c r="I208" s="122">
        <v>8321.3631087897702</v>
      </c>
      <c r="J208" s="122">
        <v>4316.6083718302498</v>
      </c>
      <c r="K208" s="122">
        <v>15980.679298408601</v>
      </c>
      <c r="L208" s="122">
        <v>3280.9787431774898</v>
      </c>
      <c r="M208" s="122"/>
      <c r="N208" s="214">
        <v>0.81</v>
      </c>
      <c r="O208" s="214">
        <v>0.75</v>
      </c>
      <c r="P208" s="214">
        <v>0.68</v>
      </c>
      <c r="Q208" s="214">
        <v>0.81</v>
      </c>
      <c r="R208" s="214">
        <v>0.55016747868453098</v>
      </c>
      <c r="S208" s="122"/>
    </row>
    <row r="209" spans="1:19" ht="12.75" x14ac:dyDescent="0.2">
      <c r="A209" s="122" t="s">
        <v>559</v>
      </c>
      <c r="B209" s="122">
        <v>15725</v>
      </c>
      <c r="C209" s="122">
        <v>-389</v>
      </c>
      <c r="D209" s="122">
        <v>0</v>
      </c>
      <c r="E209" s="122">
        <v>388.58117770870501</v>
      </c>
      <c r="F209" s="122">
        <v>98.9</v>
      </c>
      <c r="G209" s="122">
        <v>28084.843719833902</v>
      </c>
      <c r="H209" s="122">
        <v>9367.5126498550198</v>
      </c>
      <c r="I209" s="122">
        <v>12458.5935897906</v>
      </c>
      <c r="J209" s="122">
        <v>3961.5363658828101</v>
      </c>
      <c r="K209" s="122">
        <v>8823.6702494189394</v>
      </c>
      <c r="L209" s="122">
        <v>2385.08399917818</v>
      </c>
      <c r="M209" s="122"/>
      <c r="N209" s="214">
        <v>0.81</v>
      </c>
      <c r="O209" s="214">
        <v>0.75</v>
      </c>
      <c r="P209" s="214">
        <v>0.68</v>
      </c>
      <c r="Q209" s="214">
        <v>0.81</v>
      </c>
      <c r="R209" s="214">
        <v>0.55016747868453098</v>
      </c>
      <c r="S209" s="122"/>
    </row>
    <row r="210" spans="1:19" ht="12.75" x14ac:dyDescent="0.2">
      <c r="A210" s="122" t="s">
        <v>560</v>
      </c>
      <c r="B210" s="122">
        <v>90198</v>
      </c>
      <c r="C210" s="122">
        <v>-389</v>
      </c>
      <c r="D210" s="122">
        <v>0</v>
      </c>
      <c r="E210" s="122">
        <v>388.58117770870501</v>
      </c>
      <c r="F210" s="122">
        <v>98.9</v>
      </c>
      <c r="G210" s="122">
        <v>25711.628617236802</v>
      </c>
      <c r="H210" s="122">
        <v>7118.0208799398197</v>
      </c>
      <c r="I210" s="122">
        <v>9139.7368449363294</v>
      </c>
      <c r="J210" s="122">
        <v>3385.7576109852998</v>
      </c>
      <c r="K210" s="122">
        <v>10696.707032448199</v>
      </c>
      <c r="L210" s="122">
        <v>3861.69899411404</v>
      </c>
      <c r="M210" s="122"/>
      <c r="N210" s="214">
        <v>0.81</v>
      </c>
      <c r="O210" s="214">
        <v>0.75</v>
      </c>
      <c r="P210" s="214">
        <v>0.68</v>
      </c>
      <c r="Q210" s="214">
        <v>0.81</v>
      </c>
      <c r="R210" s="214">
        <v>0.55016747868453098</v>
      </c>
      <c r="S210" s="122"/>
    </row>
    <row r="211" spans="1:19" ht="12.75" x14ac:dyDescent="0.2">
      <c r="A211" s="122" t="s">
        <v>561</v>
      </c>
      <c r="B211" s="122">
        <v>11800</v>
      </c>
      <c r="C211" s="122">
        <v>-389</v>
      </c>
      <c r="D211" s="122">
        <v>0</v>
      </c>
      <c r="E211" s="122">
        <v>388.58117770870501</v>
      </c>
      <c r="F211" s="122">
        <v>98</v>
      </c>
      <c r="G211" s="122">
        <v>28490.425225566702</v>
      </c>
      <c r="H211" s="122">
        <v>8057.9297683840796</v>
      </c>
      <c r="I211" s="122">
        <v>10898.333734836</v>
      </c>
      <c r="J211" s="122">
        <v>4153.9398659395702</v>
      </c>
      <c r="K211" s="122">
        <v>11342.8098319397</v>
      </c>
      <c r="L211" s="122">
        <v>3230.6466816038901</v>
      </c>
      <c r="M211" s="122"/>
      <c r="N211" s="214">
        <v>0.81</v>
      </c>
      <c r="O211" s="214">
        <v>0.75</v>
      </c>
      <c r="P211" s="214">
        <v>0.68</v>
      </c>
      <c r="Q211" s="214">
        <v>0.81</v>
      </c>
      <c r="R211" s="214">
        <v>0.55016747868453098</v>
      </c>
      <c r="S211" s="122"/>
    </row>
    <row r="212" spans="1:19" ht="12.75" x14ac:dyDescent="0.2">
      <c r="A212" s="122" t="s">
        <v>562</v>
      </c>
      <c r="B212" s="122">
        <v>24671</v>
      </c>
      <c r="C212" s="122">
        <v>-389</v>
      </c>
      <c r="D212" s="122">
        <v>0</v>
      </c>
      <c r="E212" s="122">
        <v>388.58117770870501</v>
      </c>
      <c r="F212" s="122">
        <v>97.9</v>
      </c>
      <c r="G212" s="122">
        <v>28141.580982030398</v>
      </c>
      <c r="H212" s="122">
        <v>6605.4811094490697</v>
      </c>
      <c r="I212" s="122">
        <v>9422.9413739565098</v>
      </c>
      <c r="J212" s="122">
        <v>3745.2543551222302</v>
      </c>
      <c r="K212" s="122">
        <v>13710.8944004515</v>
      </c>
      <c r="L212" s="122">
        <v>3764.9223324015102</v>
      </c>
      <c r="M212" s="122"/>
      <c r="N212" s="214">
        <v>0.81</v>
      </c>
      <c r="O212" s="214">
        <v>0.75</v>
      </c>
      <c r="P212" s="214">
        <v>0.68</v>
      </c>
      <c r="Q212" s="214">
        <v>0.81</v>
      </c>
      <c r="R212" s="214">
        <v>0.55016747868453098</v>
      </c>
      <c r="S212" s="122"/>
    </row>
    <row r="213" spans="1:19" ht="12.75" x14ac:dyDescent="0.2">
      <c r="A213" s="122" t="s">
        <v>563</v>
      </c>
      <c r="B213" s="122">
        <v>3738</v>
      </c>
      <c r="C213" s="122">
        <v>-389</v>
      </c>
      <c r="D213" s="122">
        <v>0</v>
      </c>
      <c r="E213" s="122">
        <v>388.58117770870501</v>
      </c>
      <c r="F213" s="122">
        <v>97.6</v>
      </c>
      <c r="G213" s="122">
        <v>30670.887263486198</v>
      </c>
      <c r="H213" s="122">
        <v>5125.9322591637701</v>
      </c>
      <c r="I213" s="122">
        <v>9157.8839057833793</v>
      </c>
      <c r="J213" s="122">
        <v>3769.7114945972498</v>
      </c>
      <c r="K213" s="122">
        <v>18471.124178395701</v>
      </c>
      <c r="L213" s="122">
        <v>3863.2868821715801</v>
      </c>
      <c r="M213" s="122"/>
      <c r="N213" s="214">
        <v>0.81</v>
      </c>
      <c r="O213" s="214">
        <v>0.75</v>
      </c>
      <c r="P213" s="214">
        <v>0.68</v>
      </c>
      <c r="Q213" s="214">
        <v>0.81</v>
      </c>
      <c r="R213" s="214">
        <v>0.55016747868453098</v>
      </c>
      <c r="S213" s="122"/>
    </row>
    <row r="214" spans="1:19" ht="12.75" x14ac:dyDescent="0.2">
      <c r="A214" s="122" t="s">
        <v>564</v>
      </c>
      <c r="B214" s="122">
        <v>4046</v>
      </c>
      <c r="C214" s="122">
        <v>-389</v>
      </c>
      <c r="D214" s="122">
        <v>0</v>
      </c>
      <c r="E214" s="122">
        <v>388.58117770870501</v>
      </c>
      <c r="F214" s="122">
        <v>97.7</v>
      </c>
      <c r="G214" s="122">
        <v>28017.347934559599</v>
      </c>
      <c r="H214" s="122">
        <v>5602.0342133078202</v>
      </c>
      <c r="I214" s="122">
        <v>10069.812721795999</v>
      </c>
      <c r="J214" s="122">
        <v>4437.488155219</v>
      </c>
      <c r="K214" s="122">
        <v>13549.5035072707</v>
      </c>
      <c r="L214" s="122">
        <v>3516.6580522374002</v>
      </c>
      <c r="M214" s="122"/>
      <c r="N214" s="214">
        <v>0.81</v>
      </c>
      <c r="O214" s="214">
        <v>0.75</v>
      </c>
      <c r="P214" s="214">
        <v>0.68</v>
      </c>
      <c r="Q214" s="214">
        <v>0.81</v>
      </c>
      <c r="R214" s="214">
        <v>0.55016747868453098</v>
      </c>
      <c r="S214" s="122"/>
    </row>
    <row r="215" spans="1:19" ht="12.75" x14ac:dyDescent="0.2">
      <c r="A215" s="122" t="s">
        <v>565</v>
      </c>
      <c r="B215" s="122">
        <v>13425</v>
      </c>
      <c r="C215" s="122">
        <v>-389</v>
      </c>
      <c r="D215" s="122">
        <v>0</v>
      </c>
      <c r="E215" s="122">
        <v>388.58117770870501</v>
      </c>
      <c r="F215" s="122">
        <v>97.9</v>
      </c>
      <c r="G215" s="122">
        <v>28123.326178049199</v>
      </c>
      <c r="H215" s="122">
        <v>6217.6650888049198</v>
      </c>
      <c r="I215" s="122">
        <v>10032.256074482701</v>
      </c>
      <c r="J215" s="122">
        <v>4422.5253921324402</v>
      </c>
      <c r="K215" s="122">
        <v>13697.871755157101</v>
      </c>
      <c r="L215" s="122">
        <v>2654.1590851923002</v>
      </c>
      <c r="M215" s="122"/>
      <c r="N215" s="214">
        <v>0.81</v>
      </c>
      <c r="O215" s="214">
        <v>0.75</v>
      </c>
      <c r="P215" s="214">
        <v>0.68</v>
      </c>
      <c r="Q215" s="214">
        <v>0.81</v>
      </c>
      <c r="R215" s="214">
        <v>0.55016747868453098</v>
      </c>
      <c r="S215" s="122"/>
    </row>
    <row r="216" spans="1:19" ht="12.75" x14ac:dyDescent="0.2">
      <c r="A216" s="122" t="s">
        <v>566</v>
      </c>
      <c r="B216" s="122">
        <v>15633</v>
      </c>
      <c r="C216" s="122">
        <v>-389</v>
      </c>
      <c r="D216" s="122">
        <v>0</v>
      </c>
      <c r="E216" s="122">
        <v>388.58117770870501</v>
      </c>
      <c r="F216" s="122">
        <v>97.7</v>
      </c>
      <c r="G216" s="122">
        <v>29396.393741283799</v>
      </c>
      <c r="H216" s="122">
        <v>6044.9049752032497</v>
      </c>
      <c r="I216" s="122">
        <v>10472.728621906201</v>
      </c>
      <c r="J216" s="122">
        <v>3985.3794605937801</v>
      </c>
      <c r="K216" s="122">
        <v>14836.402429395701</v>
      </c>
      <c r="L216" s="122">
        <v>3486.0843620038099</v>
      </c>
      <c r="M216" s="122"/>
      <c r="N216" s="214">
        <v>0.81</v>
      </c>
      <c r="O216" s="214">
        <v>0.75</v>
      </c>
      <c r="P216" s="214">
        <v>0.68</v>
      </c>
      <c r="Q216" s="214">
        <v>0.81</v>
      </c>
      <c r="R216" s="214">
        <v>0.55016747868453098</v>
      </c>
      <c r="S216" s="122"/>
    </row>
    <row r="217" spans="1:19" ht="12.75" x14ac:dyDescent="0.2">
      <c r="A217" s="122" t="s">
        <v>567</v>
      </c>
      <c r="B217" s="122">
        <v>12169</v>
      </c>
      <c r="C217" s="122">
        <v>-389</v>
      </c>
      <c r="D217" s="122">
        <v>0</v>
      </c>
      <c r="E217" s="122">
        <v>388.58117770870501</v>
      </c>
      <c r="F217" s="122">
        <v>97</v>
      </c>
      <c r="G217" s="122">
        <v>30689.725650248802</v>
      </c>
      <c r="H217" s="122">
        <v>5612.0744224318096</v>
      </c>
      <c r="I217" s="122">
        <v>9213.4054925494202</v>
      </c>
      <c r="J217" s="122">
        <v>4357.2169733641304</v>
      </c>
      <c r="K217" s="122">
        <v>17991.623036662499</v>
      </c>
      <c r="L217" s="122">
        <v>3085.9131316562102</v>
      </c>
      <c r="M217" s="122"/>
      <c r="N217" s="214">
        <v>0.81</v>
      </c>
      <c r="O217" s="214">
        <v>0.75</v>
      </c>
      <c r="P217" s="214">
        <v>0.68</v>
      </c>
      <c r="Q217" s="214">
        <v>0.81</v>
      </c>
      <c r="R217" s="214">
        <v>0.55016747868453098</v>
      </c>
      <c r="S217" s="122"/>
    </row>
    <row r="218" spans="1:19" ht="12.75" x14ac:dyDescent="0.2">
      <c r="A218" s="122" t="s">
        <v>568</v>
      </c>
      <c r="B218" s="122">
        <v>9958</v>
      </c>
      <c r="C218" s="122">
        <v>-389</v>
      </c>
      <c r="D218" s="122">
        <v>0</v>
      </c>
      <c r="E218" s="122">
        <v>388.58117770870501</v>
      </c>
      <c r="F218" s="122">
        <v>98.8</v>
      </c>
      <c r="G218" s="122">
        <v>28844.092286501502</v>
      </c>
      <c r="H218" s="122">
        <v>5758.67029679602</v>
      </c>
      <c r="I218" s="122">
        <v>11094.5541663885</v>
      </c>
      <c r="J218" s="122">
        <v>4864.7819016434896</v>
      </c>
      <c r="K218" s="122">
        <v>13658.696237440099</v>
      </c>
      <c r="L218" s="122">
        <v>2702.91889919921</v>
      </c>
      <c r="M218" s="122"/>
      <c r="N218" s="214">
        <v>0.81</v>
      </c>
      <c r="O218" s="214">
        <v>0.75</v>
      </c>
      <c r="P218" s="214">
        <v>0.68</v>
      </c>
      <c r="Q218" s="214">
        <v>0.81</v>
      </c>
      <c r="R218" s="214">
        <v>0.55016747868453098</v>
      </c>
      <c r="S218" s="122"/>
    </row>
    <row r="219" spans="1:19" ht="12.75" x14ac:dyDescent="0.2">
      <c r="A219" s="19" t="s">
        <v>569</v>
      </c>
      <c r="B219" s="122"/>
      <c r="C219" s="122"/>
      <c r="D219" s="122"/>
      <c r="E219" s="122"/>
      <c r="F219" s="19"/>
      <c r="G219" s="122"/>
      <c r="H219" s="122"/>
      <c r="I219" s="122"/>
      <c r="J219" s="122"/>
      <c r="K219" s="122"/>
      <c r="L219" s="122"/>
      <c r="M219" s="122"/>
      <c r="N219" s="214"/>
      <c r="O219" s="214"/>
      <c r="P219" s="214"/>
      <c r="Q219" s="214"/>
      <c r="R219" s="214"/>
      <c r="S219" s="122"/>
    </row>
    <row r="220" spans="1:19" ht="12.75" x14ac:dyDescent="0.2">
      <c r="A220" s="122" t="s">
        <v>570</v>
      </c>
      <c r="B220" s="122">
        <v>11282</v>
      </c>
      <c r="C220" s="122">
        <v>-389</v>
      </c>
      <c r="D220" s="122">
        <v>0</v>
      </c>
      <c r="E220" s="122">
        <v>388.58117770870501</v>
      </c>
      <c r="F220" s="122">
        <v>98.1</v>
      </c>
      <c r="G220" s="122">
        <v>26806.911075862401</v>
      </c>
      <c r="H220" s="122">
        <v>5581.8487876155596</v>
      </c>
      <c r="I220" s="122">
        <v>10022.063076328701</v>
      </c>
      <c r="J220" s="122">
        <v>4276.65878654275</v>
      </c>
      <c r="K220" s="122">
        <v>12900.551481308399</v>
      </c>
      <c r="L220" s="122">
        <v>2565.5670875227001</v>
      </c>
      <c r="M220" s="122"/>
      <c r="N220" s="214">
        <v>0.81</v>
      </c>
      <c r="O220" s="214">
        <v>0.75</v>
      </c>
      <c r="P220" s="214">
        <v>0.68</v>
      </c>
      <c r="Q220" s="214">
        <v>0.81</v>
      </c>
      <c r="R220" s="214">
        <v>0.55016747868453098</v>
      </c>
      <c r="S220" s="122"/>
    </row>
    <row r="221" spans="1:19" ht="12.75" x14ac:dyDescent="0.2">
      <c r="A221" s="122" t="s">
        <v>571</v>
      </c>
      <c r="B221" s="122">
        <v>9609</v>
      </c>
      <c r="C221" s="122">
        <v>-389</v>
      </c>
      <c r="D221" s="122">
        <v>0</v>
      </c>
      <c r="E221" s="122">
        <v>388.58117770870501</v>
      </c>
      <c r="F221" s="122">
        <v>97.6</v>
      </c>
      <c r="G221" s="122">
        <v>27841.664441891899</v>
      </c>
      <c r="H221" s="122">
        <v>5427.9733074061296</v>
      </c>
      <c r="I221" s="122">
        <v>9411.5701035577295</v>
      </c>
      <c r="J221" s="122">
        <v>4891.8102810789496</v>
      </c>
      <c r="K221" s="122">
        <v>13462.7634042638</v>
      </c>
      <c r="L221" s="122">
        <v>3917.0965571976499</v>
      </c>
      <c r="M221" s="122"/>
      <c r="N221" s="214">
        <v>0.81</v>
      </c>
      <c r="O221" s="214">
        <v>0.75</v>
      </c>
      <c r="P221" s="214">
        <v>0.68</v>
      </c>
      <c r="Q221" s="214">
        <v>0.81</v>
      </c>
      <c r="R221" s="214">
        <v>0.55016747868453098</v>
      </c>
      <c r="S221" s="122"/>
    </row>
    <row r="222" spans="1:19" ht="12.75" x14ac:dyDescent="0.2">
      <c r="A222" s="122" t="s">
        <v>572</v>
      </c>
      <c r="B222" s="122">
        <v>15649</v>
      </c>
      <c r="C222" s="122">
        <v>-389</v>
      </c>
      <c r="D222" s="122">
        <v>0</v>
      </c>
      <c r="E222" s="122">
        <v>388.58117770870501</v>
      </c>
      <c r="F222" s="122">
        <v>98.2</v>
      </c>
      <c r="G222" s="122">
        <v>27531.656047627901</v>
      </c>
      <c r="H222" s="122">
        <v>6924.7007350067997</v>
      </c>
      <c r="I222" s="122">
        <v>10612.495397086999</v>
      </c>
      <c r="J222" s="122">
        <v>4284.3076641574598</v>
      </c>
      <c r="K222" s="122">
        <v>11676.366587160101</v>
      </c>
      <c r="L222" s="122">
        <v>2893.8292772904401</v>
      </c>
      <c r="M222" s="122"/>
      <c r="N222" s="214">
        <v>0.81</v>
      </c>
      <c r="O222" s="214">
        <v>0.75</v>
      </c>
      <c r="P222" s="214">
        <v>0.68</v>
      </c>
      <c r="Q222" s="214">
        <v>0.81</v>
      </c>
      <c r="R222" s="214">
        <v>0.55016747868453098</v>
      </c>
      <c r="S222" s="122"/>
    </row>
    <row r="223" spans="1:19" ht="12.75" x14ac:dyDescent="0.2">
      <c r="A223" s="122" t="s">
        <v>573</v>
      </c>
      <c r="B223" s="122">
        <v>7138</v>
      </c>
      <c r="C223" s="122">
        <v>-389</v>
      </c>
      <c r="D223" s="122">
        <v>0</v>
      </c>
      <c r="E223" s="122">
        <v>388.58117770870501</v>
      </c>
      <c r="F223" s="122">
        <v>97.8</v>
      </c>
      <c r="G223" s="122">
        <v>28849.266473170501</v>
      </c>
      <c r="H223" s="122">
        <v>5829.2812198270503</v>
      </c>
      <c r="I223" s="122">
        <v>8748.1969262420007</v>
      </c>
      <c r="J223" s="122">
        <v>4498.9219505547599</v>
      </c>
      <c r="K223" s="122">
        <v>15770.921521460699</v>
      </c>
      <c r="L223" s="122">
        <v>3149.3821405285398</v>
      </c>
      <c r="M223" s="122"/>
      <c r="N223" s="214">
        <v>0.81</v>
      </c>
      <c r="O223" s="214">
        <v>0.75</v>
      </c>
      <c r="P223" s="214">
        <v>0.68</v>
      </c>
      <c r="Q223" s="214">
        <v>0.81</v>
      </c>
      <c r="R223" s="214">
        <v>0.55016747868453098</v>
      </c>
      <c r="S223" s="122"/>
    </row>
    <row r="224" spans="1:19" ht="12.75" x14ac:dyDescent="0.2">
      <c r="A224" s="122" t="s">
        <v>574</v>
      </c>
      <c r="B224" s="122">
        <v>30538</v>
      </c>
      <c r="C224" s="122">
        <v>-389</v>
      </c>
      <c r="D224" s="122">
        <v>0</v>
      </c>
      <c r="E224" s="122">
        <v>388.58117770870501</v>
      </c>
      <c r="F224" s="122">
        <v>98.3</v>
      </c>
      <c r="G224" s="122">
        <v>28311.981127532901</v>
      </c>
      <c r="H224" s="122">
        <v>6370.4883322781398</v>
      </c>
      <c r="I224" s="122">
        <v>10042.695430989799</v>
      </c>
      <c r="J224" s="122">
        <v>4099.01061885954</v>
      </c>
      <c r="K224" s="122">
        <v>12980.432459511099</v>
      </c>
      <c r="L224" s="122">
        <v>4213.9649869166196</v>
      </c>
      <c r="M224" s="122"/>
      <c r="N224" s="214">
        <v>0.81</v>
      </c>
      <c r="O224" s="214">
        <v>0.75</v>
      </c>
      <c r="P224" s="214">
        <v>0.68</v>
      </c>
      <c r="Q224" s="214">
        <v>0.81</v>
      </c>
      <c r="R224" s="214">
        <v>0.55016747868453098</v>
      </c>
      <c r="S224" s="122"/>
    </row>
    <row r="225" spans="1:19" ht="12.75" x14ac:dyDescent="0.2">
      <c r="A225" s="122" t="s">
        <v>575</v>
      </c>
      <c r="B225" s="122">
        <v>21334</v>
      </c>
      <c r="C225" s="122">
        <v>-389</v>
      </c>
      <c r="D225" s="122">
        <v>0</v>
      </c>
      <c r="E225" s="122">
        <v>388.58117770870501</v>
      </c>
      <c r="F225" s="122">
        <v>98.7</v>
      </c>
      <c r="G225" s="122">
        <v>28378.4348463272</v>
      </c>
      <c r="H225" s="122">
        <v>8516.3249229721096</v>
      </c>
      <c r="I225" s="122">
        <v>11940.416891046199</v>
      </c>
      <c r="J225" s="122">
        <v>4452.7457454450696</v>
      </c>
      <c r="K225" s="122">
        <v>9539.1024230225394</v>
      </c>
      <c r="L225" s="122">
        <v>3217.8545433423901</v>
      </c>
      <c r="M225" s="122"/>
      <c r="N225" s="214">
        <v>0.81</v>
      </c>
      <c r="O225" s="214">
        <v>0.75</v>
      </c>
      <c r="P225" s="214">
        <v>0.68</v>
      </c>
      <c r="Q225" s="214">
        <v>0.81</v>
      </c>
      <c r="R225" s="214">
        <v>0.55016747868453098</v>
      </c>
      <c r="S225" s="122"/>
    </row>
    <row r="226" spans="1:19" ht="12.75" x14ac:dyDescent="0.2">
      <c r="A226" s="122" t="s">
        <v>576</v>
      </c>
      <c r="B226" s="122">
        <v>5709</v>
      </c>
      <c r="C226" s="122">
        <v>-389</v>
      </c>
      <c r="D226" s="122">
        <v>0</v>
      </c>
      <c r="E226" s="122">
        <v>388.58117770870501</v>
      </c>
      <c r="F226" s="122">
        <v>98.4</v>
      </c>
      <c r="G226" s="122">
        <v>28868.3003362255</v>
      </c>
      <c r="H226" s="122">
        <v>5742.4898803842298</v>
      </c>
      <c r="I226" s="122">
        <v>9431.3804670978298</v>
      </c>
      <c r="J226" s="122">
        <v>4753.7405923281904</v>
      </c>
      <c r="K226" s="122">
        <v>15578.8575212827</v>
      </c>
      <c r="L226" s="122">
        <v>2348.2485567081999</v>
      </c>
      <c r="M226" s="122"/>
      <c r="N226" s="214">
        <v>0.81</v>
      </c>
      <c r="O226" s="214">
        <v>0.75</v>
      </c>
      <c r="P226" s="214">
        <v>0.68</v>
      </c>
      <c r="Q226" s="214">
        <v>0.81</v>
      </c>
      <c r="R226" s="214">
        <v>0.55016747868453098</v>
      </c>
      <c r="S226" s="122"/>
    </row>
    <row r="227" spans="1:19" ht="12.75" x14ac:dyDescent="0.2">
      <c r="A227" s="122" t="s">
        <v>577</v>
      </c>
      <c r="B227" s="122">
        <v>7636</v>
      </c>
      <c r="C227" s="122">
        <v>-389</v>
      </c>
      <c r="D227" s="122">
        <v>0</v>
      </c>
      <c r="E227" s="122">
        <v>388.58117770870501</v>
      </c>
      <c r="F227" s="122">
        <v>98.3</v>
      </c>
      <c r="G227" s="122">
        <v>29116.548783658</v>
      </c>
      <c r="H227" s="122">
        <v>9174.8170810416304</v>
      </c>
      <c r="I227" s="122">
        <v>11963.103107488199</v>
      </c>
      <c r="J227" s="122">
        <v>3756.66272045904</v>
      </c>
      <c r="K227" s="122">
        <v>10695.2532350287</v>
      </c>
      <c r="L227" s="122">
        <v>2717.2341242108</v>
      </c>
      <c r="M227" s="122"/>
      <c r="N227" s="214">
        <v>0.81</v>
      </c>
      <c r="O227" s="214">
        <v>0.75</v>
      </c>
      <c r="P227" s="214">
        <v>0.68</v>
      </c>
      <c r="Q227" s="214">
        <v>0.81</v>
      </c>
      <c r="R227" s="214">
        <v>0.55016747868453098</v>
      </c>
      <c r="S227" s="122"/>
    </row>
    <row r="228" spans="1:19" ht="12.75" x14ac:dyDescent="0.2">
      <c r="A228" s="122" t="s">
        <v>578</v>
      </c>
      <c r="B228" s="122">
        <v>23744</v>
      </c>
      <c r="C228" s="122">
        <v>-389</v>
      </c>
      <c r="D228" s="122">
        <v>0</v>
      </c>
      <c r="E228" s="122">
        <v>388.58117770870501</v>
      </c>
      <c r="F228" s="122">
        <v>97.6</v>
      </c>
      <c r="G228" s="122">
        <v>28300.853962539299</v>
      </c>
      <c r="H228" s="122">
        <v>6666.7666682573399</v>
      </c>
      <c r="I228" s="122">
        <v>10380.6858176685</v>
      </c>
      <c r="J228" s="122">
        <v>4407.2123189454196</v>
      </c>
      <c r="K228" s="122">
        <v>12300.3889516908</v>
      </c>
      <c r="L228" s="122">
        <v>3917.0602657208501</v>
      </c>
      <c r="M228" s="122"/>
      <c r="N228" s="214">
        <v>0.81</v>
      </c>
      <c r="O228" s="214">
        <v>0.75</v>
      </c>
      <c r="P228" s="214">
        <v>0.68</v>
      </c>
      <c r="Q228" s="214">
        <v>0.81</v>
      </c>
      <c r="R228" s="214">
        <v>0.55016747868453098</v>
      </c>
      <c r="S228" s="122"/>
    </row>
    <row r="229" spans="1:19" ht="12.75" x14ac:dyDescent="0.2">
      <c r="A229" s="122" t="s">
        <v>579</v>
      </c>
      <c r="B229" s="122">
        <v>5006</v>
      </c>
      <c r="C229" s="122">
        <v>-389</v>
      </c>
      <c r="D229" s="122">
        <v>0</v>
      </c>
      <c r="E229" s="122">
        <v>388.58117770870501</v>
      </c>
      <c r="F229" s="122">
        <v>97.8</v>
      </c>
      <c r="G229" s="122">
        <v>27432.1231226729</v>
      </c>
      <c r="H229" s="122">
        <v>4765.26594300531</v>
      </c>
      <c r="I229" s="122">
        <v>9284.6377145370407</v>
      </c>
      <c r="J229" s="122">
        <v>4333.0034530890998</v>
      </c>
      <c r="K229" s="122">
        <v>14416.0918202417</v>
      </c>
      <c r="L229" s="122">
        <v>3608.5424481766599</v>
      </c>
      <c r="M229" s="122"/>
      <c r="N229" s="214">
        <v>0.81</v>
      </c>
      <c r="O229" s="214">
        <v>0.75</v>
      </c>
      <c r="P229" s="214">
        <v>0.68</v>
      </c>
      <c r="Q229" s="214">
        <v>0.81</v>
      </c>
      <c r="R229" s="214">
        <v>0.55016747868453098</v>
      </c>
      <c r="S229" s="122"/>
    </row>
    <row r="230" spans="1:19" ht="12.75" x14ac:dyDescent="0.2">
      <c r="A230" s="122" t="s">
        <v>580</v>
      </c>
      <c r="B230" s="122">
        <v>10665</v>
      </c>
      <c r="C230" s="122">
        <v>-389</v>
      </c>
      <c r="D230" s="122">
        <v>0</v>
      </c>
      <c r="E230" s="122">
        <v>388.58117770870501</v>
      </c>
      <c r="F230" s="122">
        <v>97.9</v>
      </c>
      <c r="G230" s="122">
        <v>27926.961709094299</v>
      </c>
      <c r="H230" s="122">
        <v>6282.1762822434303</v>
      </c>
      <c r="I230" s="122">
        <v>10644.8512397989</v>
      </c>
      <c r="J230" s="122">
        <v>4231.7143196446004</v>
      </c>
      <c r="K230" s="122">
        <v>12546.6661605913</v>
      </c>
      <c r="L230" s="122">
        <v>3297.89606526533</v>
      </c>
      <c r="M230" s="122"/>
      <c r="N230" s="214">
        <v>0.81</v>
      </c>
      <c r="O230" s="214">
        <v>0.75</v>
      </c>
      <c r="P230" s="214">
        <v>0.68</v>
      </c>
      <c r="Q230" s="214">
        <v>0.81</v>
      </c>
      <c r="R230" s="214">
        <v>0.55016747868453098</v>
      </c>
      <c r="S230" s="122"/>
    </row>
    <row r="231" spans="1:19" ht="12.75" x14ac:dyDescent="0.2">
      <c r="A231" s="122" t="s">
        <v>569</v>
      </c>
      <c r="B231" s="122">
        <v>146631</v>
      </c>
      <c r="C231" s="122">
        <v>-389</v>
      </c>
      <c r="D231" s="122">
        <v>0</v>
      </c>
      <c r="E231" s="122">
        <v>388.58117770870501</v>
      </c>
      <c r="F231" s="122">
        <v>99.1</v>
      </c>
      <c r="G231" s="122">
        <v>26814.9188225693</v>
      </c>
      <c r="H231" s="122">
        <v>8197.8286790804996</v>
      </c>
      <c r="I231" s="122">
        <v>10415.0971215807</v>
      </c>
      <c r="J231" s="122">
        <v>3641.3888519321499</v>
      </c>
      <c r="K231" s="122">
        <v>9236.3202851644401</v>
      </c>
      <c r="L231" s="122">
        <v>4372.8337174416101</v>
      </c>
      <c r="M231" s="122"/>
      <c r="N231" s="214">
        <v>0.81</v>
      </c>
      <c r="O231" s="214">
        <v>0.75</v>
      </c>
      <c r="P231" s="214">
        <v>0.68</v>
      </c>
      <c r="Q231" s="214">
        <v>0.81</v>
      </c>
      <c r="R231" s="214">
        <v>0.55016747868453098</v>
      </c>
      <c r="S231" s="122"/>
    </row>
    <row r="232" spans="1:19" ht="12.75" x14ac:dyDescent="0.2">
      <c r="A232" s="19" t="s">
        <v>581</v>
      </c>
      <c r="B232" s="122"/>
      <c r="C232" s="122"/>
      <c r="D232" s="122"/>
      <c r="E232" s="122"/>
      <c r="F232" s="19"/>
      <c r="G232" s="122"/>
      <c r="H232" s="122"/>
      <c r="I232" s="122"/>
      <c r="J232" s="122"/>
      <c r="K232" s="122"/>
      <c r="L232" s="122"/>
      <c r="M232" s="122"/>
      <c r="N232" s="214"/>
      <c r="O232" s="214"/>
      <c r="P232" s="214"/>
      <c r="Q232" s="214"/>
      <c r="R232" s="214"/>
      <c r="S232" s="122"/>
    </row>
    <row r="233" spans="1:19" ht="12.75" x14ac:dyDescent="0.2">
      <c r="A233" s="122" t="s">
        <v>582</v>
      </c>
      <c r="B233" s="122">
        <v>13903</v>
      </c>
      <c r="C233" s="122">
        <v>-389</v>
      </c>
      <c r="D233" s="122">
        <v>0</v>
      </c>
      <c r="E233" s="122">
        <v>388.58117770870501</v>
      </c>
      <c r="F233" s="122">
        <v>98.7</v>
      </c>
      <c r="G233" s="122">
        <v>27396.388473638701</v>
      </c>
      <c r="H233" s="122">
        <v>6289.3871654775603</v>
      </c>
      <c r="I233" s="122">
        <v>9601.6754604241705</v>
      </c>
      <c r="J233" s="122">
        <v>4338.59620912027</v>
      </c>
      <c r="K233" s="122">
        <v>12460.8815343596</v>
      </c>
      <c r="L233" s="122">
        <v>3739.1683241065102</v>
      </c>
      <c r="M233" s="122"/>
      <c r="N233" s="214">
        <v>0.81</v>
      </c>
      <c r="O233" s="214">
        <v>0.75</v>
      </c>
      <c r="P233" s="214">
        <v>0.68</v>
      </c>
      <c r="Q233" s="214">
        <v>0.81</v>
      </c>
      <c r="R233" s="214">
        <v>0.55016747868453098</v>
      </c>
      <c r="S233" s="122"/>
    </row>
    <row r="234" spans="1:19" ht="12.75" x14ac:dyDescent="0.2">
      <c r="A234" s="122" t="s">
        <v>583</v>
      </c>
      <c r="B234" s="122">
        <v>13445</v>
      </c>
      <c r="C234" s="122">
        <v>-389</v>
      </c>
      <c r="D234" s="122">
        <v>0</v>
      </c>
      <c r="E234" s="122">
        <v>388.58117770870501</v>
      </c>
      <c r="F234" s="122">
        <v>98.4</v>
      </c>
      <c r="G234" s="122">
        <v>29226.936287773398</v>
      </c>
      <c r="H234" s="122">
        <v>7574.4309720454203</v>
      </c>
      <c r="I234" s="122">
        <v>10876.926894628699</v>
      </c>
      <c r="J234" s="122">
        <v>3857.7228967363299</v>
      </c>
      <c r="K234" s="122">
        <v>12975.3719005565</v>
      </c>
      <c r="L234" s="122">
        <v>3272.9110497752699</v>
      </c>
      <c r="M234" s="122"/>
      <c r="N234" s="214">
        <v>0.81</v>
      </c>
      <c r="O234" s="214">
        <v>0.75</v>
      </c>
      <c r="P234" s="214">
        <v>0.68</v>
      </c>
      <c r="Q234" s="214">
        <v>0.81</v>
      </c>
      <c r="R234" s="214">
        <v>0.55016747868453098</v>
      </c>
      <c r="S234" s="122"/>
    </row>
    <row r="235" spans="1:19" ht="12.75" x14ac:dyDescent="0.2">
      <c r="A235" s="122" t="s">
        <v>584</v>
      </c>
      <c r="B235" s="122">
        <v>15843</v>
      </c>
      <c r="C235" s="122">
        <v>-389</v>
      </c>
      <c r="D235" s="122">
        <v>0</v>
      </c>
      <c r="E235" s="122">
        <v>388.58117770870501</v>
      </c>
      <c r="F235" s="122">
        <v>98.9</v>
      </c>
      <c r="G235" s="122">
        <v>28419.7743160264</v>
      </c>
      <c r="H235" s="122">
        <v>7191.2926297804997</v>
      </c>
      <c r="I235" s="122">
        <v>10210.7580022907</v>
      </c>
      <c r="J235" s="122">
        <v>4095.2667391177501</v>
      </c>
      <c r="K235" s="122">
        <v>12526.773648177799</v>
      </c>
      <c r="L235" s="122">
        <v>3644.8732872338901</v>
      </c>
      <c r="M235" s="122"/>
      <c r="N235" s="214">
        <v>0.81</v>
      </c>
      <c r="O235" s="214">
        <v>0.75</v>
      </c>
      <c r="P235" s="214">
        <v>0.68</v>
      </c>
      <c r="Q235" s="214">
        <v>0.81</v>
      </c>
      <c r="R235" s="214">
        <v>0.55016747868453098</v>
      </c>
      <c r="S235" s="122"/>
    </row>
    <row r="236" spans="1:19" ht="12.75" x14ac:dyDescent="0.2">
      <c r="A236" s="122" t="s">
        <v>585</v>
      </c>
      <c r="B236" s="122">
        <v>8432</v>
      </c>
      <c r="C236" s="122">
        <v>-389</v>
      </c>
      <c r="D236" s="122">
        <v>0</v>
      </c>
      <c r="E236" s="122">
        <v>388.58117770870501</v>
      </c>
      <c r="F236" s="122">
        <v>98.3</v>
      </c>
      <c r="G236" s="122">
        <v>27502.047550728799</v>
      </c>
      <c r="H236" s="122">
        <v>6814.3029896724202</v>
      </c>
      <c r="I236" s="122">
        <v>11043.0989373268</v>
      </c>
      <c r="J236" s="122">
        <v>4628.4288581559003</v>
      </c>
      <c r="K236" s="122">
        <v>10812.5621709077</v>
      </c>
      <c r="L236" s="122">
        <v>3261.9720605966099</v>
      </c>
      <c r="M236" s="122"/>
      <c r="N236" s="214">
        <v>0.81</v>
      </c>
      <c r="O236" s="214">
        <v>0.75</v>
      </c>
      <c r="P236" s="214">
        <v>0.68</v>
      </c>
      <c r="Q236" s="214">
        <v>0.81</v>
      </c>
      <c r="R236" s="214">
        <v>0.55016747868453098</v>
      </c>
      <c r="S236" s="122"/>
    </row>
    <row r="237" spans="1:19" ht="12.75" x14ac:dyDescent="0.2">
      <c r="A237" s="122" t="s">
        <v>586</v>
      </c>
      <c r="B237" s="122">
        <v>25950</v>
      </c>
      <c r="C237" s="122">
        <v>-389</v>
      </c>
      <c r="D237" s="122">
        <v>0</v>
      </c>
      <c r="E237" s="122">
        <v>388.58117770870501</v>
      </c>
      <c r="F237" s="122">
        <v>98.5</v>
      </c>
      <c r="G237" s="122">
        <v>28386.894439063501</v>
      </c>
      <c r="H237" s="122">
        <v>6802.1125858797604</v>
      </c>
      <c r="I237" s="122">
        <v>10403.892070841999</v>
      </c>
      <c r="J237" s="122">
        <v>3918.8700636987401</v>
      </c>
      <c r="K237" s="122">
        <v>12459.5695512067</v>
      </c>
      <c r="L237" s="122">
        <v>4211.7742348516304</v>
      </c>
      <c r="M237" s="122"/>
      <c r="N237" s="214">
        <v>0.81</v>
      </c>
      <c r="O237" s="214">
        <v>0.75</v>
      </c>
      <c r="P237" s="214">
        <v>0.68</v>
      </c>
      <c r="Q237" s="214">
        <v>0.81</v>
      </c>
      <c r="R237" s="214">
        <v>0.55016747868453098</v>
      </c>
      <c r="S237" s="122"/>
    </row>
    <row r="238" spans="1:19" ht="12.75" x14ac:dyDescent="0.2">
      <c r="A238" s="122" t="s">
        <v>587</v>
      </c>
      <c r="B238" s="122">
        <v>5795</v>
      </c>
      <c r="C238" s="122">
        <v>-389</v>
      </c>
      <c r="D238" s="122">
        <v>0</v>
      </c>
      <c r="E238" s="122">
        <v>388.58117770870501</v>
      </c>
      <c r="F238" s="122">
        <v>97.9</v>
      </c>
      <c r="G238" s="122">
        <v>28241.527623800401</v>
      </c>
      <c r="H238" s="122">
        <v>6814.5346801661399</v>
      </c>
      <c r="I238" s="122">
        <v>9525.4905277144499</v>
      </c>
      <c r="J238" s="122">
        <v>4588.6940674622701</v>
      </c>
      <c r="K238" s="122">
        <v>13069.2059709184</v>
      </c>
      <c r="L238" s="122">
        <v>3401.2694447805902</v>
      </c>
      <c r="M238" s="122"/>
      <c r="N238" s="214">
        <v>0.81</v>
      </c>
      <c r="O238" s="214">
        <v>0.75</v>
      </c>
      <c r="P238" s="214">
        <v>0.68</v>
      </c>
      <c r="Q238" s="214">
        <v>0.81</v>
      </c>
      <c r="R238" s="214">
        <v>0.55016747868453098</v>
      </c>
      <c r="S238" s="122"/>
    </row>
    <row r="239" spans="1:19" ht="12.75" x14ac:dyDescent="0.2">
      <c r="A239" s="122" t="s">
        <v>588</v>
      </c>
      <c r="B239" s="122">
        <v>22353</v>
      </c>
      <c r="C239" s="122">
        <v>-389</v>
      </c>
      <c r="D239" s="122">
        <v>0</v>
      </c>
      <c r="E239" s="122">
        <v>388.58117770870501</v>
      </c>
      <c r="F239" s="122">
        <v>98.4</v>
      </c>
      <c r="G239" s="122">
        <v>28204.6824661961</v>
      </c>
      <c r="H239" s="122">
        <v>7043.2506653848404</v>
      </c>
      <c r="I239" s="122">
        <v>10268.633216484501</v>
      </c>
      <c r="J239" s="122">
        <v>4106.6287958830399</v>
      </c>
      <c r="K239" s="122">
        <v>12468.6057616458</v>
      </c>
      <c r="L239" s="122">
        <v>3464.5745897141201</v>
      </c>
      <c r="M239" s="122"/>
      <c r="N239" s="214">
        <v>0.81</v>
      </c>
      <c r="O239" s="214">
        <v>0.75</v>
      </c>
      <c r="P239" s="214">
        <v>0.68</v>
      </c>
      <c r="Q239" s="214">
        <v>0.81</v>
      </c>
      <c r="R239" s="214">
        <v>0.55016747868453098</v>
      </c>
      <c r="S239" s="122"/>
    </row>
    <row r="240" spans="1:19" ht="12.75" x14ac:dyDescent="0.2">
      <c r="A240" s="122" t="s">
        <v>589</v>
      </c>
      <c r="B240" s="122">
        <v>4429</v>
      </c>
      <c r="C240" s="122">
        <v>-389</v>
      </c>
      <c r="D240" s="122">
        <v>0</v>
      </c>
      <c r="E240" s="122">
        <v>388.58117770870501</v>
      </c>
      <c r="F240" s="122">
        <v>98</v>
      </c>
      <c r="G240" s="122">
        <v>28672.388279147701</v>
      </c>
      <c r="H240" s="122">
        <v>6427.0194310373099</v>
      </c>
      <c r="I240" s="122">
        <v>9654.9048421900898</v>
      </c>
      <c r="J240" s="122">
        <v>3701.8363386972701</v>
      </c>
      <c r="K240" s="122">
        <v>14439.390649741599</v>
      </c>
      <c r="L240" s="122">
        <v>3657.3749807446102</v>
      </c>
      <c r="M240" s="122"/>
      <c r="N240" s="214">
        <v>0.81</v>
      </c>
      <c r="O240" s="214">
        <v>0.75</v>
      </c>
      <c r="P240" s="214">
        <v>0.68</v>
      </c>
      <c r="Q240" s="214">
        <v>0.81</v>
      </c>
      <c r="R240" s="214">
        <v>0.55016747868453098</v>
      </c>
      <c r="S240" s="122"/>
    </row>
    <row r="241" spans="1:19" ht="12.75" x14ac:dyDescent="0.2">
      <c r="A241" s="122" t="s">
        <v>590</v>
      </c>
      <c r="B241" s="122">
        <v>10059</v>
      </c>
      <c r="C241" s="122">
        <v>-389</v>
      </c>
      <c r="D241" s="122">
        <v>0</v>
      </c>
      <c r="E241" s="122">
        <v>388.58117770870501</v>
      </c>
      <c r="F241" s="122">
        <v>98.8</v>
      </c>
      <c r="G241" s="122">
        <v>27512.446812480601</v>
      </c>
      <c r="H241" s="122">
        <v>6820.7717988386303</v>
      </c>
      <c r="I241" s="122">
        <v>10744.1519558787</v>
      </c>
      <c r="J241" s="122">
        <v>4402.1573638542504</v>
      </c>
      <c r="K241" s="122">
        <v>11318.1591267981</v>
      </c>
      <c r="L241" s="122">
        <v>3214.1699698663201</v>
      </c>
      <c r="M241" s="122"/>
      <c r="N241" s="214">
        <v>0.81</v>
      </c>
      <c r="O241" s="214">
        <v>0.75</v>
      </c>
      <c r="P241" s="214">
        <v>0.68</v>
      </c>
      <c r="Q241" s="214">
        <v>0.81</v>
      </c>
      <c r="R241" s="214">
        <v>0.55016747868453098</v>
      </c>
      <c r="S241" s="122"/>
    </row>
    <row r="242" spans="1:19" ht="12.75" x14ac:dyDescent="0.2">
      <c r="A242" s="122" t="s">
        <v>591</v>
      </c>
      <c r="B242" s="122">
        <v>147420</v>
      </c>
      <c r="C242" s="122">
        <v>-280</v>
      </c>
      <c r="D242" s="122">
        <v>108.811172042305</v>
      </c>
      <c r="E242" s="122">
        <v>388.58117770870501</v>
      </c>
      <c r="F242" s="122">
        <v>100.4</v>
      </c>
      <c r="G242" s="122">
        <v>27202.793010575901</v>
      </c>
      <c r="H242" s="122">
        <v>7735.2329482315499</v>
      </c>
      <c r="I242" s="122">
        <v>10461.6904266402</v>
      </c>
      <c r="J242" s="122">
        <v>3568.2793331350599</v>
      </c>
      <c r="K242" s="122">
        <v>9960.7290752979006</v>
      </c>
      <c r="L242" s="122">
        <v>4719.2284269746697</v>
      </c>
      <c r="M242" s="122"/>
      <c r="N242" s="214">
        <v>0.81</v>
      </c>
      <c r="O242" s="214">
        <v>0.75</v>
      </c>
      <c r="P242" s="214">
        <v>0.68</v>
      </c>
      <c r="Q242" s="214">
        <v>0.81</v>
      </c>
      <c r="R242" s="214">
        <v>0.55016747868453098</v>
      </c>
      <c r="S242" s="122"/>
    </row>
    <row r="243" spans="1:19" ht="12.75" x14ac:dyDescent="0.2">
      <c r="A243" s="19" t="s">
        <v>592</v>
      </c>
      <c r="B243" s="122"/>
      <c r="C243" s="122"/>
      <c r="D243" s="122"/>
      <c r="E243" s="122"/>
      <c r="F243" s="19"/>
      <c r="G243" s="122"/>
      <c r="H243" s="122"/>
      <c r="I243" s="122"/>
      <c r="J243" s="122"/>
      <c r="K243" s="122"/>
      <c r="L243" s="122"/>
      <c r="M243" s="122"/>
      <c r="N243" s="214"/>
      <c r="O243" s="214"/>
      <c r="P243" s="214"/>
      <c r="Q243" s="214"/>
      <c r="R243" s="214"/>
      <c r="S243" s="122"/>
    </row>
    <row r="244" spans="1:19" ht="12.75" x14ac:dyDescent="0.2">
      <c r="A244" s="122" t="s">
        <v>593</v>
      </c>
      <c r="B244" s="122">
        <v>23161</v>
      </c>
      <c r="C244" s="122">
        <v>-389</v>
      </c>
      <c r="D244" s="122">
        <v>0</v>
      </c>
      <c r="E244" s="122">
        <v>388.58117770870501</v>
      </c>
      <c r="F244" s="122">
        <v>98</v>
      </c>
      <c r="G244" s="122">
        <v>27822.8339315507</v>
      </c>
      <c r="H244" s="122">
        <v>6493.0246476780703</v>
      </c>
      <c r="I244" s="122">
        <v>9541.7548037358702</v>
      </c>
      <c r="J244" s="122">
        <v>3980.9386386769002</v>
      </c>
      <c r="K244" s="122">
        <v>13117.4478820773</v>
      </c>
      <c r="L244" s="122">
        <v>3771.5729950233599</v>
      </c>
      <c r="M244" s="122"/>
      <c r="N244" s="214">
        <v>0.81</v>
      </c>
      <c r="O244" s="214">
        <v>0.75</v>
      </c>
      <c r="P244" s="214">
        <v>0.68</v>
      </c>
      <c r="Q244" s="214">
        <v>0.81</v>
      </c>
      <c r="R244" s="214">
        <v>0.55016747868453098</v>
      </c>
      <c r="S244" s="122"/>
    </row>
    <row r="245" spans="1:19" ht="12.75" x14ac:dyDescent="0.2">
      <c r="A245" s="122" t="s">
        <v>594</v>
      </c>
      <c r="B245" s="122">
        <v>51604</v>
      </c>
      <c r="C245" s="122">
        <v>-389</v>
      </c>
      <c r="D245" s="122">
        <v>0</v>
      </c>
      <c r="E245" s="122">
        <v>388.58117770870501</v>
      </c>
      <c r="F245" s="122">
        <v>98.6</v>
      </c>
      <c r="G245" s="122">
        <v>28382.0691164038</v>
      </c>
      <c r="H245" s="122">
        <v>7811.4866409901897</v>
      </c>
      <c r="I245" s="122">
        <v>11194.689629237701</v>
      </c>
      <c r="J245" s="122">
        <v>3863.8603130336901</v>
      </c>
      <c r="K245" s="122">
        <v>10342.768816002301</v>
      </c>
      <c r="L245" s="122">
        <v>4823.4038983796599</v>
      </c>
      <c r="M245" s="122"/>
      <c r="N245" s="214">
        <v>0.81</v>
      </c>
      <c r="O245" s="214">
        <v>0.75</v>
      </c>
      <c r="P245" s="214">
        <v>0.68</v>
      </c>
      <c r="Q245" s="214">
        <v>0.81</v>
      </c>
      <c r="R245" s="214">
        <v>0.55016747868453098</v>
      </c>
      <c r="S245" s="122"/>
    </row>
    <row r="246" spans="1:19" ht="12.75" x14ac:dyDescent="0.2">
      <c r="A246" s="122" t="s">
        <v>595</v>
      </c>
      <c r="B246" s="122">
        <v>57685</v>
      </c>
      <c r="C246" s="122">
        <v>-389</v>
      </c>
      <c r="D246" s="122">
        <v>0</v>
      </c>
      <c r="E246" s="122">
        <v>388.58117770870501</v>
      </c>
      <c r="F246" s="122">
        <v>98</v>
      </c>
      <c r="G246" s="122">
        <v>27650.447096051099</v>
      </c>
      <c r="H246" s="122">
        <v>7724.1147461717301</v>
      </c>
      <c r="I246" s="122">
        <v>10428.699539102199</v>
      </c>
      <c r="J246" s="122">
        <v>3872.5778148959398</v>
      </c>
      <c r="K246" s="122">
        <v>10814.7055764162</v>
      </c>
      <c r="L246" s="122">
        <v>3960.8394729354</v>
      </c>
      <c r="M246" s="122"/>
      <c r="N246" s="214">
        <v>0.81</v>
      </c>
      <c r="O246" s="214">
        <v>0.75</v>
      </c>
      <c r="P246" s="214">
        <v>0.68</v>
      </c>
      <c r="Q246" s="214">
        <v>0.81</v>
      </c>
      <c r="R246" s="214">
        <v>0.55016747868453098</v>
      </c>
      <c r="S246" s="122"/>
    </row>
    <row r="247" spans="1:19" ht="12.75" x14ac:dyDescent="0.2">
      <c r="A247" s="122" t="s">
        <v>596</v>
      </c>
      <c r="B247" s="122">
        <v>10175</v>
      </c>
      <c r="C247" s="122">
        <v>-389</v>
      </c>
      <c r="D247" s="122">
        <v>0</v>
      </c>
      <c r="E247" s="122">
        <v>388.58117770870501</v>
      </c>
      <c r="F247" s="122">
        <v>97.5</v>
      </c>
      <c r="G247" s="122">
        <v>28316.2607957215</v>
      </c>
      <c r="H247" s="122">
        <v>7945.3105327255798</v>
      </c>
      <c r="I247" s="122">
        <v>11210.5399774221</v>
      </c>
      <c r="J247" s="122">
        <v>4879.6689323727796</v>
      </c>
      <c r="K247" s="122">
        <v>11073.5440709552</v>
      </c>
      <c r="L247" s="122">
        <v>2153.7236488298699</v>
      </c>
      <c r="M247" s="122"/>
      <c r="N247" s="214">
        <v>0.81</v>
      </c>
      <c r="O247" s="214">
        <v>0.75</v>
      </c>
      <c r="P247" s="214">
        <v>0.68</v>
      </c>
      <c r="Q247" s="214">
        <v>0.81</v>
      </c>
      <c r="R247" s="214">
        <v>0.55016747868453098</v>
      </c>
      <c r="S247" s="122"/>
    </row>
    <row r="248" spans="1:19" ht="12.75" x14ac:dyDescent="0.2">
      <c r="A248" s="122" t="s">
        <v>597</v>
      </c>
      <c r="B248" s="122">
        <v>15461</v>
      </c>
      <c r="C248" s="122">
        <v>-389</v>
      </c>
      <c r="D248" s="122">
        <v>0</v>
      </c>
      <c r="E248" s="122">
        <v>388.58117770870501</v>
      </c>
      <c r="F248" s="122">
        <v>97.7</v>
      </c>
      <c r="G248" s="122">
        <v>27777.063480404198</v>
      </c>
      <c r="H248" s="122">
        <v>6205.2534494821302</v>
      </c>
      <c r="I248" s="122">
        <v>10158.777233569401</v>
      </c>
      <c r="J248" s="122">
        <v>4143.2484442719497</v>
      </c>
      <c r="K248" s="122">
        <v>12886.278435538101</v>
      </c>
      <c r="L248" s="122">
        <v>3410.6537717249998</v>
      </c>
      <c r="M248" s="122"/>
      <c r="N248" s="214">
        <v>0.81</v>
      </c>
      <c r="O248" s="214">
        <v>0.75</v>
      </c>
      <c r="P248" s="214">
        <v>0.68</v>
      </c>
      <c r="Q248" s="214">
        <v>0.81</v>
      </c>
      <c r="R248" s="214">
        <v>0.55016747868453098</v>
      </c>
      <c r="S248" s="122"/>
    </row>
    <row r="249" spans="1:19" ht="12.75" x14ac:dyDescent="0.2">
      <c r="A249" s="122" t="s">
        <v>598</v>
      </c>
      <c r="B249" s="122">
        <v>15507</v>
      </c>
      <c r="C249" s="122">
        <v>-389</v>
      </c>
      <c r="D249" s="122">
        <v>0</v>
      </c>
      <c r="E249" s="122">
        <v>388.58117770870501</v>
      </c>
      <c r="F249" s="122">
        <v>98.5</v>
      </c>
      <c r="G249" s="122">
        <v>27554.006103893</v>
      </c>
      <c r="H249" s="122">
        <v>6178.2740461309404</v>
      </c>
      <c r="I249" s="122">
        <v>9638.5478547045695</v>
      </c>
      <c r="J249" s="122">
        <v>4040.5686206214</v>
      </c>
      <c r="K249" s="122">
        <v>13803.790368509501</v>
      </c>
      <c r="L249" s="122">
        <v>2530.2047629418198</v>
      </c>
      <c r="M249" s="122"/>
      <c r="N249" s="214">
        <v>0.81</v>
      </c>
      <c r="O249" s="214">
        <v>0.75</v>
      </c>
      <c r="P249" s="214">
        <v>0.68</v>
      </c>
      <c r="Q249" s="214">
        <v>0.81</v>
      </c>
      <c r="R249" s="214">
        <v>0.55016747868453098</v>
      </c>
      <c r="S249" s="122"/>
    </row>
    <row r="250" spans="1:19" ht="12.75" x14ac:dyDescent="0.2">
      <c r="A250" s="122" t="s">
        <v>599</v>
      </c>
      <c r="B250" s="122">
        <v>26933</v>
      </c>
      <c r="C250" s="122">
        <v>-389</v>
      </c>
      <c r="D250" s="122">
        <v>0</v>
      </c>
      <c r="E250" s="122">
        <v>388.58117770870501</v>
      </c>
      <c r="F250" s="122">
        <v>97.8</v>
      </c>
      <c r="G250" s="122">
        <v>29451.8491214961</v>
      </c>
      <c r="H250" s="122">
        <v>7242.0172572049996</v>
      </c>
      <c r="I250" s="122">
        <v>9882.87743957766</v>
      </c>
      <c r="J250" s="122">
        <v>3936.31923358831</v>
      </c>
      <c r="K250" s="122">
        <v>13684.6060297125</v>
      </c>
      <c r="L250" s="122">
        <v>4384.8994970365102</v>
      </c>
      <c r="M250" s="122"/>
      <c r="N250" s="214">
        <v>0.81</v>
      </c>
      <c r="O250" s="214">
        <v>0.75</v>
      </c>
      <c r="P250" s="214">
        <v>0.68</v>
      </c>
      <c r="Q250" s="214">
        <v>0.81</v>
      </c>
      <c r="R250" s="214">
        <v>0.55016747868453098</v>
      </c>
      <c r="S250" s="122"/>
    </row>
    <row r="251" spans="1:19" ht="12.75" x14ac:dyDescent="0.2">
      <c r="A251" s="122" t="s">
        <v>600</v>
      </c>
      <c r="B251" s="122">
        <v>10091</v>
      </c>
      <c r="C251" s="122">
        <v>-389</v>
      </c>
      <c r="D251" s="122">
        <v>0</v>
      </c>
      <c r="E251" s="122">
        <v>388.58117770870501</v>
      </c>
      <c r="F251" s="122">
        <v>97.6</v>
      </c>
      <c r="G251" s="122">
        <v>28012.271474381399</v>
      </c>
      <c r="H251" s="122">
        <v>5722.6266690411803</v>
      </c>
      <c r="I251" s="122">
        <v>9910.1543389856906</v>
      </c>
      <c r="J251" s="122">
        <v>4105.6609801860996</v>
      </c>
      <c r="K251" s="122">
        <v>14486.046639030101</v>
      </c>
      <c r="L251" s="122">
        <v>2578.8163223863999</v>
      </c>
      <c r="M251" s="122"/>
      <c r="N251" s="214">
        <v>0.81</v>
      </c>
      <c r="O251" s="214">
        <v>0.75</v>
      </c>
      <c r="P251" s="214">
        <v>0.68</v>
      </c>
      <c r="Q251" s="214">
        <v>0.81</v>
      </c>
      <c r="R251" s="214">
        <v>0.55016747868453098</v>
      </c>
      <c r="S251" s="122"/>
    </row>
    <row r="252" spans="1:19" ht="12.75" x14ac:dyDescent="0.2">
      <c r="A252" s="122" t="s">
        <v>601</v>
      </c>
      <c r="B252" s="122">
        <v>20279</v>
      </c>
      <c r="C252" s="122">
        <v>-389</v>
      </c>
      <c r="D252" s="122">
        <v>0</v>
      </c>
      <c r="E252" s="122">
        <v>388.58117770870501</v>
      </c>
      <c r="F252" s="122">
        <v>97.8</v>
      </c>
      <c r="G252" s="122">
        <v>27371.702537077501</v>
      </c>
      <c r="H252" s="122">
        <v>6201.4327904960701</v>
      </c>
      <c r="I252" s="122">
        <v>9921.6844503645698</v>
      </c>
      <c r="J252" s="122">
        <v>3579.8469488812102</v>
      </c>
      <c r="K252" s="122">
        <v>13490.249828837599</v>
      </c>
      <c r="L252" s="122">
        <v>2809.8359359604701</v>
      </c>
      <c r="M252" s="122"/>
      <c r="N252" s="214">
        <v>0.81</v>
      </c>
      <c r="O252" s="214">
        <v>0.75</v>
      </c>
      <c r="P252" s="214">
        <v>0.68</v>
      </c>
      <c r="Q252" s="214">
        <v>0.81</v>
      </c>
      <c r="R252" s="214">
        <v>0.55016747868453098</v>
      </c>
      <c r="S252" s="122"/>
    </row>
    <row r="253" spans="1:19" ht="12.75" x14ac:dyDescent="0.2">
      <c r="A253" s="122" t="s">
        <v>602</v>
      </c>
      <c r="B253" s="122">
        <v>6861</v>
      </c>
      <c r="C253" s="122">
        <v>-389</v>
      </c>
      <c r="D253" s="122">
        <v>0</v>
      </c>
      <c r="E253" s="122">
        <v>388.58117770870501</v>
      </c>
      <c r="F253" s="122">
        <v>97.1</v>
      </c>
      <c r="G253" s="122">
        <v>28008.867218737199</v>
      </c>
      <c r="H253" s="122">
        <v>5076.6264874582603</v>
      </c>
      <c r="I253" s="122">
        <v>9761.2677400469092</v>
      </c>
      <c r="J253" s="122">
        <v>4265.7157839616402</v>
      </c>
      <c r="K253" s="122">
        <v>14523.605898718601</v>
      </c>
      <c r="L253" s="122">
        <v>3473.5630909595602</v>
      </c>
      <c r="M253" s="122"/>
      <c r="N253" s="214">
        <v>0.81</v>
      </c>
      <c r="O253" s="214">
        <v>0.75</v>
      </c>
      <c r="P253" s="214">
        <v>0.68</v>
      </c>
      <c r="Q253" s="214">
        <v>0.81</v>
      </c>
      <c r="R253" s="214">
        <v>0.55016747868453098</v>
      </c>
      <c r="S253" s="122"/>
    </row>
    <row r="254" spans="1:19" ht="12.75" x14ac:dyDescent="0.2">
      <c r="A254" s="122" t="s">
        <v>603</v>
      </c>
      <c r="B254" s="122">
        <v>10856</v>
      </c>
      <c r="C254" s="122">
        <v>-389</v>
      </c>
      <c r="D254" s="122">
        <v>0</v>
      </c>
      <c r="E254" s="122">
        <v>388.58117770870501</v>
      </c>
      <c r="F254" s="122">
        <v>97.5</v>
      </c>
      <c r="G254" s="122">
        <v>29119.661953454899</v>
      </c>
      <c r="H254" s="122">
        <v>4818.0365413954696</v>
      </c>
      <c r="I254" s="122">
        <v>9476.9679762850501</v>
      </c>
      <c r="J254" s="122">
        <v>3648.1935379541301</v>
      </c>
      <c r="K254" s="122">
        <v>17400.604362469399</v>
      </c>
      <c r="L254" s="122">
        <v>2788.3604406601798</v>
      </c>
      <c r="M254" s="122"/>
      <c r="N254" s="214">
        <v>0.81</v>
      </c>
      <c r="O254" s="214">
        <v>0.75</v>
      </c>
      <c r="P254" s="214">
        <v>0.68</v>
      </c>
      <c r="Q254" s="214">
        <v>0.81</v>
      </c>
      <c r="R254" s="214">
        <v>0.55016747868453098</v>
      </c>
      <c r="S254" s="122"/>
    </row>
    <row r="255" spans="1:19" ht="12.75" x14ac:dyDescent="0.2">
      <c r="A255" s="122" t="s">
        <v>604</v>
      </c>
      <c r="B255" s="122">
        <v>10909</v>
      </c>
      <c r="C255" s="122">
        <v>-389</v>
      </c>
      <c r="D255" s="122">
        <v>0</v>
      </c>
      <c r="E255" s="122">
        <v>388.58117770870501</v>
      </c>
      <c r="F255" s="122">
        <v>97.8</v>
      </c>
      <c r="G255" s="122">
        <v>26686.698732023098</v>
      </c>
      <c r="H255" s="122">
        <v>6338.3600685895499</v>
      </c>
      <c r="I255" s="122">
        <v>9635.5247699617394</v>
      </c>
      <c r="J255" s="122">
        <v>3750.0283135521399</v>
      </c>
      <c r="K255" s="122">
        <v>12581.2257447583</v>
      </c>
      <c r="L255" s="122">
        <v>2881.2524439191502</v>
      </c>
      <c r="M255" s="122"/>
      <c r="N255" s="214">
        <v>0.81</v>
      </c>
      <c r="O255" s="214">
        <v>0.75</v>
      </c>
      <c r="P255" s="214">
        <v>0.68</v>
      </c>
      <c r="Q255" s="214">
        <v>0.81</v>
      </c>
      <c r="R255" s="214">
        <v>0.55016747868453098</v>
      </c>
      <c r="S255" s="122"/>
    </row>
    <row r="256" spans="1:19" ht="12.75" x14ac:dyDescent="0.2">
      <c r="A256" s="122" t="s">
        <v>605</v>
      </c>
      <c r="B256" s="122">
        <v>11086</v>
      </c>
      <c r="C256" s="122">
        <v>-389</v>
      </c>
      <c r="D256" s="122">
        <v>0</v>
      </c>
      <c r="E256" s="122">
        <v>388.58117770870501</v>
      </c>
      <c r="F256" s="122">
        <v>97.3</v>
      </c>
      <c r="G256" s="122">
        <v>27112.4579144737</v>
      </c>
      <c r="H256" s="122">
        <v>6937.09434215909</v>
      </c>
      <c r="I256" s="122">
        <v>10341.5240231933</v>
      </c>
      <c r="J256" s="122">
        <v>3872.7281957361101</v>
      </c>
      <c r="K256" s="122">
        <v>12023.4952251664</v>
      </c>
      <c r="L256" s="122">
        <v>2480.6667557082801</v>
      </c>
      <c r="M256" s="122"/>
      <c r="N256" s="214">
        <v>0.81</v>
      </c>
      <c r="O256" s="214">
        <v>0.75</v>
      </c>
      <c r="P256" s="214">
        <v>0.68</v>
      </c>
      <c r="Q256" s="214">
        <v>0.81</v>
      </c>
      <c r="R256" s="214">
        <v>0.55016747868453098</v>
      </c>
      <c r="S256" s="122"/>
    </row>
    <row r="257" spans="1:19" ht="12.75" x14ac:dyDescent="0.2">
      <c r="A257" s="122" t="s">
        <v>606</v>
      </c>
      <c r="B257" s="122">
        <v>6884</v>
      </c>
      <c r="C257" s="122">
        <v>-389</v>
      </c>
      <c r="D257" s="122">
        <v>0</v>
      </c>
      <c r="E257" s="122">
        <v>388.58117770870501</v>
      </c>
      <c r="F257" s="122">
        <v>97.3</v>
      </c>
      <c r="G257" s="122">
        <v>29118.432117445998</v>
      </c>
      <c r="H257" s="122">
        <v>6140.2663474452602</v>
      </c>
      <c r="I257" s="122">
        <v>10647.6194672314</v>
      </c>
      <c r="J257" s="122">
        <v>4404.7387601353803</v>
      </c>
      <c r="K257" s="122">
        <v>14719.8776694598</v>
      </c>
      <c r="L257" s="122">
        <v>2255.2741747003201</v>
      </c>
      <c r="M257" s="122"/>
      <c r="N257" s="214">
        <v>0.81</v>
      </c>
      <c r="O257" s="214">
        <v>0.75</v>
      </c>
      <c r="P257" s="214">
        <v>0.68</v>
      </c>
      <c r="Q257" s="214">
        <v>0.81</v>
      </c>
      <c r="R257" s="214">
        <v>0.55016747868453098</v>
      </c>
      <c r="S257" s="122"/>
    </row>
    <row r="258" spans="1:19" ht="12.75" x14ac:dyDescent="0.2">
      <c r="A258" s="122" t="s">
        <v>607</v>
      </c>
      <c r="B258" s="122">
        <v>7039</v>
      </c>
      <c r="C258" s="122">
        <v>-389</v>
      </c>
      <c r="D258" s="122">
        <v>0</v>
      </c>
      <c r="E258" s="122">
        <v>388.58117770870501</v>
      </c>
      <c r="F258" s="122">
        <v>97.4</v>
      </c>
      <c r="G258" s="122">
        <v>29942.967968795001</v>
      </c>
      <c r="H258" s="122">
        <v>5651.6096114659204</v>
      </c>
      <c r="I258" s="122">
        <v>10803.820749590799</v>
      </c>
      <c r="J258" s="122">
        <v>4421.7862241876301</v>
      </c>
      <c r="K258" s="122">
        <v>16185.4872095462</v>
      </c>
      <c r="L258" s="122">
        <v>2081.6194949813698</v>
      </c>
      <c r="M258" s="122"/>
      <c r="N258" s="214">
        <v>0.81</v>
      </c>
      <c r="O258" s="214">
        <v>0.75</v>
      </c>
      <c r="P258" s="214">
        <v>0.68</v>
      </c>
      <c r="Q258" s="214">
        <v>0.81</v>
      </c>
      <c r="R258" s="214">
        <v>0.55016747868453098</v>
      </c>
      <c r="S258" s="122"/>
    </row>
    <row r="259" spans="1:19" ht="12.75" x14ac:dyDescent="0.2">
      <c r="A259" s="19" t="s">
        <v>608</v>
      </c>
      <c r="B259" s="122"/>
      <c r="C259" s="122"/>
      <c r="D259" s="122"/>
      <c r="E259" s="122"/>
      <c r="F259" s="19"/>
      <c r="G259" s="122"/>
      <c r="H259" s="122"/>
      <c r="I259" s="122"/>
      <c r="J259" s="122"/>
      <c r="K259" s="122"/>
      <c r="L259" s="122"/>
      <c r="M259" s="122"/>
      <c r="N259" s="214"/>
      <c r="O259" s="214"/>
      <c r="P259" s="214"/>
      <c r="Q259" s="214"/>
      <c r="R259" s="214"/>
      <c r="S259" s="122"/>
    </row>
    <row r="260" spans="1:19" ht="12.75" x14ac:dyDescent="0.2">
      <c r="A260" s="122" t="s">
        <v>609</v>
      </c>
      <c r="B260" s="122">
        <v>26929</v>
      </c>
      <c r="C260" s="122">
        <v>-389</v>
      </c>
      <c r="D260" s="122">
        <v>0</v>
      </c>
      <c r="E260" s="122">
        <v>388.58117770870501</v>
      </c>
      <c r="F260" s="122">
        <v>97.6</v>
      </c>
      <c r="G260" s="122">
        <v>28620.1311761672</v>
      </c>
      <c r="H260" s="122">
        <v>6584.2780183271398</v>
      </c>
      <c r="I260" s="122">
        <v>9931.2862035366998</v>
      </c>
      <c r="J260" s="122">
        <v>3967.08224386342</v>
      </c>
      <c r="K260" s="122">
        <v>13551.3927655353</v>
      </c>
      <c r="L260" s="122">
        <v>3933.6335690607202</v>
      </c>
      <c r="M260" s="122"/>
      <c r="N260" s="214">
        <v>0.81</v>
      </c>
      <c r="O260" s="214">
        <v>0.75</v>
      </c>
      <c r="P260" s="214">
        <v>0.68</v>
      </c>
      <c r="Q260" s="214">
        <v>0.81</v>
      </c>
      <c r="R260" s="214">
        <v>0.55016747868453098</v>
      </c>
      <c r="S260" s="122"/>
    </row>
    <row r="261" spans="1:19" ht="12.75" x14ac:dyDescent="0.2">
      <c r="A261" s="122" t="s">
        <v>610</v>
      </c>
      <c r="B261" s="122">
        <v>99788</v>
      </c>
      <c r="C261" s="122">
        <v>-389</v>
      </c>
      <c r="D261" s="122">
        <v>0</v>
      </c>
      <c r="E261" s="122">
        <v>388.58117770870501</v>
      </c>
      <c r="F261" s="122">
        <v>99.2</v>
      </c>
      <c r="G261" s="122">
        <v>26977.2413193877</v>
      </c>
      <c r="H261" s="122">
        <v>7530.5673320363303</v>
      </c>
      <c r="I261" s="122">
        <v>10326.6420755831</v>
      </c>
      <c r="J261" s="122">
        <v>3713.6070363183799</v>
      </c>
      <c r="K261" s="122">
        <v>10159.8013815015</v>
      </c>
      <c r="L261" s="122">
        <v>4321.9717852527501</v>
      </c>
      <c r="M261" s="122"/>
      <c r="N261" s="214">
        <v>0.81</v>
      </c>
      <c r="O261" s="214">
        <v>0.75</v>
      </c>
      <c r="P261" s="214">
        <v>0.68</v>
      </c>
      <c r="Q261" s="214">
        <v>0.81</v>
      </c>
      <c r="R261" s="214">
        <v>0.55016747868453098</v>
      </c>
      <c r="S261" s="122"/>
    </row>
    <row r="262" spans="1:19" ht="12.75" x14ac:dyDescent="0.2">
      <c r="A262" s="122" t="s">
        <v>611</v>
      </c>
      <c r="B262" s="122">
        <v>9564</v>
      </c>
      <c r="C262" s="122">
        <v>-389</v>
      </c>
      <c r="D262" s="122">
        <v>0</v>
      </c>
      <c r="E262" s="122">
        <v>388.58117770870501</v>
      </c>
      <c r="F262" s="122">
        <v>97.9</v>
      </c>
      <c r="G262" s="122">
        <v>29721.196009013998</v>
      </c>
      <c r="H262" s="122">
        <v>6126.6604254518597</v>
      </c>
      <c r="I262" s="122">
        <v>9248.5560546071392</v>
      </c>
      <c r="J262" s="122">
        <v>5186.6298135750503</v>
      </c>
      <c r="K262" s="122">
        <v>14452.597421938999</v>
      </c>
      <c r="L262" s="122">
        <v>4705.2432917893002</v>
      </c>
      <c r="M262" s="122"/>
      <c r="N262" s="214">
        <v>0.81</v>
      </c>
      <c r="O262" s="214">
        <v>0.75</v>
      </c>
      <c r="P262" s="214">
        <v>0.68</v>
      </c>
      <c r="Q262" s="214">
        <v>0.81</v>
      </c>
      <c r="R262" s="214">
        <v>0.55016747868453098</v>
      </c>
      <c r="S262" s="122"/>
    </row>
    <row r="263" spans="1:19" ht="12.75" x14ac:dyDescent="0.2">
      <c r="A263" s="122" t="s">
        <v>612</v>
      </c>
      <c r="B263" s="122">
        <v>37299</v>
      </c>
      <c r="C263" s="122">
        <v>-389</v>
      </c>
      <c r="D263" s="122">
        <v>0</v>
      </c>
      <c r="E263" s="122">
        <v>388.58117770870501</v>
      </c>
      <c r="F263" s="122">
        <v>97.6</v>
      </c>
      <c r="G263" s="122">
        <v>28054.298286730202</v>
      </c>
      <c r="H263" s="122">
        <v>6444.1226001055702</v>
      </c>
      <c r="I263" s="122">
        <v>10532.501581225401</v>
      </c>
      <c r="J263" s="122">
        <v>3804.7588507698501</v>
      </c>
      <c r="K263" s="122">
        <v>12826.8634734314</v>
      </c>
      <c r="L263" s="122">
        <v>3559.2568419435102</v>
      </c>
      <c r="M263" s="122"/>
      <c r="N263" s="214">
        <v>0.81</v>
      </c>
      <c r="O263" s="214">
        <v>0.75</v>
      </c>
      <c r="P263" s="214">
        <v>0.68</v>
      </c>
      <c r="Q263" s="214">
        <v>0.81</v>
      </c>
      <c r="R263" s="214">
        <v>0.55016747868453098</v>
      </c>
      <c r="S263" s="122"/>
    </row>
    <row r="264" spans="1:19" ht="12.75" x14ac:dyDescent="0.2">
      <c r="A264" s="122" t="s">
        <v>613</v>
      </c>
      <c r="B264" s="122">
        <v>19067</v>
      </c>
      <c r="C264" s="122">
        <v>-389</v>
      </c>
      <c r="D264" s="122">
        <v>0</v>
      </c>
      <c r="E264" s="122">
        <v>388.58117770870501</v>
      </c>
      <c r="F264" s="122">
        <v>97.9</v>
      </c>
      <c r="G264" s="122">
        <v>29438.083141256899</v>
      </c>
      <c r="H264" s="122">
        <v>5723.6839571566798</v>
      </c>
      <c r="I264" s="122">
        <v>10644.3311784629</v>
      </c>
      <c r="J264" s="122">
        <v>4354.9453444784804</v>
      </c>
      <c r="K264" s="122">
        <v>14930.6604064698</v>
      </c>
      <c r="L264" s="122">
        <v>3205.3021251699402</v>
      </c>
      <c r="M264" s="122"/>
      <c r="N264" s="214">
        <v>0.81</v>
      </c>
      <c r="O264" s="214">
        <v>0.75</v>
      </c>
      <c r="P264" s="214">
        <v>0.68</v>
      </c>
      <c r="Q264" s="214">
        <v>0.81</v>
      </c>
      <c r="R264" s="214">
        <v>0.55016747868453098</v>
      </c>
      <c r="S264" s="122"/>
    </row>
    <row r="265" spans="1:19" ht="12.75" x14ac:dyDescent="0.2">
      <c r="A265" s="122" t="s">
        <v>614</v>
      </c>
      <c r="B265" s="122">
        <v>9511</v>
      </c>
      <c r="C265" s="122">
        <v>-389</v>
      </c>
      <c r="D265" s="122">
        <v>0</v>
      </c>
      <c r="E265" s="122">
        <v>388.58117770870501</v>
      </c>
      <c r="F265" s="122">
        <v>97.5</v>
      </c>
      <c r="G265" s="122">
        <v>28463.0081189546</v>
      </c>
      <c r="H265" s="122">
        <v>6215.82991736239</v>
      </c>
      <c r="I265" s="122">
        <v>10852.842766474299</v>
      </c>
      <c r="J265" s="122">
        <v>3972.1794667224499</v>
      </c>
      <c r="K265" s="122">
        <v>13436.979265280101</v>
      </c>
      <c r="L265" s="122">
        <v>3096.3636252371102</v>
      </c>
      <c r="M265" s="122"/>
      <c r="N265" s="214">
        <v>0.81</v>
      </c>
      <c r="O265" s="214">
        <v>0.75</v>
      </c>
      <c r="P265" s="214">
        <v>0.68</v>
      </c>
      <c r="Q265" s="214">
        <v>0.81</v>
      </c>
      <c r="R265" s="214">
        <v>0.55016747868453098</v>
      </c>
      <c r="S265" s="122"/>
    </row>
    <row r="266" spans="1:19" ht="12.75" x14ac:dyDescent="0.2">
      <c r="A266" s="122" t="s">
        <v>615</v>
      </c>
      <c r="B266" s="122">
        <v>5856</v>
      </c>
      <c r="C266" s="122">
        <v>-389</v>
      </c>
      <c r="D266" s="122">
        <v>0</v>
      </c>
      <c r="E266" s="122">
        <v>388.58117770870501</v>
      </c>
      <c r="F266" s="122">
        <v>98.2</v>
      </c>
      <c r="G266" s="122">
        <v>27525.063973922799</v>
      </c>
      <c r="H266" s="122">
        <v>5654.2814022316597</v>
      </c>
      <c r="I266" s="122">
        <v>8683.2164796095094</v>
      </c>
      <c r="J266" s="122">
        <v>4013.45400651811</v>
      </c>
      <c r="K266" s="122">
        <v>14397.479054825901</v>
      </c>
      <c r="L266" s="122">
        <v>3710.8280635711599</v>
      </c>
      <c r="M266" s="122"/>
      <c r="N266" s="214">
        <v>0.81</v>
      </c>
      <c r="O266" s="214">
        <v>0.75</v>
      </c>
      <c r="P266" s="214">
        <v>0.68</v>
      </c>
      <c r="Q266" s="214">
        <v>0.81</v>
      </c>
      <c r="R266" s="214">
        <v>0.55016747868453098</v>
      </c>
      <c r="S266" s="122"/>
    </row>
    <row r="267" spans="1:19" ht="12.75" x14ac:dyDescent="0.2">
      <c r="A267" s="122" t="s">
        <v>616</v>
      </c>
      <c r="B267" s="122">
        <v>11631</v>
      </c>
      <c r="C267" s="122">
        <v>-389</v>
      </c>
      <c r="D267" s="122">
        <v>0</v>
      </c>
      <c r="E267" s="122">
        <v>388.58117770870501</v>
      </c>
      <c r="F267" s="122">
        <v>97.9</v>
      </c>
      <c r="G267" s="122">
        <v>27957.8718489567</v>
      </c>
      <c r="H267" s="122">
        <v>5978.7767041794996</v>
      </c>
      <c r="I267" s="122">
        <v>9536.8268365640506</v>
      </c>
      <c r="J267" s="122">
        <v>4198.4125472683299</v>
      </c>
      <c r="K267" s="122">
        <v>13880.7941480182</v>
      </c>
      <c r="L267" s="122">
        <v>3388.2024498578098</v>
      </c>
      <c r="M267" s="122"/>
      <c r="N267" s="214">
        <v>0.81</v>
      </c>
      <c r="O267" s="214">
        <v>0.75</v>
      </c>
      <c r="P267" s="214">
        <v>0.68</v>
      </c>
      <c r="Q267" s="214">
        <v>0.81</v>
      </c>
      <c r="R267" s="214">
        <v>0.55016747868453098</v>
      </c>
      <c r="S267" s="122"/>
    </row>
    <row r="268" spans="1:19" ht="12.75" x14ac:dyDescent="0.2">
      <c r="A268" s="122" t="s">
        <v>617</v>
      </c>
      <c r="B268" s="122">
        <v>38949</v>
      </c>
      <c r="C268" s="122">
        <v>-389</v>
      </c>
      <c r="D268" s="122">
        <v>0</v>
      </c>
      <c r="E268" s="122">
        <v>388.58117770870501</v>
      </c>
      <c r="F268" s="122">
        <v>98.5</v>
      </c>
      <c r="G268" s="122">
        <v>27902.423839815499</v>
      </c>
      <c r="H268" s="122">
        <v>6666.7889835798096</v>
      </c>
      <c r="I268" s="122">
        <v>10333.3214125104</v>
      </c>
      <c r="J268" s="122">
        <v>4378.3471461978797</v>
      </c>
      <c r="K268" s="122">
        <v>11640.0331606581</v>
      </c>
      <c r="L268" s="122">
        <v>4265.3026125722199</v>
      </c>
      <c r="M268" s="122"/>
      <c r="N268" s="214">
        <v>0.81</v>
      </c>
      <c r="O268" s="214">
        <v>0.75</v>
      </c>
      <c r="P268" s="214">
        <v>0.68</v>
      </c>
      <c r="Q268" s="214">
        <v>0.81</v>
      </c>
      <c r="R268" s="214">
        <v>0.55016747868453098</v>
      </c>
      <c r="S268" s="122"/>
    </row>
    <row r="269" spans="1:19" ht="12.75" x14ac:dyDescent="0.2">
      <c r="A269" s="122" t="s">
        <v>618</v>
      </c>
      <c r="B269" s="122">
        <v>25992</v>
      </c>
      <c r="C269" s="122">
        <v>-389</v>
      </c>
      <c r="D269" s="122">
        <v>0</v>
      </c>
      <c r="E269" s="122">
        <v>388.58117770870501</v>
      </c>
      <c r="F269" s="122">
        <v>97.8</v>
      </c>
      <c r="G269" s="122">
        <v>28501.6325241616</v>
      </c>
      <c r="H269" s="122">
        <v>6470.0076308080797</v>
      </c>
      <c r="I269" s="122">
        <v>9459.7491516212594</v>
      </c>
      <c r="J269" s="122">
        <v>3696.4588804330001</v>
      </c>
      <c r="K269" s="122">
        <v>14279.1581338948</v>
      </c>
      <c r="L269" s="122">
        <v>3792.3076757109998</v>
      </c>
      <c r="M269" s="122"/>
      <c r="N269" s="214">
        <v>0.81</v>
      </c>
      <c r="O269" s="214">
        <v>0.75</v>
      </c>
      <c r="P269" s="214">
        <v>0.68</v>
      </c>
      <c r="Q269" s="214">
        <v>0.81</v>
      </c>
      <c r="R269" s="214">
        <v>0.55016747868453098</v>
      </c>
      <c r="S269" s="122"/>
    </row>
    <row r="270" spans="1:19" ht="12.75" x14ac:dyDescent="0.2">
      <c r="A270" s="19" t="s">
        <v>619</v>
      </c>
      <c r="B270" s="122"/>
      <c r="C270" s="122"/>
      <c r="D270" s="122"/>
      <c r="E270" s="122"/>
      <c r="F270" s="19"/>
      <c r="G270" s="122"/>
      <c r="H270" s="122"/>
      <c r="I270" s="122"/>
      <c r="J270" s="122"/>
      <c r="K270" s="122"/>
      <c r="L270" s="122"/>
      <c r="M270" s="122"/>
      <c r="N270" s="214"/>
      <c r="O270" s="214"/>
      <c r="P270" s="214"/>
      <c r="Q270" s="214"/>
      <c r="R270" s="214"/>
      <c r="S270" s="122"/>
    </row>
    <row r="271" spans="1:19" ht="12.75" x14ac:dyDescent="0.2">
      <c r="A271" s="122" t="s">
        <v>620</v>
      </c>
      <c r="B271" s="122">
        <v>25269</v>
      </c>
      <c r="C271" s="122">
        <v>-389</v>
      </c>
      <c r="D271" s="122">
        <v>0</v>
      </c>
      <c r="E271" s="122">
        <v>388.58117770870501</v>
      </c>
      <c r="F271" s="122">
        <v>97.5</v>
      </c>
      <c r="G271" s="122">
        <v>28010.583157664201</v>
      </c>
      <c r="H271" s="122">
        <v>6473.2737075946497</v>
      </c>
      <c r="I271" s="122">
        <v>10298.776745871701</v>
      </c>
      <c r="J271" s="122">
        <v>3892.8835549488099</v>
      </c>
      <c r="K271" s="122">
        <v>12839.022266642</v>
      </c>
      <c r="L271" s="122">
        <v>3628.6769376789498</v>
      </c>
      <c r="M271" s="122"/>
      <c r="N271" s="214">
        <v>0.81</v>
      </c>
      <c r="O271" s="214">
        <v>0.75</v>
      </c>
      <c r="P271" s="214">
        <v>0.68</v>
      </c>
      <c r="Q271" s="214">
        <v>0.81</v>
      </c>
      <c r="R271" s="214">
        <v>0.55016747868453098</v>
      </c>
      <c r="S271" s="122"/>
    </row>
    <row r="272" spans="1:19" ht="12.75" x14ac:dyDescent="0.2">
      <c r="A272" s="122" t="s">
        <v>621</v>
      </c>
      <c r="B272" s="122">
        <v>18681</v>
      </c>
      <c r="C272" s="122">
        <v>-389</v>
      </c>
      <c r="D272" s="122">
        <v>0</v>
      </c>
      <c r="E272" s="122">
        <v>388.58117770870501</v>
      </c>
      <c r="F272" s="122">
        <v>97.4</v>
      </c>
      <c r="G272" s="122">
        <v>28232.145201447998</v>
      </c>
      <c r="H272" s="122">
        <v>5325.0110246540498</v>
      </c>
      <c r="I272" s="122">
        <v>9190.4947862198296</v>
      </c>
      <c r="J272" s="122">
        <v>4137.2817749303804</v>
      </c>
      <c r="K272" s="122">
        <v>15215.761297650301</v>
      </c>
      <c r="L272" s="122">
        <v>3431.4949481891799</v>
      </c>
      <c r="M272" s="122"/>
      <c r="N272" s="214">
        <v>0.81</v>
      </c>
      <c r="O272" s="214">
        <v>0.75</v>
      </c>
      <c r="P272" s="214">
        <v>0.68</v>
      </c>
      <c r="Q272" s="214">
        <v>0.81</v>
      </c>
      <c r="R272" s="214">
        <v>0.55016747868453098</v>
      </c>
      <c r="S272" s="122"/>
    </row>
    <row r="273" spans="1:19" ht="12.75" x14ac:dyDescent="0.2">
      <c r="A273" s="122" t="s">
        <v>622</v>
      </c>
      <c r="B273" s="122">
        <v>19846</v>
      </c>
      <c r="C273" s="122">
        <v>-389</v>
      </c>
      <c r="D273" s="122">
        <v>0</v>
      </c>
      <c r="E273" s="122">
        <v>388.58117770870501</v>
      </c>
      <c r="F273" s="122">
        <v>96.7</v>
      </c>
      <c r="G273" s="122">
        <v>29898.514078804299</v>
      </c>
      <c r="H273" s="122">
        <v>6172.8425805975903</v>
      </c>
      <c r="I273" s="122">
        <v>9872.1776998365494</v>
      </c>
      <c r="J273" s="122">
        <v>4179.0795955110198</v>
      </c>
      <c r="K273" s="122">
        <v>15895.555090235899</v>
      </c>
      <c r="L273" s="122">
        <v>3230.2973811786801</v>
      </c>
      <c r="M273" s="122"/>
      <c r="N273" s="214">
        <v>0.81</v>
      </c>
      <c r="O273" s="214">
        <v>0.75</v>
      </c>
      <c r="P273" s="214">
        <v>0.68</v>
      </c>
      <c r="Q273" s="214">
        <v>0.81</v>
      </c>
      <c r="R273" s="214">
        <v>0.55016747868453098</v>
      </c>
      <c r="S273" s="122"/>
    </row>
    <row r="274" spans="1:19" ht="12.75" x14ac:dyDescent="0.2">
      <c r="A274" s="122" t="s">
        <v>623</v>
      </c>
      <c r="B274" s="122">
        <v>98325</v>
      </c>
      <c r="C274" s="122">
        <v>-389</v>
      </c>
      <c r="D274" s="122">
        <v>0</v>
      </c>
      <c r="E274" s="122">
        <v>388.58117770870501</v>
      </c>
      <c r="F274" s="122">
        <v>98.5</v>
      </c>
      <c r="G274" s="122">
        <v>27164.258979641101</v>
      </c>
      <c r="H274" s="122">
        <v>7159.9427797233602</v>
      </c>
      <c r="I274" s="122">
        <v>10798.1368161381</v>
      </c>
      <c r="J274" s="122">
        <v>3485.2416668462602</v>
      </c>
      <c r="K274" s="122">
        <v>10704.7084789045</v>
      </c>
      <c r="L274" s="122">
        <v>4044.81289936348</v>
      </c>
      <c r="M274" s="122"/>
      <c r="N274" s="214">
        <v>0.81</v>
      </c>
      <c r="O274" s="214">
        <v>0.75</v>
      </c>
      <c r="P274" s="214">
        <v>0.68</v>
      </c>
      <c r="Q274" s="214">
        <v>0.81</v>
      </c>
      <c r="R274" s="214">
        <v>0.55016747868453098</v>
      </c>
      <c r="S274" s="122"/>
    </row>
    <row r="275" spans="1:19" ht="12.75" x14ac:dyDescent="0.2">
      <c r="A275" s="122" t="s">
        <v>624</v>
      </c>
      <c r="B275" s="122">
        <v>17992</v>
      </c>
      <c r="C275" s="122">
        <v>-389</v>
      </c>
      <c r="D275" s="122">
        <v>0</v>
      </c>
      <c r="E275" s="122">
        <v>388.58117770870501</v>
      </c>
      <c r="F275" s="122">
        <v>98</v>
      </c>
      <c r="G275" s="122">
        <v>27808.594276472901</v>
      </c>
      <c r="H275" s="122">
        <v>7047.3740777749199</v>
      </c>
      <c r="I275" s="122">
        <v>10925.7010384888</v>
      </c>
      <c r="J275" s="122">
        <v>4464.4723610623896</v>
      </c>
      <c r="K275" s="122">
        <v>11074.5320509011</v>
      </c>
      <c r="L275" s="122">
        <v>3453.00913168947</v>
      </c>
      <c r="M275" s="122"/>
      <c r="N275" s="214">
        <v>0.81</v>
      </c>
      <c r="O275" s="214">
        <v>0.75</v>
      </c>
      <c r="P275" s="214">
        <v>0.68</v>
      </c>
      <c r="Q275" s="214">
        <v>0.81</v>
      </c>
      <c r="R275" s="214">
        <v>0.55016747868453098</v>
      </c>
      <c r="S275" s="122"/>
    </row>
    <row r="276" spans="1:19" ht="12.75" x14ac:dyDescent="0.2">
      <c r="A276" s="122" t="s">
        <v>625</v>
      </c>
      <c r="B276" s="122">
        <v>9495</v>
      </c>
      <c r="C276" s="122">
        <v>-389</v>
      </c>
      <c r="D276" s="122">
        <v>0</v>
      </c>
      <c r="E276" s="122">
        <v>388.58117770870501</v>
      </c>
      <c r="F276" s="122">
        <v>97.6</v>
      </c>
      <c r="G276" s="122">
        <v>29825.545621246602</v>
      </c>
      <c r="H276" s="122">
        <v>5186.7589316936501</v>
      </c>
      <c r="I276" s="122">
        <v>9775.8447794426393</v>
      </c>
      <c r="J276" s="122">
        <v>4438.8882889274801</v>
      </c>
      <c r="K276" s="122">
        <v>16574.919496988601</v>
      </c>
      <c r="L276" s="122">
        <v>3359.4469767287601</v>
      </c>
      <c r="M276" s="122"/>
      <c r="N276" s="214">
        <v>0.81</v>
      </c>
      <c r="O276" s="214">
        <v>0.75</v>
      </c>
      <c r="P276" s="214">
        <v>0.68</v>
      </c>
      <c r="Q276" s="214">
        <v>0.81</v>
      </c>
      <c r="R276" s="214">
        <v>0.55016747868453098</v>
      </c>
      <c r="S276" s="122"/>
    </row>
    <row r="277" spans="1:19" ht="12.75" x14ac:dyDescent="0.2">
      <c r="A277" s="122" t="s">
        <v>626</v>
      </c>
      <c r="B277" s="122">
        <v>55964</v>
      </c>
      <c r="C277" s="122">
        <v>-389</v>
      </c>
      <c r="D277" s="122">
        <v>0</v>
      </c>
      <c r="E277" s="122">
        <v>388.58117770870501</v>
      </c>
      <c r="F277" s="122">
        <v>97.6</v>
      </c>
      <c r="G277" s="122">
        <v>28471.6583554346</v>
      </c>
      <c r="H277" s="122">
        <v>7370.7071716112896</v>
      </c>
      <c r="I277" s="122">
        <v>10456.1064692574</v>
      </c>
      <c r="J277" s="122">
        <v>3923.5216531680699</v>
      </c>
      <c r="K277" s="122">
        <v>12762.223231411501</v>
      </c>
      <c r="L277" s="122">
        <v>3006.1939626882299</v>
      </c>
      <c r="M277" s="122"/>
      <c r="N277" s="214">
        <v>0.81</v>
      </c>
      <c r="O277" s="214">
        <v>0.75</v>
      </c>
      <c r="P277" s="214">
        <v>0.68</v>
      </c>
      <c r="Q277" s="214">
        <v>0.81</v>
      </c>
      <c r="R277" s="214">
        <v>0.55016747868453098</v>
      </c>
      <c r="S277" s="122"/>
    </row>
    <row r="278" spans="1:19" ht="12.75" x14ac:dyDescent="0.2">
      <c r="A278" s="19" t="s">
        <v>627</v>
      </c>
      <c r="B278" s="122"/>
      <c r="C278" s="122"/>
      <c r="D278" s="122"/>
      <c r="E278" s="122"/>
      <c r="F278" s="19"/>
      <c r="G278" s="122"/>
      <c r="H278" s="122"/>
      <c r="I278" s="122"/>
      <c r="J278" s="122"/>
      <c r="K278" s="122"/>
      <c r="L278" s="122"/>
      <c r="M278" s="122"/>
      <c r="N278" s="214"/>
      <c r="O278" s="214"/>
      <c r="P278" s="214"/>
      <c r="Q278" s="214"/>
      <c r="R278" s="214"/>
      <c r="S278" s="122"/>
    </row>
    <row r="279" spans="1:19" ht="12.75" x14ac:dyDescent="0.2">
      <c r="A279" s="122" t="s">
        <v>628</v>
      </c>
      <c r="B279" s="122">
        <v>7081</v>
      </c>
      <c r="C279" s="122">
        <v>-389</v>
      </c>
      <c r="D279" s="122">
        <v>0</v>
      </c>
      <c r="E279" s="122">
        <v>388.58117770870501</v>
      </c>
      <c r="F279" s="122">
        <v>97.7</v>
      </c>
      <c r="G279" s="122">
        <v>31787.4022978803</v>
      </c>
      <c r="H279" s="122">
        <v>5864.8144805806296</v>
      </c>
      <c r="I279" s="122">
        <v>11329.862429385699</v>
      </c>
      <c r="J279" s="122">
        <v>4435.9426801585796</v>
      </c>
      <c r="K279" s="122">
        <v>17505.235083854401</v>
      </c>
      <c r="L279" s="122">
        <v>2442.57314037161</v>
      </c>
      <c r="M279" s="122"/>
      <c r="N279" s="214">
        <v>0.81</v>
      </c>
      <c r="O279" s="214">
        <v>0.75</v>
      </c>
      <c r="P279" s="214">
        <v>0.68</v>
      </c>
      <c r="Q279" s="214">
        <v>0.81</v>
      </c>
      <c r="R279" s="214">
        <v>0.55016747868453098</v>
      </c>
      <c r="S279" s="122"/>
    </row>
    <row r="280" spans="1:19" ht="12.75" x14ac:dyDescent="0.2">
      <c r="A280" s="122" t="s">
        <v>629</v>
      </c>
      <c r="B280" s="122">
        <v>6492</v>
      </c>
      <c r="C280" s="122">
        <v>-389</v>
      </c>
      <c r="D280" s="122">
        <v>0</v>
      </c>
      <c r="E280" s="122">
        <v>388.58117770870501</v>
      </c>
      <c r="F280" s="122">
        <v>97.3</v>
      </c>
      <c r="G280" s="122">
        <v>30910.576669643699</v>
      </c>
      <c r="H280" s="122">
        <v>5069.2652188423199</v>
      </c>
      <c r="I280" s="122">
        <v>11051.893936117</v>
      </c>
      <c r="J280" s="122">
        <v>5206.0273416269702</v>
      </c>
      <c r="K280" s="122">
        <v>16295.0460779436</v>
      </c>
      <c r="L280" s="122">
        <v>3228.9539888846598</v>
      </c>
      <c r="M280" s="122"/>
      <c r="N280" s="214">
        <v>0.81</v>
      </c>
      <c r="O280" s="214">
        <v>0.75</v>
      </c>
      <c r="P280" s="214">
        <v>0.68</v>
      </c>
      <c r="Q280" s="214">
        <v>0.81</v>
      </c>
      <c r="R280" s="214">
        <v>0.55016747868453098</v>
      </c>
      <c r="S280" s="122"/>
    </row>
    <row r="281" spans="1:19" ht="12.75" x14ac:dyDescent="0.2">
      <c r="A281" s="122" t="s">
        <v>630</v>
      </c>
      <c r="B281" s="122">
        <v>10200</v>
      </c>
      <c r="C281" s="122">
        <v>-389</v>
      </c>
      <c r="D281" s="122">
        <v>0</v>
      </c>
      <c r="E281" s="122">
        <v>388.58117770870501</v>
      </c>
      <c r="F281" s="122">
        <v>97.8</v>
      </c>
      <c r="G281" s="122">
        <v>30111.177339984799</v>
      </c>
      <c r="H281" s="122">
        <v>5037.4050527830505</v>
      </c>
      <c r="I281" s="122">
        <v>9653.7688795841204</v>
      </c>
      <c r="J281" s="122">
        <v>4032.94765066941</v>
      </c>
      <c r="K281" s="122">
        <v>18262.7350959738</v>
      </c>
      <c r="L281" s="122">
        <v>2281.7283935975502</v>
      </c>
      <c r="M281" s="122"/>
      <c r="N281" s="214">
        <v>0.81</v>
      </c>
      <c r="O281" s="214">
        <v>0.75</v>
      </c>
      <c r="P281" s="214">
        <v>0.68</v>
      </c>
      <c r="Q281" s="214">
        <v>0.81</v>
      </c>
      <c r="R281" s="214">
        <v>0.55016747868453098</v>
      </c>
      <c r="S281" s="122"/>
    </row>
    <row r="282" spans="1:19" ht="12.75" x14ac:dyDescent="0.2">
      <c r="A282" s="122" t="s">
        <v>631</v>
      </c>
      <c r="B282" s="122">
        <v>14843</v>
      </c>
      <c r="C282" s="122">
        <v>-389</v>
      </c>
      <c r="D282" s="122">
        <v>0</v>
      </c>
      <c r="E282" s="122">
        <v>388.58117770870501</v>
      </c>
      <c r="F282" s="122">
        <v>98.2</v>
      </c>
      <c r="G282" s="122">
        <v>30680.347301034599</v>
      </c>
      <c r="H282" s="122">
        <v>8583.2008334175807</v>
      </c>
      <c r="I282" s="122">
        <v>14222.3092035558</v>
      </c>
      <c r="J282" s="122">
        <v>3993.9516697604099</v>
      </c>
      <c r="K282" s="122">
        <v>11154.0999840279</v>
      </c>
      <c r="L282" s="122">
        <v>2382.0284760074801</v>
      </c>
      <c r="M282" s="122"/>
      <c r="N282" s="214">
        <v>0.81</v>
      </c>
      <c r="O282" s="214">
        <v>0.75</v>
      </c>
      <c r="P282" s="214">
        <v>0.68</v>
      </c>
      <c r="Q282" s="214">
        <v>0.81</v>
      </c>
      <c r="R282" s="214">
        <v>0.55016747868453098</v>
      </c>
      <c r="S282" s="122"/>
    </row>
    <row r="283" spans="1:19" ht="12.75" x14ac:dyDescent="0.2">
      <c r="A283" s="122" t="s">
        <v>632</v>
      </c>
      <c r="B283" s="122">
        <v>5415</v>
      </c>
      <c r="C283" s="122">
        <v>-389</v>
      </c>
      <c r="D283" s="122">
        <v>0</v>
      </c>
      <c r="E283" s="122">
        <v>388.58117770870501</v>
      </c>
      <c r="F283" s="122">
        <v>97.6</v>
      </c>
      <c r="G283" s="122">
        <v>32730.459256005201</v>
      </c>
      <c r="H283" s="122">
        <v>5881.2146787635102</v>
      </c>
      <c r="I283" s="122">
        <v>10672.442044282499</v>
      </c>
      <c r="J283" s="122">
        <v>4279.2452855682204</v>
      </c>
      <c r="K283" s="122">
        <v>18958.129559707799</v>
      </c>
      <c r="L283" s="122">
        <v>3083.3739927726401</v>
      </c>
      <c r="M283" s="122"/>
      <c r="N283" s="214">
        <v>0.81</v>
      </c>
      <c r="O283" s="214">
        <v>0.75</v>
      </c>
      <c r="P283" s="214">
        <v>0.68</v>
      </c>
      <c r="Q283" s="214">
        <v>0.81</v>
      </c>
      <c r="R283" s="214">
        <v>0.55016747868453098</v>
      </c>
      <c r="S283" s="122"/>
    </row>
    <row r="284" spans="1:19" ht="12.75" x14ac:dyDescent="0.2">
      <c r="A284" s="122" t="s">
        <v>633</v>
      </c>
      <c r="B284" s="122">
        <v>11809</v>
      </c>
      <c r="C284" s="122">
        <v>-389</v>
      </c>
      <c r="D284" s="122">
        <v>0</v>
      </c>
      <c r="E284" s="122">
        <v>388.58117770870501</v>
      </c>
      <c r="F284" s="122">
        <v>97.5</v>
      </c>
      <c r="G284" s="122">
        <v>31596.536019307201</v>
      </c>
      <c r="H284" s="122">
        <v>5898.9170146801798</v>
      </c>
      <c r="I284" s="122">
        <v>10292.137389294699</v>
      </c>
      <c r="J284" s="122">
        <v>4293.6360430095301</v>
      </c>
      <c r="K284" s="122">
        <v>17830.877743892401</v>
      </c>
      <c r="L284" s="122">
        <v>3156.5419275568001</v>
      </c>
      <c r="M284" s="122"/>
      <c r="N284" s="214">
        <v>0.81</v>
      </c>
      <c r="O284" s="214">
        <v>0.75</v>
      </c>
      <c r="P284" s="214">
        <v>0.68</v>
      </c>
      <c r="Q284" s="214">
        <v>0.81</v>
      </c>
      <c r="R284" s="214">
        <v>0.55016747868453098</v>
      </c>
      <c r="S284" s="122"/>
    </row>
    <row r="285" spans="1:19" ht="12.75" x14ac:dyDescent="0.2">
      <c r="A285" s="122" t="s">
        <v>634</v>
      </c>
      <c r="B285" s="122">
        <v>11088</v>
      </c>
      <c r="C285" s="122">
        <v>-389</v>
      </c>
      <c r="D285" s="122">
        <v>0</v>
      </c>
      <c r="E285" s="122">
        <v>388.58117770870501</v>
      </c>
      <c r="F285" s="122">
        <v>99.1</v>
      </c>
      <c r="G285" s="122">
        <v>26776.7258559162</v>
      </c>
      <c r="H285" s="122">
        <v>6774.1560175155601</v>
      </c>
      <c r="I285" s="122">
        <v>11909.8746110064</v>
      </c>
      <c r="J285" s="122">
        <v>4161.5521027109899</v>
      </c>
      <c r="K285" s="122">
        <v>10261.2996041923</v>
      </c>
      <c r="L285" s="122">
        <v>2209.7733169205399</v>
      </c>
      <c r="M285" s="122"/>
      <c r="N285" s="214">
        <v>0.81</v>
      </c>
      <c r="O285" s="214">
        <v>0.75</v>
      </c>
      <c r="P285" s="214">
        <v>0.68</v>
      </c>
      <c r="Q285" s="214">
        <v>0.81</v>
      </c>
      <c r="R285" s="214">
        <v>0.55016747868453098</v>
      </c>
      <c r="S285" s="122"/>
    </row>
    <row r="286" spans="1:19" ht="12.75" x14ac:dyDescent="0.2">
      <c r="A286" s="122" t="s">
        <v>635</v>
      </c>
      <c r="B286" s="122">
        <v>61745</v>
      </c>
      <c r="C286" s="122">
        <v>-389</v>
      </c>
      <c r="D286" s="122">
        <v>0</v>
      </c>
      <c r="E286" s="122">
        <v>388.58117770870501</v>
      </c>
      <c r="F286" s="122">
        <v>99</v>
      </c>
      <c r="G286" s="122">
        <v>26629.722685779099</v>
      </c>
      <c r="H286" s="122">
        <v>7477.8823811049197</v>
      </c>
      <c r="I286" s="122">
        <v>9996.2835092560199</v>
      </c>
      <c r="J286" s="122">
        <v>3199.54887618158</v>
      </c>
      <c r="K286" s="122">
        <v>11141.405778574601</v>
      </c>
      <c r="L286" s="122">
        <v>3408.40467920215</v>
      </c>
      <c r="M286" s="122"/>
      <c r="N286" s="214">
        <v>0.81</v>
      </c>
      <c r="O286" s="214">
        <v>0.75</v>
      </c>
      <c r="P286" s="214">
        <v>0.68</v>
      </c>
      <c r="Q286" s="214">
        <v>0.81</v>
      </c>
      <c r="R286" s="214">
        <v>0.55016747868453098</v>
      </c>
      <c r="S286" s="122"/>
    </row>
    <row r="287" spans="1:19" ht="12.75" x14ac:dyDescent="0.2">
      <c r="A287" s="19" t="s">
        <v>636</v>
      </c>
      <c r="B287" s="122"/>
      <c r="C287" s="122"/>
      <c r="D287" s="122"/>
      <c r="E287" s="122"/>
      <c r="F287" s="19"/>
      <c r="G287" s="122"/>
      <c r="H287" s="122"/>
      <c r="I287" s="122"/>
      <c r="J287" s="122"/>
      <c r="K287" s="122"/>
      <c r="L287" s="122"/>
      <c r="M287" s="122"/>
      <c r="N287" s="214"/>
      <c r="O287" s="214"/>
      <c r="P287" s="214"/>
      <c r="Q287" s="214"/>
      <c r="R287" s="214"/>
      <c r="S287" s="122"/>
    </row>
    <row r="288" spans="1:19" ht="12.75" x14ac:dyDescent="0.2">
      <c r="A288" s="122" t="s">
        <v>637</v>
      </c>
      <c r="B288" s="122">
        <v>2454</v>
      </c>
      <c r="C288" s="122">
        <v>-389</v>
      </c>
      <c r="D288" s="122">
        <v>0</v>
      </c>
      <c r="E288" s="122">
        <v>388.58117770870501</v>
      </c>
      <c r="F288" s="122">
        <v>97.2</v>
      </c>
      <c r="G288" s="122">
        <v>34363.331720186499</v>
      </c>
      <c r="H288" s="122">
        <v>5620.5829794145402</v>
      </c>
      <c r="I288" s="122">
        <v>11193.2009379724</v>
      </c>
      <c r="J288" s="122">
        <v>4948.3106301523703</v>
      </c>
      <c r="K288" s="122">
        <v>20477.9701427203</v>
      </c>
      <c r="L288" s="122">
        <v>2660.5566777125</v>
      </c>
      <c r="M288" s="122"/>
      <c r="N288" s="214">
        <v>0.81</v>
      </c>
      <c r="O288" s="214">
        <v>0.75</v>
      </c>
      <c r="P288" s="214">
        <v>0.68</v>
      </c>
      <c r="Q288" s="214">
        <v>0.81</v>
      </c>
      <c r="R288" s="214">
        <v>0.55016747868453098</v>
      </c>
      <c r="S288" s="122"/>
    </row>
    <row r="289" spans="1:19" ht="12.75" x14ac:dyDescent="0.2">
      <c r="A289" s="122" t="s">
        <v>638</v>
      </c>
      <c r="B289" s="122">
        <v>2719</v>
      </c>
      <c r="C289" s="122">
        <v>-389</v>
      </c>
      <c r="D289" s="122">
        <v>0</v>
      </c>
      <c r="E289" s="122">
        <v>388.58117770870501</v>
      </c>
      <c r="F289" s="122">
        <v>97.5</v>
      </c>
      <c r="G289" s="122">
        <v>34487.276420949602</v>
      </c>
      <c r="H289" s="122">
        <v>5704.5237611246503</v>
      </c>
      <c r="I289" s="122">
        <v>10948.8220201043</v>
      </c>
      <c r="J289" s="122">
        <v>4375.2392149061698</v>
      </c>
      <c r="K289" s="122">
        <v>21300.105660642399</v>
      </c>
      <c r="L289" s="122">
        <v>2593.29652038924</v>
      </c>
      <c r="M289" s="122"/>
      <c r="N289" s="214">
        <v>0.81</v>
      </c>
      <c r="O289" s="214">
        <v>0.75</v>
      </c>
      <c r="P289" s="214">
        <v>0.68</v>
      </c>
      <c r="Q289" s="214">
        <v>0.81</v>
      </c>
      <c r="R289" s="214">
        <v>0.55016747868453098</v>
      </c>
      <c r="S289" s="122"/>
    </row>
    <row r="290" spans="1:19" ht="12.75" x14ac:dyDescent="0.2">
      <c r="A290" s="122" t="s">
        <v>639</v>
      </c>
      <c r="B290" s="122">
        <v>12187</v>
      </c>
      <c r="C290" s="122">
        <v>-389</v>
      </c>
      <c r="D290" s="122">
        <v>0</v>
      </c>
      <c r="E290" s="122">
        <v>388.58117770870501</v>
      </c>
      <c r="F290" s="122">
        <v>96.3</v>
      </c>
      <c r="G290" s="122">
        <v>29858.808265686101</v>
      </c>
      <c r="H290" s="122">
        <v>6714.8733918185299</v>
      </c>
      <c r="I290" s="122">
        <v>10920.956180844099</v>
      </c>
      <c r="J290" s="122">
        <v>4252.9223474863202</v>
      </c>
      <c r="K290" s="122">
        <v>14063.9786820641</v>
      </c>
      <c r="L290" s="122">
        <v>3535.71199549735</v>
      </c>
      <c r="M290" s="122"/>
      <c r="N290" s="214">
        <v>0.81</v>
      </c>
      <c r="O290" s="214">
        <v>0.75</v>
      </c>
      <c r="P290" s="214">
        <v>0.68</v>
      </c>
      <c r="Q290" s="214">
        <v>0.81</v>
      </c>
      <c r="R290" s="214">
        <v>0.55016747868453098</v>
      </c>
      <c r="S290" s="122"/>
    </row>
    <row r="291" spans="1:19" ht="12.75" x14ac:dyDescent="0.2">
      <c r="A291" s="122" t="s">
        <v>640</v>
      </c>
      <c r="B291" s="122">
        <v>3100</v>
      </c>
      <c r="C291" s="122">
        <v>-389</v>
      </c>
      <c r="D291" s="122">
        <v>0</v>
      </c>
      <c r="E291" s="122">
        <v>388.58117770870501</v>
      </c>
      <c r="F291" s="122">
        <v>97.3</v>
      </c>
      <c r="G291" s="122">
        <v>30883.756521065301</v>
      </c>
      <c r="H291" s="122">
        <v>5988.0453622567402</v>
      </c>
      <c r="I291" s="122">
        <v>10571.620871277501</v>
      </c>
      <c r="J291" s="122">
        <v>4603.9219116628601</v>
      </c>
      <c r="K291" s="122">
        <v>16302.182748814999</v>
      </c>
      <c r="L291" s="122">
        <v>3215.9101841837601</v>
      </c>
      <c r="M291" s="122"/>
      <c r="N291" s="214">
        <v>0.81</v>
      </c>
      <c r="O291" s="214">
        <v>0.75</v>
      </c>
      <c r="P291" s="214">
        <v>0.68</v>
      </c>
      <c r="Q291" s="214">
        <v>0.81</v>
      </c>
      <c r="R291" s="214">
        <v>0.55016747868453098</v>
      </c>
      <c r="S291" s="122"/>
    </row>
    <row r="292" spans="1:19" ht="12.75" x14ac:dyDescent="0.2">
      <c r="A292" s="122" t="s">
        <v>641</v>
      </c>
      <c r="B292" s="122">
        <v>7132</v>
      </c>
      <c r="C292" s="122">
        <v>-389</v>
      </c>
      <c r="D292" s="122">
        <v>0</v>
      </c>
      <c r="E292" s="122">
        <v>388.58117770870501</v>
      </c>
      <c r="F292" s="122">
        <v>97.4</v>
      </c>
      <c r="G292" s="122">
        <v>28814.477171242299</v>
      </c>
      <c r="H292" s="122">
        <v>5900.8910621078003</v>
      </c>
      <c r="I292" s="122">
        <v>10656.2556146181</v>
      </c>
      <c r="J292" s="122">
        <v>4597.9508670076202</v>
      </c>
      <c r="K292" s="122">
        <v>13852.907281724099</v>
      </c>
      <c r="L292" s="122">
        <v>3081.0658170176198</v>
      </c>
      <c r="M292" s="122"/>
      <c r="N292" s="214">
        <v>0.81</v>
      </c>
      <c r="O292" s="214">
        <v>0.75</v>
      </c>
      <c r="P292" s="214">
        <v>0.68</v>
      </c>
      <c r="Q292" s="214">
        <v>0.81</v>
      </c>
      <c r="R292" s="214">
        <v>0.55016747868453098</v>
      </c>
      <c r="S292" s="122"/>
    </row>
    <row r="293" spans="1:19" ht="12.75" x14ac:dyDescent="0.2">
      <c r="A293" s="122" t="s">
        <v>642</v>
      </c>
      <c r="B293" s="122">
        <v>4125</v>
      </c>
      <c r="C293" s="122">
        <v>-389</v>
      </c>
      <c r="D293" s="122">
        <v>0</v>
      </c>
      <c r="E293" s="122">
        <v>388.58117770870501</v>
      </c>
      <c r="F293" s="122">
        <v>97.2</v>
      </c>
      <c r="G293" s="122">
        <v>31229.411932099301</v>
      </c>
      <c r="H293" s="122">
        <v>6456.57486063129</v>
      </c>
      <c r="I293" s="122">
        <v>11185.0240692629</v>
      </c>
      <c r="J293" s="122">
        <v>5106.5545652415003</v>
      </c>
      <c r="K293" s="122">
        <v>15641.177405369201</v>
      </c>
      <c r="L293" s="122">
        <v>2670.1095525310302</v>
      </c>
      <c r="M293" s="122"/>
      <c r="N293" s="214">
        <v>0.81</v>
      </c>
      <c r="O293" s="214">
        <v>0.75</v>
      </c>
      <c r="P293" s="214">
        <v>0.68</v>
      </c>
      <c r="Q293" s="214">
        <v>0.81</v>
      </c>
      <c r="R293" s="214">
        <v>0.55016747868453098</v>
      </c>
      <c r="S293" s="122"/>
    </row>
    <row r="294" spans="1:19" ht="12.75" x14ac:dyDescent="0.2">
      <c r="A294" s="122" t="s">
        <v>643</v>
      </c>
      <c r="B294" s="122">
        <v>6784</v>
      </c>
      <c r="C294" s="122">
        <v>-389</v>
      </c>
      <c r="D294" s="122">
        <v>0</v>
      </c>
      <c r="E294" s="122">
        <v>388.58117770870501</v>
      </c>
      <c r="F294" s="122">
        <v>97.3</v>
      </c>
      <c r="G294" s="122">
        <v>29249.711004818499</v>
      </c>
      <c r="H294" s="122">
        <v>6566.9042010498497</v>
      </c>
      <c r="I294" s="122">
        <v>11199.2083850947</v>
      </c>
      <c r="J294" s="122">
        <v>4171.5974887929997</v>
      </c>
      <c r="K294" s="122">
        <v>13911.245904676</v>
      </c>
      <c r="L294" s="122">
        <v>2592.5139039310902</v>
      </c>
      <c r="M294" s="122"/>
      <c r="N294" s="214">
        <v>0.81</v>
      </c>
      <c r="O294" s="214">
        <v>0.75</v>
      </c>
      <c r="P294" s="214">
        <v>0.68</v>
      </c>
      <c r="Q294" s="214">
        <v>0.81</v>
      </c>
      <c r="R294" s="214">
        <v>0.55016747868453098</v>
      </c>
      <c r="S294" s="122"/>
    </row>
    <row r="295" spans="1:19" ht="12.75" x14ac:dyDescent="0.2">
      <c r="A295" s="122" t="s">
        <v>644</v>
      </c>
      <c r="B295" s="122">
        <v>72266</v>
      </c>
      <c r="C295" s="122">
        <v>-389</v>
      </c>
      <c r="D295" s="122">
        <v>0</v>
      </c>
      <c r="E295" s="122">
        <v>388.58117770870501</v>
      </c>
      <c r="F295" s="122">
        <v>97.5</v>
      </c>
      <c r="G295" s="122">
        <v>27576.9496856064</v>
      </c>
      <c r="H295" s="122">
        <v>7002.5416931355703</v>
      </c>
      <c r="I295" s="122">
        <v>10201.844276346401</v>
      </c>
      <c r="J295" s="122">
        <v>3996.6684390226501</v>
      </c>
      <c r="K295" s="122">
        <v>11888.199175080599</v>
      </c>
      <c r="L295" s="122">
        <v>3465.0027680919902</v>
      </c>
      <c r="M295" s="122"/>
      <c r="N295" s="214">
        <v>0.81</v>
      </c>
      <c r="O295" s="214">
        <v>0.75</v>
      </c>
      <c r="P295" s="214">
        <v>0.68</v>
      </c>
      <c r="Q295" s="214">
        <v>0.81</v>
      </c>
      <c r="R295" s="214">
        <v>0.55016747868453098</v>
      </c>
      <c r="S295" s="122"/>
    </row>
    <row r="296" spans="1:19" ht="12.75" x14ac:dyDescent="0.2">
      <c r="A296" s="122" t="s">
        <v>645</v>
      </c>
      <c r="B296" s="122">
        <v>2535</v>
      </c>
      <c r="C296" s="122">
        <v>-389</v>
      </c>
      <c r="D296" s="122">
        <v>0</v>
      </c>
      <c r="E296" s="122">
        <v>388.58117770870501</v>
      </c>
      <c r="F296" s="122">
        <v>97.1</v>
      </c>
      <c r="G296" s="122">
        <v>33282.480785592597</v>
      </c>
      <c r="H296" s="122">
        <v>5809.4343752472996</v>
      </c>
      <c r="I296" s="122">
        <v>10839.4684088093</v>
      </c>
      <c r="J296" s="122">
        <v>5912.5716858266596</v>
      </c>
      <c r="K296" s="122">
        <v>18206.622775052299</v>
      </c>
      <c r="L296" s="122">
        <v>3052.3876927370002</v>
      </c>
      <c r="M296" s="122"/>
      <c r="N296" s="214">
        <v>0.81</v>
      </c>
      <c r="O296" s="214">
        <v>0.75</v>
      </c>
      <c r="P296" s="214">
        <v>0.68</v>
      </c>
      <c r="Q296" s="214">
        <v>0.81</v>
      </c>
      <c r="R296" s="214">
        <v>0.55016747868453098</v>
      </c>
      <c r="S296" s="122"/>
    </row>
    <row r="297" spans="1:19" ht="12.75" x14ac:dyDescent="0.2">
      <c r="A297" s="122" t="s">
        <v>646</v>
      </c>
      <c r="B297" s="122">
        <v>5899</v>
      </c>
      <c r="C297" s="122">
        <v>-389</v>
      </c>
      <c r="D297" s="122">
        <v>0</v>
      </c>
      <c r="E297" s="122">
        <v>388.58117770870501</v>
      </c>
      <c r="F297" s="122">
        <v>97.3</v>
      </c>
      <c r="G297" s="122">
        <v>29820.3608028784</v>
      </c>
      <c r="H297" s="122">
        <v>5530.6685646139904</v>
      </c>
      <c r="I297" s="122">
        <v>10148.831779170599</v>
      </c>
      <c r="J297" s="122">
        <v>4415.56518333025</v>
      </c>
      <c r="K297" s="122">
        <v>16562.951941288102</v>
      </c>
      <c r="L297" s="122">
        <v>2381.67482597871</v>
      </c>
      <c r="M297" s="122"/>
      <c r="N297" s="214">
        <v>0.81</v>
      </c>
      <c r="O297" s="214">
        <v>0.75</v>
      </c>
      <c r="P297" s="214">
        <v>0.68</v>
      </c>
      <c r="Q297" s="214">
        <v>0.81</v>
      </c>
      <c r="R297" s="214">
        <v>0.55016747868453098</v>
      </c>
      <c r="S297" s="122"/>
    </row>
    <row r="298" spans="1:19" ht="12.75" x14ac:dyDescent="0.2">
      <c r="A298" s="122" t="s">
        <v>647</v>
      </c>
      <c r="B298" s="122">
        <v>122892</v>
      </c>
      <c r="C298" s="122">
        <v>-389</v>
      </c>
      <c r="D298" s="122">
        <v>0</v>
      </c>
      <c r="E298" s="122">
        <v>388.58117770870501</v>
      </c>
      <c r="F298" s="122">
        <v>99.3</v>
      </c>
      <c r="G298" s="122">
        <v>23939.776548966001</v>
      </c>
      <c r="H298" s="122">
        <v>7724.2260778520504</v>
      </c>
      <c r="I298" s="122">
        <v>9686.1718741525492</v>
      </c>
      <c r="J298" s="122">
        <v>3163.6711211718298</v>
      </c>
      <c r="K298" s="122">
        <v>7840.3216283536804</v>
      </c>
      <c r="L298" s="122">
        <v>3483.60765254738</v>
      </c>
      <c r="M298" s="122"/>
      <c r="N298" s="214">
        <v>0.81</v>
      </c>
      <c r="O298" s="214">
        <v>0.75</v>
      </c>
      <c r="P298" s="214">
        <v>0.68</v>
      </c>
      <c r="Q298" s="214">
        <v>0.81</v>
      </c>
      <c r="R298" s="214">
        <v>0.55016747868453098</v>
      </c>
      <c r="S298" s="122"/>
    </row>
    <row r="299" spans="1:19" ht="12.75" x14ac:dyDescent="0.2">
      <c r="A299" s="122" t="s">
        <v>648</v>
      </c>
      <c r="B299" s="122">
        <v>6805</v>
      </c>
      <c r="C299" s="122">
        <v>-389</v>
      </c>
      <c r="D299" s="122">
        <v>0</v>
      </c>
      <c r="E299" s="122">
        <v>388.58117770870501</v>
      </c>
      <c r="F299" s="122">
        <v>96.7</v>
      </c>
      <c r="G299" s="122">
        <v>32309.435695772801</v>
      </c>
      <c r="H299" s="122">
        <v>5686.9762106480002</v>
      </c>
      <c r="I299" s="122">
        <v>12501.955323399299</v>
      </c>
      <c r="J299" s="122">
        <v>4984.8343204941903</v>
      </c>
      <c r="K299" s="122">
        <v>16574.634285038599</v>
      </c>
      <c r="L299" s="122">
        <v>2747.1223260868901</v>
      </c>
      <c r="M299" s="122"/>
      <c r="N299" s="214">
        <v>0.81</v>
      </c>
      <c r="O299" s="214">
        <v>0.75</v>
      </c>
      <c r="P299" s="214">
        <v>0.68</v>
      </c>
      <c r="Q299" s="214">
        <v>0.81</v>
      </c>
      <c r="R299" s="214">
        <v>0.55016747868453098</v>
      </c>
      <c r="S299" s="122"/>
    </row>
    <row r="300" spans="1:19" ht="12.75" x14ac:dyDescent="0.2">
      <c r="A300" s="122" t="s">
        <v>649</v>
      </c>
      <c r="B300" s="122">
        <v>5413</v>
      </c>
      <c r="C300" s="122">
        <v>-389</v>
      </c>
      <c r="D300" s="122">
        <v>0</v>
      </c>
      <c r="E300" s="122">
        <v>388.58117770870501</v>
      </c>
      <c r="F300" s="122">
        <v>97.4</v>
      </c>
      <c r="G300" s="122">
        <v>31516.0186331162</v>
      </c>
      <c r="H300" s="122">
        <v>6583.35916900762</v>
      </c>
      <c r="I300" s="122">
        <v>10823.830845529201</v>
      </c>
      <c r="J300" s="122">
        <v>4472.08122406037</v>
      </c>
      <c r="K300" s="122">
        <v>16956.549759309601</v>
      </c>
      <c r="L300" s="122">
        <v>2344.38436411268</v>
      </c>
      <c r="M300" s="122"/>
      <c r="N300" s="214">
        <v>0.81</v>
      </c>
      <c r="O300" s="214">
        <v>0.75</v>
      </c>
      <c r="P300" s="214">
        <v>0.68</v>
      </c>
      <c r="Q300" s="214">
        <v>0.81</v>
      </c>
      <c r="R300" s="214">
        <v>0.55016747868453098</v>
      </c>
      <c r="S300" s="122"/>
    </row>
    <row r="301" spans="1:19" ht="12.75" x14ac:dyDescent="0.2">
      <c r="A301" s="122" t="s">
        <v>650</v>
      </c>
      <c r="B301" s="122">
        <v>8695</v>
      </c>
      <c r="C301" s="122">
        <v>-389</v>
      </c>
      <c r="D301" s="122">
        <v>0</v>
      </c>
      <c r="E301" s="122">
        <v>388.58117770870501</v>
      </c>
      <c r="F301" s="122">
        <v>97.3</v>
      </c>
      <c r="G301" s="122">
        <v>28982.205310463902</v>
      </c>
      <c r="H301" s="122">
        <v>8305.7484997944193</v>
      </c>
      <c r="I301" s="122">
        <v>11667.881106933401</v>
      </c>
      <c r="J301" s="122">
        <v>4926.86023077952</v>
      </c>
      <c r="K301" s="122">
        <v>10651.2189172259</v>
      </c>
      <c r="L301" s="122">
        <v>2773.4934809229699</v>
      </c>
      <c r="M301" s="122"/>
      <c r="N301" s="214">
        <v>0.81</v>
      </c>
      <c r="O301" s="214">
        <v>0.75</v>
      </c>
      <c r="P301" s="214">
        <v>0.68</v>
      </c>
      <c r="Q301" s="214">
        <v>0.81</v>
      </c>
      <c r="R301" s="214">
        <v>0.55016747868453098</v>
      </c>
      <c r="S301" s="122"/>
    </row>
    <row r="302" spans="1:19" ht="12.75" x14ac:dyDescent="0.2">
      <c r="A302" s="122" t="s">
        <v>651</v>
      </c>
      <c r="B302" s="122">
        <v>2875</v>
      </c>
      <c r="C302" s="122">
        <v>-389</v>
      </c>
      <c r="D302" s="122">
        <v>0</v>
      </c>
      <c r="E302" s="122">
        <v>388.58117770870501</v>
      </c>
      <c r="F302" s="122">
        <v>96.5</v>
      </c>
      <c r="G302" s="122">
        <v>33137.015256317398</v>
      </c>
      <c r="H302" s="122">
        <v>4558.2519757908603</v>
      </c>
      <c r="I302" s="122">
        <v>10393.2201000105</v>
      </c>
      <c r="J302" s="122">
        <v>5446.3889263047504</v>
      </c>
      <c r="K302" s="122">
        <v>20485.076370640902</v>
      </c>
      <c r="L302" s="122">
        <v>2460.0867976580698</v>
      </c>
      <c r="M302" s="122"/>
      <c r="N302" s="214">
        <v>0.81</v>
      </c>
      <c r="O302" s="214">
        <v>0.75</v>
      </c>
      <c r="P302" s="214">
        <v>0.68</v>
      </c>
      <c r="Q302" s="214">
        <v>0.81</v>
      </c>
      <c r="R302" s="214">
        <v>0.55016747868453098</v>
      </c>
      <c r="S302" s="122"/>
    </row>
    <row r="303" spans="1:19" ht="12.75" x14ac:dyDescent="0.2">
      <c r="A303" s="19" t="s">
        <v>652</v>
      </c>
      <c r="B303" s="122"/>
      <c r="C303" s="122"/>
      <c r="D303" s="122"/>
      <c r="E303" s="122"/>
      <c r="F303" s="19"/>
      <c r="G303" s="122"/>
      <c r="H303" s="122"/>
      <c r="I303" s="122"/>
      <c r="J303" s="122"/>
      <c r="K303" s="122"/>
      <c r="L303" s="122"/>
      <c r="M303" s="122"/>
      <c r="N303" s="214"/>
      <c r="O303" s="214"/>
      <c r="P303" s="214"/>
      <c r="Q303" s="214"/>
      <c r="R303" s="214"/>
      <c r="S303" s="122"/>
    </row>
    <row r="304" spans="1:19" ht="12.75" x14ac:dyDescent="0.2">
      <c r="A304" s="122" t="s">
        <v>653</v>
      </c>
      <c r="B304" s="122">
        <v>2876</v>
      </c>
      <c r="C304" s="122">
        <v>-389</v>
      </c>
      <c r="D304" s="122">
        <v>0</v>
      </c>
      <c r="E304" s="122">
        <v>388.58117770870501</v>
      </c>
      <c r="F304" s="122">
        <v>97.2</v>
      </c>
      <c r="G304" s="122">
        <v>30211.758879206202</v>
      </c>
      <c r="H304" s="122">
        <v>5764.2418790646298</v>
      </c>
      <c r="I304" s="122">
        <v>9264.4896782916003</v>
      </c>
      <c r="J304" s="122">
        <v>4125.7976131727501</v>
      </c>
      <c r="K304" s="122">
        <v>17489.221096933001</v>
      </c>
      <c r="L304" s="122">
        <v>2949.18237779428</v>
      </c>
      <c r="M304" s="122"/>
      <c r="N304" s="214">
        <v>0.81</v>
      </c>
      <c r="O304" s="214">
        <v>0.75</v>
      </c>
      <c r="P304" s="214">
        <v>0.68</v>
      </c>
      <c r="Q304" s="214">
        <v>0.81</v>
      </c>
      <c r="R304" s="214">
        <v>0.55016747868453098</v>
      </c>
      <c r="S304" s="122"/>
    </row>
    <row r="305" spans="1:19" ht="12.75" x14ac:dyDescent="0.2">
      <c r="A305" s="122" t="s">
        <v>654</v>
      </c>
      <c r="B305" s="122">
        <v>6442</v>
      </c>
      <c r="C305" s="122">
        <v>-389</v>
      </c>
      <c r="D305" s="122">
        <v>0</v>
      </c>
      <c r="E305" s="122">
        <v>388.58117770870501</v>
      </c>
      <c r="F305" s="122">
        <v>97.1</v>
      </c>
      <c r="G305" s="122">
        <v>29748.001308475101</v>
      </c>
      <c r="H305" s="122">
        <v>6157.2371496982296</v>
      </c>
      <c r="I305" s="122">
        <v>9199.4893942894705</v>
      </c>
      <c r="J305" s="122">
        <v>4563.4142292757597</v>
      </c>
      <c r="K305" s="122">
        <v>16199.840874359301</v>
      </c>
      <c r="L305" s="122">
        <v>2973.69337656173</v>
      </c>
      <c r="M305" s="122"/>
      <c r="N305" s="214">
        <v>0.81</v>
      </c>
      <c r="O305" s="214">
        <v>0.75</v>
      </c>
      <c r="P305" s="214">
        <v>0.68</v>
      </c>
      <c r="Q305" s="214">
        <v>0.81</v>
      </c>
      <c r="R305" s="214">
        <v>0.55016747868453098</v>
      </c>
      <c r="S305" s="122"/>
    </row>
    <row r="306" spans="1:19" ht="12.75" x14ac:dyDescent="0.2">
      <c r="A306" s="122" t="s">
        <v>655</v>
      </c>
      <c r="B306" s="122">
        <v>28042</v>
      </c>
      <c r="C306" s="122">
        <v>-389</v>
      </c>
      <c r="D306" s="122">
        <v>0</v>
      </c>
      <c r="E306" s="122">
        <v>388.58117770870501</v>
      </c>
      <c r="F306" s="122">
        <v>97</v>
      </c>
      <c r="G306" s="122">
        <v>26429.2855615851</v>
      </c>
      <c r="H306" s="122">
        <v>6050.5670588085804</v>
      </c>
      <c r="I306" s="122">
        <v>9634.5053881435797</v>
      </c>
      <c r="J306" s="122">
        <v>3935.0728998242098</v>
      </c>
      <c r="K306" s="122">
        <v>12277.2232454943</v>
      </c>
      <c r="L306" s="122">
        <v>3057.3359336569201</v>
      </c>
      <c r="M306" s="122"/>
      <c r="N306" s="214">
        <v>0.81</v>
      </c>
      <c r="O306" s="214">
        <v>0.75</v>
      </c>
      <c r="P306" s="214">
        <v>0.68</v>
      </c>
      <c r="Q306" s="214">
        <v>0.81</v>
      </c>
      <c r="R306" s="214">
        <v>0.55016747868453098</v>
      </c>
      <c r="S306" s="122"/>
    </row>
    <row r="307" spans="1:19" ht="12.75" x14ac:dyDescent="0.2">
      <c r="A307" s="122" t="s">
        <v>656</v>
      </c>
      <c r="B307" s="122">
        <v>17956</v>
      </c>
      <c r="C307" s="122">
        <v>-389</v>
      </c>
      <c r="D307" s="122">
        <v>0</v>
      </c>
      <c r="E307" s="122">
        <v>388.58117770870501</v>
      </c>
      <c r="F307" s="122">
        <v>97.4</v>
      </c>
      <c r="G307" s="122">
        <v>26447.753786261499</v>
      </c>
      <c r="H307" s="122">
        <v>5992.9018322395696</v>
      </c>
      <c r="I307" s="122">
        <v>8630.1749869804098</v>
      </c>
      <c r="J307" s="122">
        <v>3652.9071662982501</v>
      </c>
      <c r="K307" s="122">
        <v>13754.499387494499</v>
      </c>
      <c r="L307" s="122">
        <v>2718.7188318277499</v>
      </c>
      <c r="M307" s="122"/>
      <c r="N307" s="214">
        <v>0.81</v>
      </c>
      <c r="O307" s="214">
        <v>0.75</v>
      </c>
      <c r="P307" s="214">
        <v>0.68</v>
      </c>
      <c r="Q307" s="214">
        <v>0.81</v>
      </c>
      <c r="R307" s="214">
        <v>0.55016747868453098</v>
      </c>
      <c r="S307" s="122"/>
    </row>
    <row r="308" spans="1:19" ht="12.75" x14ac:dyDescent="0.2">
      <c r="A308" s="122" t="s">
        <v>657</v>
      </c>
      <c r="B308" s="122">
        <v>9864</v>
      </c>
      <c r="C308" s="122">
        <v>-389</v>
      </c>
      <c r="D308" s="122">
        <v>0</v>
      </c>
      <c r="E308" s="122">
        <v>388.58117770870501</v>
      </c>
      <c r="F308" s="122">
        <v>97.8</v>
      </c>
      <c r="G308" s="122">
        <v>28249.344465594</v>
      </c>
      <c r="H308" s="122">
        <v>6095.80977358788</v>
      </c>
      <c r="I308" s="122">
        <v>10044.431200029299</v>
      </c>
      <c r="J308" s="122">
        <v>4363.5207947201998</v>
      </c>
      <c r="K308" s="122">
        <v>13318.210674525</v>
      </c>
      <c r="L308" s="122">
        <v>3677.9170717778802</v>
      </c>
      <c r="M308" s="122"/>
      <c r="N308" s="214">
        <v>0.81</v>
      </c>
      <c r="O308" s="214">
        <v>0.75</v>
      </c>
      <c r="P308" s="214">
        <v>0.68</v>
      </c>
      <c r="Q308" s="214">
        <v>0.81</v>
      </c>
      <c r="R308" s="214">
        <v>0.55016747868453098</v>
      </c>
      <c r="S308" s="122"/>
    </row>
    <row r="309" spans="1:19" ht="12.75" x14ac:dyDescent="0.2">
      <c r="A309" s="122" t="s">
        <v>658</v>
      </c>
      <c r="B309" s="122">
        <v>5105</v>
      </c>
      <c r="C309" s="122">
        <v>-389</v>
      </c>
      <c r="D309" s="122">
        <v>0</v>
      </c>
      <c r="E309" s="122">
        <v>388.58117770870501</v>
      </c>
      <c r="F309" s="122">
        <v>97.5</v>
      </c>
      <c r="G309" s="122">
        <v>28386.940797579198</v>
      </c>
      <c r="H309" s="122">
        <v>5592.2795933276202</v>
      </c>
      <c r="I309" s="122">
        <v>9091.4665151656209</v>
      </c>
      <c r="J309" s="122">
        <v>4193.01804904251</v>
      </c>
      <c r="K309" s="122">
        <v>15807.682756287801</v>
      </c>
      <c r="L309" s="122">
        <v>2513.9965342455298</v>
      </c>
      <c r="M309" s="122"/>
      <c r="N309" s="214">
        <v>0.81</v>
      </c>
      <c r="O309" s="214">
        <v>0.75</v>
      </c>
      <c r="P309" s="214">
        <v>0.68</v>
      </c>
      <c r="Q309" s="214">
        <v>0.81</v>
      </c>
      <c r="R309" s="214">
        <v>0.55016747868453098</v>
      </c>
      <c r="S309" s="122"/>
    </row>
    <row r="310" spans="1:19" ht="12.75" x14ac:dyDescent="0.2">
      <c r="A310" s="122" t="s">
        <v>659</v>
      </c>
      <c r="B310" s="122">
        <v>16223</v>
      </c>
      <c r="C310" s="122">
        <v>-389</v>
      </c>
      <c r="D310" s="122">
        <v>0</v>
      </c>
      <c r="E310" s="122">
        <v>388.58117770870501</v>
      </c>
      <c r="F310" s="122">
        <v>97.2</v>
      </c>
      <c r="G310" s="122">
        <v>27732.135208746098</v>
      </c>
      <c r="H310" s="122">
        <v>5323.1966319818202</v>
      </c>
      <c r="I310" s="122">
        <v>9718.9789465314498</v>
      </c>
      <c r="J310" s="122">
        <v>4389.9705490074202</v>
      </c>
      <c r="K310" s="122">
        <v>14041.037650660999</v>
      </c>
      <c r="L310" s="122">
        <v>3222.09386280032</v>
      </c>
      <c r="M310" s="122"/>
      <c r="N310" s="214">
        <v>0.81</v>
      </c>
      <c r="O310" s="214">
        <v>0.75</v>
      </c>
      <c r="P310" s="214">
        <v>0.68</v>
      </c>
      <c r="Q310" s="214">
        <v>0.81</v>
      </c>
      <c r="R310" s="214">
        <v>0.55016747868453098</v>
      </c>
      <c r="S310" s="122"/>
    </row>
    <row r="311" spans="1:19" ht="12.75" x14ac:dyDescent="0.2">
      <c r="A311" s="122" t="s">
        <v>660</v>
      </c>
      <c r="B311" s="122">
        <v>23167</v>
      </c>
      <c r="C311" s="122">
        <v>-389</v>
      </c>
      <c r="D311" s="122">
        <v>0</v>
      </c>
      <c r="E311" s="122">
        <v>388.58117770870501</v>
      </c>
      <c r="F311" s="122">
        <v>98.4</v>
      </c>
      <c r="G311" s="122">
        <v>26273.357657676101</v>
      </c>
      <c r="H311" s="122">
        <v>6863.7166231054798</v>
      </c>
      <c r="I311" s="122">
        <v>10111.0027588708</v>
      </c>
      <c r="J311" s="122">
        <v>4006.56934343801</v>
      </c>
      <c r="K311" s="122">
        <v>10910.149610680901</v>
      </c>
      <c r="L311" s="122">
        <v>2851.5076706630098</v>
      </c>
      <c r="M311" s="122"/>
      <c r="N311" s="214">
        <v>0.81</v>
      </c>
      <c r="O311" s="214">
        <v>0.75</v>
      </c>
      <c r="P311" s="214">
        <v>0.68</v>
      </c>
      <c r="Q311" s="214">
        <v>0.81</v>
      </c>
      <c r="R311" s="214">
        <v>0.55016747868453098</v>
      </c>
      <c r="S311" s="122"/>
    </row>
    <row r="312" spans="1:19" ht="12.75" x14ac:dyDescent="0.2">
      <c r="A312" s="122" t="s">
        <v>661</v>
      </c>
      <c r="B312" s="122">
        <v>76770</v>
      </c>
      <c r="C312" s="122">
        <v>-389</v>
      </c>
      <c r="D312" s="122">
        <v>0</v>
      </c>
      <c r="E312" s="122">
        <v>388.58117770870501</v>
      </c>
      <c r="F312" s="122">
        <v>98.7</v>
      </c>
      <c r="G312" s="122">
        <v>24817.309571993999</v>
      </c>
      <c r="H312" s="122">
        <v>6708.8283648393699</v>
      </c>
      <c r="I312" s="122">
        <v>9460.0708393039004</v>
      </c>
      <c r="J312" s="122">
        <v>3478.6988218828301</v>
      </c>
      <c r="K312" s="122">
        <v>9808.5695214426796</v>
      </c>
      <c r="L312" s="122">
        <v>3594.6307849311002</v>
      </c>
      <c r="M312" s="122"/>
      <c r="N312" s="214">
        <v>0.81</v>
      </c>
      <c r="O312" s="214">
        <v>0.75</v>
      </c>
      <c r="P312" s="214">
        <v>0.68</v>
      </c>
      <c r="Q312" s="214">
        <v>0.81</v>
      </c>
      <c r="R312" s="214">
        <v>0.55016747868453098</v>
      </c>
      <c r="S312" s="122"/>
    </row>
    <row r="313" spans="1:19" ht="12.75" x14ac:dyDescent="0.2">
      <c r="A313" s="122" t="s">
        <v>662</v>
      </c>
      <c r="B313" s="122">
        <v>6116</v>
      </c>
      <c r="C313" s="122">
        <v>-389</v>
      </c>
      <c r="D313" s="122">
        <v>0</v>
      </c>
      <c r="E313" s="122">
        <v>388.58117770870501</v>
      </c>
      <c r="F313" s="122">
        <v>96.7</v>
      </c>
      <c r="G313" s="122">
        <v>32279.8122033904</v>
      </c>
      <c r="H313" s="122">
        <v>5289.3838231795899</v>
      </c>
      <c r="I313" s="122">
        <v>10391.726687480101</v>
      </c>
      <c r="J313" s="122">
        <v>4451.6984058947901</v>
      </c>
      <c r="K313" s="122">
        <v>19718.647100698799</v>
      </c>
      <c r="L313" s="122">
        <v>2185.4385619181198</v>
      </c>
      <c r="M313" s="122"/>
      <c r="N313" s="214">
        <v>0.81</v>
      </c>
      <c r="O313" s="214">
        <v>0.75</v>
      </c>
      <c r="P313" s="214">
        <v>0.68</v>
      </c>
      <c r="Q313" s="214">
        <v>0.81</v>
      </c>
      <c r="R313" s="214">
        <v>0.55016747868453098</v>
      </c>
      <c r="S313" s="122"/>
    </row>
    <row r="314" spans="1:19" ht="12.75" x14ac:dyDescent="0.2">
      <c r="A314" s="122" t="s">
        <v>663</v>
      </c>
      <c r="B314" s="122">
        <v>41904</v>
      </c>
      <c r="C314" s="122">
        <v>-389</v>
      </c>
      <c r="D314" s="122">
        <v>0</v>
      </c>
      <c r="E314" s="122">
        <v>388.58117770870501</v>
      </c>
      <c r="F314" s="122">
        <v>97.7</v>
      </c>
      <c r="G314" s="122">
        <v>26057.544338452801</v>
      </c>
      <c r="H314" s="122">
        <v>6652.4048986834996</v>
      </c>
      <c r="I314" s="122">
        <v>9962.9025095364705</v>
      </c>
      <c r="J314" s="122">
        <v>4018.7395604745898</v>
      </c>
      <c r="K314" s="122">
        <v>11032.1403092237</v>
      </c>
      <c r="L314" s="122">
        <v>2777.59590666239</v>
      </c>
      <c r="M314" s="122"/>
      <c r="N314" s="214">
        <v>0.81</v>
      </c>
      <c r="O314" s="214">
        <v>0.75</v>
      </c>
      <c r="P314" s="214">
        <v>0.68</v>
      </c>
      <c r="Q314" s="214">
        <v>0.81</v>
      </c>
      <c r="R314" s="214">
        <v>0.55016747868453098</v>
      </c>
      <c r="S314" s="122"/>
    </row>
    <row r="315" spans="1:19" ht="12.75" x14ac:dyDescent="0.2">
      <c r="A315" s="122" t="s">
        <v>664</v>
      </c>
      <c r="B315" s="122">
        <v>8193</v>
      </c>
      <c r="C315" s="122">
        <v>-389</v>
      </c>
      <c r="D315" s="122">
        <v>0</v>
      </c>
      <c r="E315" s="122">
        <v>388.58117770870501</v>
      </c>
      <c r="F315" s="122">
        <v>97.5</v>
      </c>
      <c r="G315" s="122">
        <v>28721.936115847599</v>
      </c>
      <c r="H315" s="122">
        <v>5868.1716749930001</v>
      </c>
      <c r="I315" s="122">
        <v>10473.348774317201</v>
      </c>
      <c r="J315" s="122">
        <v>4810.6174751962199</v>
      </c>
      <c r="K315" s="122">
        <v>13732.3981376845</v>
      </c>
      <c r="L315" s="122">
        <v>3124.9449855130101</v>
      </c>
      <c r="M315" s="122"/>
      <c r="N315" s="214">
        <v>0.81</v>
      </c>
      <c r="O315" s="214">
        <v>0.75</v>
      </c>
      <c r="P315" s="214">
        <v>0.68</v>
      </c>
      <c r="Q315" s="214">
        <v>0.81</v>
      </c>
      <c r="R315" s="214">
        <v>0.55016747868453098</v>
      </c>
      <c r="S315" s="122"/>
    </row>
    <row r="316" spans="1:19" ht="12.75" x14ac:dyDescent="0.2">
      <c r="A316" s="122" t="s">
        <v>665</v>
      </c>
      <c r="B316" s="122">
        <v>3378</v>
      </c>
      <c r="C316" s="122">
        <v>-389</v>
      </c>
      <c r="D316" s="122">
        <v>0</v>
      </c>
      <c r="E316" s="122">
        <v>388.58117770870501</v>
      </c>
      <c r="F316" s="122">
        <v>97.1</v>
      </c>
      <c r="G316" s="122">
        <v>30477.785520025202</v>
      </c>
      <c r="H316" s="122">
        <v>4191.0939666553804</v>
      </c>
      <c r="I316" s="122">
        <v>7886.8382519261004</v>
      </c>
      <c r="J316" s="122">
        <v>4332.1512338672401</v>
      </c>
      <c r="K316" s="122">
        <v>20527.862939394501</v>
      </c>
      <c r="L316" s="122">
        <v>2898.0973247688698</v>
      </c>
      <c r="M316" s="122"/>
      <c r="N316" s="214">
        <v>0.81</v>
      </c>
      <c r="O316" s="214">
        <v>0.75</v>
      </c>
      <c r="P316" s="214">
        <v>0.68</v>
      </c>
      <c r="Q316" s="214">
        <v>0.81</v>
      </c>
      <c r="R316" s="214">
        <v>0.55016747868453098</v>
      </c>
      <c r="S316" s="122"/>
    </row>
    <row r="317" spans="1:19" ht="12.75" x14ac:dyDescent="0.2">
      <c r="A317" s="122" t="s">
        <v>666</v>
      </c>
      <c r="B317" s="122">
        <v>4534</v>
      </c>
      <c r="C317" s="122">
        <v>-389</v>
      </c>
      <c r="D317" s="122">
        <v>0</v>
      </c>
      <c r="E317" s="122">
        <v>388.58117770870501</v>
      </c>
      <c r="F317" s="122">
        <v>96.8</v>
      </c>
      <c r="G317" s="122">
        <v>29789.397953270302</v>
      </c>
      <c r="H317" s="122">
        <v>3963.6317123382601</v>
      </c>
      <c r="I317" s="122">
        <v>9270.3034161787691</v>
      </c>
      <c r="J317" s="122">
        <v>5422.3191637688897</v>
      </c>
      <c r="K317" s="122">
        <v>17767.4195557071</v>
      </c>
      <c r="L317" s="122">
        <v>2812.4923638822002</v>
      </c>
      <c r="M317" s="122"/>
      <c r="N317" s="214">
        <v>0.81</v>
      </c>
      <c r="O317" s="214">
        <v>0.75</v>
      </c>
      <c r="P317" s="214">
        <v>0.68</v>
      </c>
      <c r="Q317" s="214">
        <v>0.81</v>
      </c>
      <c r="R317" s="214">
        <v>0.55016747868453098</v>
      </c>
      <c r="S317" s="122"/>
    </row>
    <row r="318" spans="1:19" ht="5.25" customHeight="1" thickBot="1" x14ac:dyDescent="0.25">
      <c r="A318" s="213"/>
      <c r="B318" s="213"/>
      <c r="C318" s="213"/>
      <c r="D318" s="213"/>
      <c r="E318" s="213"/>
      <c r="F318" s="213"/>
      <c r="G318" s="213"/>
      <c r="H318" s="213"/>
      <c r="I318" s="213"/>
      <c r="J318" s="213"/>
      <c r="K318" s="213"/>
      <c r="L318" s="213"/>
      <c r="M318" s="213"/>
      <c r="N318" s="215"/>
      <c r="O318" s="215"/>
      <c r="P318" s="215"/>
      <c r="Q318" s="215"/>
      <c r="R318" s="215"/>
      <c r="S318" s="18"/>
    </row>
    <row r="319" spans="1:19" x14ac:dyDescent="0.2">
      <c r="A319" s="220" t="s">
        <v>319</v>
      </c>
    </row>
    <row r="320" spans="1:19" ht="12.75" x14ac:dyDescent="0.2">
      <c r="A320" s="20"/>
      <c r="G320"/>
    </row>
    <row r="321" spans="1:7" customFormat="1" ht="12.75" x14ac:dyDescent="0.2">
      <c r="A321" s="20"/>
    </row>
    <row r="322" spans="1:7" customFormat="1" ht="12.75" x14ac:dyDescent="0.2">
      <c r="A322" s="20"/>
    </row>
    <row r="323" spans="1:7" customFormat="1" x14ac:dyDescent="0.2">
      <c r="G323" s="73"/>
    </row>
  </sheetData>
  <mergeCells count="2">
    <mergeCell ref="N3:R3"/>
    <mergeCell ref="H3:L3"/>
  </mergeCells>
  <conditionalFormatting sqref="S8:V8">
    <cfRule type="cellIs" dxfId="72" priority="3" operator="lessThan">
      <formula>0</formula>
    </cfRule>
  </conditionalFormatting>
  <conditionalFormatting sqref="S9:V317">
    <cfRule type="cellIs" dxfId="71" priority="2" operator="lessThan">
      <formula>0</formula>
    </cfRule>
  </conditionalFormatting>
  <conditionalFormatting sqref="B8:R317">
    <cfRule type="cellIs" dxfId="7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70" max="17" man="1"/>
    <brk id="215" max="17" man="1"/>
    <brk id="258" max="16383" man="1"/>
    <brk id="30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style="224" customWidth="1"/>
    <col min="5" max="5" width="9.7109375" customWidth="1"/>
    <col min="6" max="6" width="11.28515625" customWidth="1"/>
    <col min="7" max="7" width="17.85546875" style="73" bestFit="1" customWidth="1"/>
    <col min="8" max="9" width="8.42578125" style="94" customWidth="1"/>
    <col min="10" max="10" width="9.140625" style="94" customWidth="1"/>
    <col min="11" max="11" width="3.7109375" style="94" customWidth="1"/>
    <col min="12" max="13" width="9.140625" style="94" customWidth="1"/>
    <col min="14" max="14" width="8" style="94" customWidth="1"/>
    <col min="15" max="15" width="11.140625" style="94" customWidth="1"/>
    <col min="16" max="16" width="4.28515625" customWidth="1"/>
    <col min="17" max="20" width="0" hidden="1" customWidth="1"/>
    <col min="21" max="16384" width="9.140625" hidden="1"/>
  </cols>
  <sheetData>
    <row r="1" spans="1:16" x14ac:dyDescent="0.2">
      <c r="D1"/>
      <c r="H1"/>
      <c r="I1"/>
      <c r="J1"/>
      <c r="K1"/>
      <c r="L1"/>
      <c r="M1"/>
      <c r="N1"/>
      <c r="O1"/>
    </row>
    <row r="2" spans="1:16" ht="16.5" thickBot="1" x14ac:dyDescent="0.3">
      <c r="A2" s="71" t="str">
        <f>"Tabell 13  Kollektivtrafik, utjämningsåret "&amp;Innehåll!C45</f>
        <v>Tabell 13  Kollektivtrafik, utjämningsåret 2018</v>
      </c>
      <c r="B2" s="71"/>
      <c r="C2" s="70"/>
      <c r="D2" s="70"/>
      <c r="E2" s="70"/>
      <c r="F2" s="70"/>
      <c r="G2" s="72"/>
      <c r="H2" s="72"/>
      <c r="I2" s="72"/>
      <c r="J2" s="72"/>
      <c r="K2" s="72"/>
      <c r="L2" s="72"/>
      <c r="M2" s="72"/>
      <c r="N2" s="72"/>
      <c r="O2" s="72"/>
    </row>
    <row r="3" spans="1:16" s="66" customFormat="1" ht="16.5" customHeight="1" x14ac:dyDescent="0.2">
      <c r="A3" t="s">
        <v>19</v>
      </c>
      <c r="C3"/>
      <c r="D3" s="77"/>
      <c r="E3" s="77"/>
      <c r="F3" s="77"/>
      <c r="G3" s="103"/>
      <c r="H3" s="663" t="s">
        <v>160</v>
      </c>
      <c r="I3" s="663"/>
      <c r="J3" s="663"/>
      <c r="K3" s="222"/>
      <c r="L3" s="663" t="s">
        <v>161</v>
      </c>
      <c r="M3" s="663"/>
      <c r="N3" s="663"/>
      <c r="O3" s="663"/>
    </row>
    <row r="4" spans="1:16" s="66" customFormat="1" ht="63.75" x14ac:dyDescent="0.2">
      <c r="A4" s="3" t="s">
        <v>47</v>
      </c>
      <c r="B4" s="203" t="str">
        <f>"Folkmängd 31/12 -"&amp;Innehåll!C45-2</f>
        <v>Folkmängd 31/12 -2016</v>
      </c>
      <c r="C4" s="203" t="s">
        <v>284</v>
      </c>
      <c r="D4" s="203" t="s">
        <v>159</v>
      </c>
      <c r="E4" s="203" t="s">
        <v>334</v>
      </c>
      <c r="F4" s="203" t="s">
        <v>328</v>
      </c>
      <c r="G4" s="221" t="s">
        <v>332</v>
      </c>
      <c r="H4" s="203" t="s">
        <v>327</v>
      </c>
      <c r="I4" s="203" t="s">
        <v>326</v>
      </c>
      <c r="J4" s="203" t="s">
        <v>325</v>
      </c>
      <c r="K4" s="3"/>
      <c r="L4" s="3" t="s">
        <v>172</v>
      </c>
      <c r="M4" s="203" t="s">
        <v>327</v>
      </c>
      <c r="N4" s="203" t="s">
        <v>326</v>
      </c>
      <c r="O4" s="203" t="s">
        <v>325</v>
      </c>
    </row>
    <row r="5" spans="1:16" s="205" customFormat="1" ht="12.75" x14ac:dyDescent="0.2">
      <c r="B5" s="199"/>
      <c r="C5" s="199" t="s">
        <v>92</v>
      </c>
      <c r="D5" s="199" t="s">
        <v>93</v>
      </c>
      <c r="E5" s="199" t="s">
        <v>94</v>
      </c>
      <c r="F5" s="199" t="s">
        <v>95</v>
      </c>
      <c r="G5" s="199" t="s">
        <v>96</v>
      </c>
      <c r="H5" s="199" t="s">
        <v>118</v>
      </c>
      <c r="I5" s="199" t="s">
        <v>320</v>
      </c>
      <c r="J5" s="199" t="s">
        <v>99</v>
      </c>
      <c r="K5" s="199"/>
      <c r="L5" s="199" t="s">
        <v>100</v>
      </c>
      <c r="M5" s="199" t="s">
        <v>101</v>
      </c>
      <c r="N5" s="199" t="s">
        <v>102</v>
      </c>
      <c r="O5" s="199" t="s">
        <v>324</v>
      </c>
    </row>
    <row r="6" spans="1:16" s="205" customFormat="1" x14ac:dyDescent="0.2">
      <c r="A6" s="78"/>
      <c r="B6" s="211"/>
      <c r="C6" s="219" t="s">
        <v>329</v>
      </c>
      <c r="D6" s="211"/>
      <c r="E6" s="211"/>
      <c r="F6" s="211"/>
      <c r="G6" s="260" t="s">
        <v>331</v>
      </c>
      <c r="H6" s="84"/>
      <c r="I6" s="84"/>
      <c r="J6" s="84"/>
      <c r="K6" s="84"/>
      <c r="L6" s="84"/>
      <c r="M6" s="84"/>
      <c r="N6" s="84"/>
      <c r="O6" s="84"/>
    </row>
    <row r="7" spans="1:16" ht="12.75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12.75" x14ac:dyDescent="0.2">
      <c r="A8" s="122" t="s">
        <v>360</v>
      </c>
      <c r="B8" s="122">
        <v>90675</v>
      </c>
      <c r="C8" s="122">
        <v>1638</v>
      </c>
      <c r="D8" s="178">
        <v>2.0025037333131399</v>
      </c>
      <c r="E8" s="122">
        <v>1022.562991978</v>
      </c>
      <c r="F8" s="198">
        <v>0</v>
      </c>
      <c r="G8" s="122">
        <v>1022.562991978</v>
      </c>
      <c r="H8" s="214">
        <v>7.6509999999999998</v>
      </c>
      <c r="I8" s="214">
        <v>0.88892190196550303</v>
      </c>
      <c r="J8" s="214">
        <v>0.247639751747639</v>
      </c>
      <c r="K8" s="214"/>
      <c r="L8" s="214">
        <v>-1203.7974154876199</v>
      </c>
      <c r="M8" s="214">
        <v>35.011803680635801</v>
      </c>
      <c r="N8" s="214">
        <v>1291.6344773882799</v>
      </c>
      <c r="O8" s="214">
        <v>7401.4204111571598</v>
      </c>
      <c r="P8" s="122"/>
    </row>
    <row r="9" spans="1:16" ht="12.75" x14ac:dyDescent="0.2">
      <c r="A9" s="122" t="s">
        <v>361</v>
      </c>
      <c r="B9" s="122">
        <v>32653</v>
      </c>
      <c r="C9" s="122">
        <v>1638</v>
      </c>
      <c r="D9" s="178">
        <v>2.0025037333131399</v>
      </c>
      <c r="E9" s="122">
        <v>1022.562991978</v>
      </c>
      <c r="F9" s="198">
        <v>0</v>
      </c>
      <c r="G9" s="122">
        <v>1022.562991978</v>
      </c>
      <c r="H9" s="214">
        <v>7.6509999999999998</v>
      </c>
      <c r="I9" s="214">
        <v>0.88892190196550303</v>
      </c>
      <c r="J9" s="214">
        <v>0.247639751747639</v>
      </c>
      <c r="K9" s="214"/>
      <c r="L9" s="214">
        <v>-1203.7974154876199</v>
      </c>
      <c r="M9" s="214">
        <v>35.011803680635801</v>
      </c>
      <c r="N9" s="214">
        <v>1291.6344773882799</v>
      </c>
      <c r="O9" s="214">
        <v>7401.4204111571598</v>
      </c>
      <c r="P9" s="122"/>
    </row>
    <row r="10" spans="1:16" ht="12.75" x14ac:dyDescent="0.2">
      <c r="A10" s="122" t="s">
        <v>362</v>
      </c>
      <c r="B10" s="122">
        <v>27406</v>
      </c>
      <c r="C10" s="122">
        <v>1638</v>
      </c>
      <c r="D10" s="178">
        <v>2.0025037333131399</v>
      </c>
      <c r="E10" s="122">
        <v>1022.562991978</v>
      </c>
      <c r="F10" s="198">
        <v>0</v>
      </c>
      <c r="G10" s="122">
        <v>1022.562991978</v>
      </c>
      <c r="H10" s="214">
        <v>7.6509999999999998</v>
      </c>
      <c r="I10" s="214">
        <v>0.88892190196550303</v>
      </c>
      <c r="J10" s="214">
        <v>0.247639751747639</v>
      </c>
      <c r="K10" s="214"/>
      <c r="L10" s="214">
        <v>-1203.7974154876199</v>
      </c>
      <c r="M10" s="214">
        <v>35.011803680635801</v>
      </c>
      <c r="N10" s="214">
        <v>1291.6344773882799</v>
      </c>
      <c r="O10" s="214">
        <v>7401.4204111571598</v>
      </c>
      <c r="P10" s="122"/>
    </row>
    <row r="11" spans="1:16" ht="12.75" x14ac:dyDescent="0.2">
      <c r="A11" s="122" t="s">
        <v>363</v>
      </c>
      <c r="B11" s="122">
        <v>85693</v>
      </c>
      <c r="C11" s="122">
        <v>1638</v>
      </c>
      <c r="D11" s="178">
        <v>2.0025037333131399</v>
      </c>
      <c r="E11" s="122">
        <v>1022.562991978</v>
      </c>
      <c r="F11" s="198">
        <v>0</v>
      </c>
      <c r="G11" s="122">
        <v>1022.562991978</v>
      </c>
      <c r="H11" s="214">
        <v>7.6509999999999998</v>
      </c>
      <c r="I11" s="214">
        <v>0.88892190196550303</v>
      </c>
      <c r="J11" s="214">
        <v>0.247639751747639</v>
      </c>
      <c r="K11" s="214"/>
      <c r="L11" s="214">
        <v>-1203.7974154876199</v>
      </c>
      <c r="M11" s="214">
        <v>35.011803680635801</v>
      </c>
      <c r="N11" s="214">
        <v>1291.6344773882799</v>
      </c>
      <c r="O11" s="214">
        <v>7401.4204111571598</v>
      </c>
      <c r="P11" s="122"/>
    </row>
    <row r="12" spans="1:16" ht="12.75" x14ac:dyDescent="0.2">
      <c r="A12" s="122" t="s">
        <v>364</v>
      </c>
      <c r="B12" s="122">
        <v>107538</v>
      </c>
      <c r="C12" s="122">
        <v>1638</v>
      </c>
      <c r="D12" s="178">
        <v>2.0025037333131399</v>
      </c>
      <c r="E12" s="122">
        <v>1022.562991978</v>
      </c>
      <c r="F12" s="198">
        <v>0</v>
      </c>
      <c r="G12" s="122">
        <v>1022.562991978</v>
      </c>
      <c r="H12" s="214">
        <v>7.6509999999999998</v>
      </c>
      <c r="I12" s="214">
        <v>0.88892190196550303</v>
      </c>
      <c r="J12" s="214">
        <v>0.247639751747639</v>
      </c>
      <c r="K12" s="214"/>
      <c r="L12" s="214">
        <v>-1203.7974154876199</v>
      </c>
      <c r="M12" s="214">
        <v>35.011803680635801</v>
      </c>
      <c r="N12" s="214">
        <v>1291.6344773882799</v>
      </c>
      <c r="O12" s="214">
        <v>7401.4204111571598</v>
      </c>
      <c r="P12" s="122"/>
    </row>
    <row r="13" spans="1:16" ht="12.75" x14ac:dyDescent="0.2">
      <c r="A13" s="122" t="s">
        <v>365</v>
      </c>
      <c r="B13" s="122">
        <v>74412</v>
      </c>
      <c r="C13" s="122">
        <v>1638</v>
      </c>
      <c r="D13" s="178">
        <v>2.0025037333131399</v>
      </c>
      <c r="E13" s="122">
        <v>1022.562991978</v>
      </c>
      <c r="F13" s="198">
        <v>0</v>
      </c>
      <c r="G13" s="122">
        <v>1022.562991978</v>
      </c>
      <c r="H13" s="214">
        <v>7.6509999999999998</v>
      </c>
      <c r="I13" s="214">
        <v>0.88892190196550303</v>
      </c>
      <c r="J13" s="214">
        <v>0.247639751747639</v>
      </c>
      <c r="K13" s="214"/>
      <c r="L13" s="214">
        <v>-1203.7974154876199</v>
      </c>
      <c r="M13" s="214">
        <v>35.011803680635801</v>
      </c>
      <c r="N13" s="214">
        <v>1291.6344773882799</v>
      </c>
      <c r="O13" s="214">
        <v>7401.4204111571598</v>
      </c>
      <c r="P13" s="122"/>
    </row>
    <row r="14" spans="1:16" ht="12.75" x14ac:dyDescent="0.2">
      <c r="A14" s="122" t="s">
        <v>366</v>
      </c>
      <c r="B14" s="122">
        <v>46853</v>
      </c>
      <c r="C14" s="122">
        <v>1638</v>
      </c>
      <c r="D14" s="178">
        <v>2.0025037333131399</v>
      </c>
      <c r="E14" s="122">
        <v>1022.562991978</v>
      </c>
      <c r="F14" s="198">
        <v>0</v>
      </c>
      <c r="G14" s="122">
        <v>1022.562991978</v>
      </c>
      <c r="H14" s="214">
        <v>7.6509999999999998</v>
      </c>
      <c r="I14" s="214">
        <v>0.88892190196550303</v>
      </c>
      <c r="J14" s="214">
        <v>0.247639751747639</v>
      </c>
      <c r="K14" s="214"/>
      <c r="L14" s="214">
        <v>-1203.7974154876199</v>
      </c>
      <c r="M14" s="214">
        <v>35.011803680635801</v>
      </c>
      <c r="N14" s="214">
        <v>1291.6344773882799</v>
      </c>
      <c r="O14" s="214">
        <v>7401.4204111571598</v>
      </c>
      <c r="P14" s="122"/>
    </row>
    <row r="15" spans="1:16" ht="12.75" x14ac:dyDescent="0.2">
      <c r="A15" s="122" t="s">
        <v>367</v>
      </c>
      <c r="B15" s="122">
        <v>99359</v>
      </c>
      <c r="C15" s="122">
        <v>1638</v>
      </c>
      <c r="D15" s="178">
        <v>2.0025037333131399</v>
      </c>
      <c r="E15" s="122">
        <v>1022.562991978</v>
      </c>
      <c r="F15" s="198">
        <v>0</v>
      </c>
      <c r="G15" s="122">
        <v>1022.562991978</v>
      </c>
      <c r="H15" s="214">
        <v>7.6509999999999998</v>
      </c>
      <c r="I15" s="214">
        <v>0.88892190196550303</v>
      </c>
      <c r="J15" s="214">
        <v>0.247639751747639</v>
      </c>
      <c r="K15" s="214"/>
      <c r="L15" s="214">
        <v>-1203.7974154876199</v>
      </c>
      <c r="M15" s="214">
        <v>35.011803680635801</v>
      </c>
      <c r="N15" s="214">
        <v>1291.6344773882799</v>
      </c>
      <c r="O15" s="214">
        <v>7401.4204111571598</v>
      </c>
      <c r="P15" s="122"/>
    </row>
    <row r="16" spans="1:16" ht="12.75" x14ac:dyDescent="0.2">
      <c r="A16" s="122" t="s">
        <v>368</v>
      </c>
      <c r="B16" s="122">
        <v>59420</v>
      </c>
      <c r="C16" s="122">
        <v>1638</v>
      </c>
      <c r="D16" s="178">
        <v>2.0025037333131399</v>
      </c>
      <c r="E16" s="122">
        <v>1022.562991978</v>
      </c>
      <c r="F16" s="198">
        <v>0</v>
      </c>
      <c r="G16" s="122">
        <v>1022.562991978</v>
      </c>
      <c r="H16" s="214">
        <v>7.6509999999999998</v>
      </c>
      <c r="I16" s="214">
        <v>0.88892190196550303</v>
      </c>
      <c r="J16" s="214">
        <v>0.247639751747639</v>
      </c>
      <c r="K16" s="214"/>
      <c r="L16" s="214">
        <v>-1203.7974154876199</v>
      </c>
      <c r="M16" s="214">
        <v>35.011803680635801</v>
      </c>
      <c r="N16" s="214">
        <v>1291.6344773882799</v>
      </c>
      <c r="O16" s="214">
        <v>7401.4204111571598</v>
      </c>
      <c r="P16" s="122"/>
    </row>
    <row r="17" spans="1:16" ht="12.75" x14ac:dyDescent="0.2">
      <c r="A17" s="122" t="s">
        <v>369</v>
      </c>
      <c r="B17" s="122">
        <v>10424</v>
      </c>
      <c r="C17" s="122">
        <v>1638</v>
      </c>
      <c r="D17" s="178">
        <v>2.0025037333131399</v>
      </c>
      <c r="E17" s="122">
        <v>1022.562991978</v>
      </c>
      <c r="F17" s="198">
        <v>0</v>
      </c>
      <c r="G17" s="122">
        <v>1022.562991978</v>
      </c>
      <c r="H17" s="214">
        <v>7.6509999999999998</v>
      </c>
      <c r="I17" s="214">
        <v>0.88892190196550303</v>
      </c>
      <c r="J17" s="214">
        <v>0.247639751747639</v>
      </c>
      <c r="K17" s="214"/>
      <c r="L17" s="214">
        <v>-1203.7974154876199</v>
      </c>
      <c r="M17" s="214">
        <v>35.011803680635801</v>
      </c>
      <c r="N17" s="214">
        <v>1291.6344773882799</v>
      </c>
      <c r="O17" s="214">
        <v>7401.4204111571598</v>
      </c>
      <c r="P17" s="122"/>
    </row>
    <row r="18" spans="1:16" ht="12.75" x14ac:dyDescent="0.2">
      <c r="A18" s="122" t="s">
        <v>370</v>
      </c>
      <c r="B18" s="122">
        <v>27752</v>
      </c>
      <c r="C18" s="122">
        <v>1638</v>
      </c>
      <c r="D18" s="178">
        <v>2.0025037333131399</v>
      </c>
      <c r="E18" s="122">
        <v>1022.562991978</v>
      </c>
      <c r="F18" s="198">
        <v>0</v>
      </c>
      <c r="G18" s="122">
        <v>1022.562991978</v>
      </c>
      <c r="H18" s="214">
        <v>7.6509999999999998</v>
      </c>
      <c r="I18" s="214">
        <v>0.88892190196550303</v>
      </c>
      <c r="J18" s="214">
        <v>0.247639751747639</v>
      </c>
      <c r="K18" s="214"/>
      <c r="L18" s="214">
        <v>-1203.7974154876199</v>
      </c>
      <c r="M18" s="214">
        <v>35.011803680635801</v>
      </c>
      <c r="N18" s="214">
        <v>1291.6344773882799</v>
      </c>
      <c r="O18" s="214">
        <v>7401.4204111571598</v>
      </c>
      <c r="P18" s="122"/>
    </row>
    <row r="19" spans="1:16" ht="12.75" x14ac:dyDescent="0.2">
      <c r="A19" s="122" t="s">
        <v>371</v>
      </c>
      <c r="B19" s="122">
        <v>16615</v>
      </c>
      <c r="C19" s="122">
        <v>1638</v>
      </c>
      <c r="D19" s="178">
        <v>2.0025037333131399</v>
      </c>
      <c r="E19" s="122">
        <v>1022.562991978</v>
      </c>
      <c r="F19" s="198">
        <v>0</v>
      </c>
      <c r="G19" s="122">
        <v>1022.562991978</v>
      </c>
      <c r="H19" s="214">
        <v>7.6509999999999998</v>
      </c>
      <c r="I19" s="214">
        <v>0.88892190196550303</v>
      </c>
      <c r="J19" s="214">
        <v>0.247639751747639</v>
      </c>
      <c r="K19" s="214"/>
      <c r="L19" s="214">
        <v>-1203.7974154876199</v>
      </c>
      <c r="M19" s="214">
        <v>35.011803680635801</v>
      </c>
      <c r="N19" s="214">
        <v>1291.6344773882799</v>
      </c>
      <c r="O19" s="214">
        <v>7401.4204111571598</v>
      </c>
      <c r="P19" s="122"/>
    </row>
    <row r="20" spans="1:16" ht="12.75" x14ac:dyDescent="0.2">
      <c r="A20" s="122" t="s">
        <v>372</v>
      </c>
      <c r="B20" s="122">
        <v>46274</v>
      </c>
      <c r="C20" s="122">
        <v>1638</v>
      </c>
      <c r="D20" s="178">
        <v>2.0025037333131399</v>
      </c>
      <c r="E20" s="122">
        <v>1022.562991978</v>
      </c>
      <c r="F20" s="198">
        <v>0</v>
      </c>
      <c r="G20" s="122">
        <v>1022.562991978</v>
      </c>
      <c r="H20" s="214">
        <v>7.6509999999999998</v>
      </c>
      <c r="I20" s="214">
        <v>0.88892190196550303</v>
      </c>
      <c r="J20" s="214">
        <v>0.247639751747639</v>
      </c>
      <c r="K20" s="214"/>
      <c r="L20" s="214">
        <v>-1203.7974154876199</v>
      </c>
      <c r="M20" s="214">
        <v>35.011803680635801</v>
      </c>
      <c r="N20" s="214">
        <v>1291.6344773882799</v>
      </c>
      <c r="O20" s="214">
        <v>7401.4204111571598</v>
      </c>
      <c r="P20" s="122"/>
    </row>
    <row r="21" spans="1:16" ht="12.75" x14ac:dyDescent="0.2">
      <c r="A21" s="122" t="s">
        <v>373</v>
      </c>
      <c r="B21" s="122">
        <v>71023</v>
      </c>
      <c r="C21" s="122">
        <v>1638</v>
      </c>
      <c r="D21" s="178">
        <v>2.0025037333131399</v>
      </c>
      <c r="E21" s="122">
        <v>1022.562991978</v>
      </c>
      <c r="F21" s="198">
        <v>0</v>
      </c>
      <c r="G21" s="122">
        <v>1022.562991978</v>
      </c>
      <c r="H21" s="214">
        <v>7.6509999999999998</v>
      </c>
      <c r="I21" s="214">
        <v>0.88892190196550303</v>
      </c>
      <c r="J21" s="214">
        <v>0.247639751747639</v>
      </c>
      <c r="K21" s="214"/>
      <c r="L21" s="214">
        <v>-1203.7974154876199</v>
      </c>
      <c r="M21" s="214">
        <v>35.011803680635801</v>
      </c>
      <c r="N21" s="214">
        <v>1291.6344773882799</v>
      </c>
      <c r="O21" s="214">
        <v>7401.4204111571598</v>
      </c>
      <c r="P21" s="122"/>
    </row>
    <row r="22" spans="1:16" ht="12.75" x14ac:dyDescent="0.2">
      <c r="A22" s="122" t="s">
        <v>374</v>
      </c>
      <c r="B22" s="122">
        <v>78129</v>
      </c>
      <c r="C22" s="122">
        <v>1638</v>
      </c>
      <c r="D22" s="178">
        <v>2.0025037333131399</v>
      </c>
      <c r="E22" s="122">
        <v>1022.562991978</v>
      </c>
      <c r="F22" s="198">
        <v>0</v>
      </c>
      <c r="G22" s="122">
        <v>1022.562991978</v>
      </c>
      <c r="H22" s="214">
        <v>7.6509999999999998</v>
      </c>
      <c r="I22" s="214">
        <v>0.88892190196550303</v>
      </c>
      <c r="J22" s="214">
        <v>0.247639751747639</v>
      </c>
      <c r="K22" s="214"/>
      <c r="L22" s="214">
        <v>-1203.7974154876199</v>
      </c>
      <c r="M22" s="214">
        <v>35.011803680635801</v>
      </c>
      <c r="N22" s="214">
        <v>1291.6344773882799</v>
      </c>
      <c r="O22" s="214">
        <v>7401.4204111571598</v>
      </c>
      <c r="P22" s="122"/>
    </row>
    <row r="23" spans="1:16" ht="12.75" x14ac:dyDescent="0.2">
      <c r="A23" s="122" t="s">
        <v>375</v>
      </c>
      <c r="B23" s="122">
        <v>935619</v>
      </c>
      <c r="C23" s="122">
        <v>1638</v>
      </c>
      <c r="D23" s="178">
        <v>2.0025037333131399</v>
      </c>
      <c r="E23" s="122">
        <v>1022.562991978</v>
      </c>
      <c r="F23" s="198">
        <v>0</v>
      </c>
      <c r="G23" s="122">
        <v>1022.562991978</v>
      </c>
      <c r="H23" s="214">
        <v>7.6509999999999998</v>
      </c>
      <c r="I23" s="214">
        <v>0.88892190196550303</v>
      </c>
      <c r="J23" s="214">
        <v>0.247639751747639</v>
      </c>
      <c r="K23" s="214"/>
      <c r="L23" s="214">
        <v>-1203.7974154876199</v>
      </c>
      <c r="M23" s="214">
        <v>35.011803680635801</v>
      </c>
      <c r="N23" s="214">
        <v>1291.6344773882799</v>
      </c>
      <c r="O23" s="214">
        <v>7401.4204111571598</v>
      </c>
      <c r="P23" s="122"/>
    </row>
    <row r="24" spans="1:16" ht="12.75" x14ac:dyDescent="0.2">
      <c r="A24" s="122" t="s">
        <v>376</v>
      </c>
      <c r="B24" s="122">
        <v>47750</v>
      </c>
      <c r="C24" s="122">
        <v>1638</v>
      </c>
      <c r="D24" s="178">
        <v>2.0025037333131399</v>
      </c>
      <c r="E24" s="122">
        <v>1022.562991978</v>
      </c>
      <c r="F24" s="198">
        <v>0</v>
      </c>
      <c r="G24" s="122">
        <v>1022.562991978</v>
      </c>
      <c r="H24" s="214">
        <v>7.6509999999999998</v>
      </c>
      <c r="I24" s="214">
        <v>0.88892190196550303</v>
      </c>
      <c r="J24" s="214">
        <v>0.247639751747639</v>
      </c>
      <c r="K24" s="214"/>
      <c r="L24" s="214">
        <v>-1203.7974154876199</v>
      </c>
      <c r="M24" s="214">
        <v>35.011803680635801</v>
      </c>
      <c r="N24" s="214">
        <v>1291.6344773882799</v>
      </c>
      <c r="O24" s="214">
        <v>7401.4204111571598</v>
      </c>
      <c r="P24" s="122"/>
    </row>
    <row r="25" spans="1:16" ht="12.75" x14ac:dyDescent="0.2">
      <c r="A25" s="122" t="s">
        <v>377</v>
      </c>
      <c r="B25" s="122">
        <v>94631</v>
      </c>
      <c r="C25" s="122">
        <v>1638</v>
      </c>
      <c r="D25" s="178">
        <v>2.0025037333131399</v>
      </c>
      <c r="E25" s="122">
        <v>1022.562991978</v>
      </c>
      <c r="F25" s="198">
        <v>0</v>
      </c>
      <c r="G25" s="122">
        <v>1022.562991978</v>
      </c>
      <c r="H25" s="214">
        <v>7.6509999999999998</v>
      </c>
      <c r="I25" s="214">
        <v>0.88892190196550303</v>
      </c>
      <c r="J25" s="214">
        <v>0.247639751747639</v>
      </c>
      <c r="K25" s="214"/>
      <c r="L25" s="214">
        <v>-1203.7974154876199</v>
      </c>
      <c r="M25" s="214">
        <v>35.011803680635801</v>
      </c>
      <c r="N25" s="214">
        <v>1291.6344773882799</v>
      </c>
      <c r="O25" s="214">
        <v>7401.4204111571598</v>
      </c>
      <c r="P25" s="122"/>
    </row>
    <row r="26" spans="1:16" ht="12.75" x14ac:dyDescent="0.2">
      <c r="A26" s="122" t="s">
        <v>378</v>
      </c>
      <c r="B26" s="122">
        <v>47103</v>
      </c>
      <c r="C26" s="122">
        <v>1638</v>
      </c>
      <c r="D26" s="178">
        <v>2.0025037333131399</v>
      </c>
      <c r="E26" s="122">
        <v>1022.562991978</v>
      </c>
      <c r="F26" s="198">
        <v>0</v>
      </c>
      <c r="G26" s="122">
        <v>1022.562991978</v>
      </c>
      <c r="H26" s="214">
        <v>7.6509999999999998</v>
      </c>
      <c r="I26" s="214">
        <v>0.88892190196550303</v>
      </c>
      <c r="J26" s="214">
        <v>0.247639751747639</v>
      </c>
      <c r="K26" s="214"/>
      <c r="L26" s="214">
        <v>-1203.7974154876199</v>
      </c>
      <c r="M26" s="214">
        <v>35.011803680635801</v>
      </c>
      <c r="N26" s="214">
        <v>1291.6344773882799</v>
      </c>
      <c r="O26" s="214">
        <v>7401.4204111571598</v>
      </c>
      <c r="P26" s="122"/>
    </row>
    <row r="27" spans="1:16" ht="12.75" x14ac:dyDescent="0.2">
      <c r="A27" s="122" t="s">
        <v>379</v>
      </c>
      <c r="B27" s="122">
        <v>69386</v>
      </c>
      <c r="C27" s="122">
        <v>1638</v>
      </c>
      <c r="D27" s="178">
        <v>2.0025037333131399</v>
      </c>
      <c r="E27" s="122">
        <v>1022.562991978</v>
      </c>
      <c r="F27" s="198">
        <v>0</v>
      </c>
      <c r="G27" s="122">
        <v>1022.562991978</v>
      </c>
      <c r="H27" s="214">
        <v>7.6509999999999998</v>
      </c>
      <c r="I27" s="214">
        <v>0.88892190196550303</v>
      </c>
      <c r="J27" s="214">
        <v>0.247639751747639</v>
      </c>
      <c r="K27" s="214"/>
      <c r="L27" s="214">
        <v>-1203.7974154876199</v>
      </c>
      <c r="M27" s="214">
        <v>35.011803680635801</v>
      </c>
      <c r="N27" s="214">
        <v>1291.6344773882799</v>
      </c>
      <c r="O27" s="214">
        <v>7401.4204111571598</v>
      </c>
      <c r="P27" s="122"/>
    </row>
    <row r="28" spans="1:16" ht="12.75" x14ac:dyDescent="0.2">
      <c r="A28" s="122" t="s">
        <v>380</v>
      </c>
      <c r="B28" s="122">
        <v>43891</v>
      </c>
      <c r="C28" s="122">
        <v>1638</v>
      </c>
      <c r="D28" s="178">
        <v>2.0025037333131399</v>
      </c>
      <c r="E28" s="122">
        <v>1022.562991978</v>
      </c>
      <c r="F28" s="198">
        <v>0</v>
      </c>
      <c r="G28" s="122">
        <v>1022.562991978</v>
      </c>
      <c r="H28" s="214">
        <v>7.6509999999999998</v>
      </c>
      <c r="I28" s="214">
        <v>0.88892190196550303</v>
      </c>
      <c r="J28" s="214">
        <v>0.247639751747639</v>
      </c>
      <c r="K28" s="214"/>
      <c r="L28" s="214">
        <v>-1203.7974154876199</v>
      </c>
      <c r="M28" s="214">
        <v>35.011803680635801</v>
      </c>
      <c r="N28" s="214">
        <v>1291.6344773882799</v>
      </c>
      <c r="O28" s="214">
        <v>7401.4204111571598</v>
      </c>
      <c r="P28" s="122"/>
    </row>
    <row r="29" spans="1:16" ht="12.75" x14ac:dyDescent="0.2">
      <c r="A29" s="122" t="s">
        <v>381</v>
      </c>
      <c r="B29" s="122">
        <v>26755</v>
      </c>
      <c r="C29" s="122">
        <v>1638</v>
      </c>
      <c r="D29" s="178">
        <v>2.0025037333131399</v>
      </c>
      <c r="E29" s="122">
        <v>1022.562991978</v>
      </c>
      <c r="F29" s="198">
        <v>0</v>
      </c>
      <c r="G29" s="122">
        <v>1022.562991978</v>
      </c>
      <c r="H29" s="214">
        <v>7.6509999999999998</v>
      </c>
      <c r="I29" s="214">
        <v>0.88892190196550303</v>
      </c>
      <c r="J29" s="214">
        <v>0.247639751747639</v>
      </c>
      <c r="K29" s="214"/>
      <c r="L29" s="214">
        <v>-1203.7974154876199</v>
      </c>
      <c r="M29" s="214">
        <v>35.011803680635801</v>
      </c>
      <c r="N29" s="214">
        <v>1291.6344773882799</v>
      </c>
      <c r="O29" s="214">
        <v>7401.4204111571598</v>
      </c>
      <c r="P29" s="122"/>
    </row>
    <row r="30" spans="1:16" ht="12.75" x14ac:dyDescent="0.2">
      <c r="A30" s="122" t="s">
        <v>382</v>
      </c>
      <c r="B30" s="122">
        <v>32785</v>
      </c>
      <c r="C30" s="122">
        <v>1638</v>
      </c>
      <c r="D30" s="178">
        <v>2.0025037333131399</v>
      </c>
      <c r="E30" s="122">
        <v>1022.562991978</v>
      </c>
      <c r="F30" s="198">
        <v>0</v>
      </c>
      <c r="G30" s="122">
        <v>1022.562991978</v>
      </c>
      <c r="H30" s="214">
        <v>7.6509999999999998</v>
      </c>
      <c r="I30" s="214">
        <v>0.88892190196550303</v>
      </c>
      <c r="J30" s="214">
        <v>0.247639751747639</v>
      </c>
      <c r="K30" s="214"/>
      <c r="L30" s="214">
        <v>-1203.7974154876199</v>
      </c>
      <c r="M30" s="214">
        <v>35.011803680635801</v>
      </c>
      <c r="N30" s="214">
        <v>1291.6344773882799</v>
      </c>
      <c r="O30" s="214">
        <v>7401.4204111571598</v>
      </c>
      <c r="P30" s="122"/>
    </row>
    <row r="31" spans="1:16" ht="12.75" x14ac:dyDescent="0.2">
      <c r="A31" s="122" t="s">
        <v>383</v>
      </c>
      <c r="B31" s="122">
        <v>11621</v>
      </c>
      <c r="C31" s="122">
        <v>1638</v>
      </c>
      <c r="D31" s="178">
        <v>2.0025037333131399</v>
      </c>
      <c r="E31" s="122">
        <v>1022.562991978</v>
      </c>
      <c r="F31" s="198">
        <v>0</v>
      </c>
      <c r="G31" s="122">
        <v>1022.562991978</v>
      </c>
      <c r="H31" s="214">
        <v>7.6509999999999998</v>
      </c>
      <c r="I31" s="214">
        <v>0.88892190196550303</v>
      </c>
      <c r="J31" s="214">
        <v>0.247639751747639</v>
      </c>
      <c r="K31" s="214"/>
      <c r="L31" s="214">
        <v>-1203.7974154876199</v>
      </c>
      <c r="M31" s="214">
        <v>35.011803680635801</v>
      </c>
      <c r="N31" s="214">
        <v>1291.6344773882799</v>
      </c>
      <c r="O31" s="214">
        <v>7401.4204111571598</v>
      </c>
      <c r="P31" s="122"/>
    </row>
    <row r="32" spans="1:16" ht="12.75" x14ac:dyDescent="0.2">
      <c r="A32" s="122" t="s">
        <v>384</v>
      </c>
      <c r="B32" s="122">
        <v>42000</v>
      </c>
      <c r="C32" s="122">
        <v>1638</v>
      </c>
      <c r="D32" s="178">
        <v>2.0025037333131399</v>
      </c>
      <c r="E32" s="122">
        <v>1022.562991978</v>
      </c>
      <c r="F32" s="198">
        <v>0</v>
      </c>
      <c r="G32" s="122">
        <v>1022.562991978</v>
      </c>
      <c r="H32" s="214">
        <v>7.6509999999999998</v>
      </c>
      <c r="I32" s="214">
        <v>0.88892190196550303</v>
      </c>
      <c r="J32" s="214">
        <v>0.247639751747639</v>
      </c>
      <c r="K32" s="214"/>
      <c r="L32" s="214">
        <v>-1203.7974154876199</v>
      </c>
      <c r="M32" s="214">
        <v>35.011803680635801</v>
      </c>
      <c r="N32" s="214">
        <v>1291.6344773882799</v>
      </c>
      <c r="O32" s="214">
        <v>7401.4204111571598</v>
      </c>
      <c r="P32" s="122"/>
    </row>
    <row r="33" spans="1:16" ht="12.75" x14ac:dyDescent="0.2">
      <c r="A33" s="122" t="s">
        <v>385</v>
      </c>
      <c r="B33" s="122">
        <v>43293</v>
      </c>
      <c r="C33" s="122">
        <v>1638</v>
      </c>
      <c r="D33" s="178">
        <v>2.0025037333131399</v>
      </c>
      <c r="E33" s="122">
        <v>1022.562991978</v>
      </c>
      <c r="F33" s="198">
        <v>0</v>
      </c>
      <c r="G33" s="122">
        <v>1022.562991978</v>
      </c>
      <c r="H33" s="214">
        <v>7.6509999999999998</v>
      </c>
      <c r="I33" s="214">
        <v>0.88892190196550303</v>
      </c>
      <c r="J33" s="214">
        <v>0.247639751747639</v>
      </c>
      <c r="K33" s="214"/>
      <c r="L33" s="214">
        <v>-1203.7974154876199</v>
      </c>
      <c r="M33" s="214">
        <v>35.011803680635801</v>
      </c>
      <c r="N33" s="214">
        <v>1291.6344773882799</v>
      </c>
      <c r="O33" s="214">
        <v>7401.4204111571598</v>
      </c>
      <c r="P33" s="122"/>
    </row>
    <row r="34" spans="1:16" ht="12.75" x14ac:dyDescent="0.2">
      <c r="A34" s="19" t="s">
        <v>386</v>
      </c>
      <c r="B34" s="122"/>
      <c r="C34" s="122"/>
      <c r="D34" s="178"/>
      <c r="E34" s="122"/>
      <c r="F34" s="198"/>
      <c r="G34" s="122"/>
      <c r="H34" s="214"/>
      <c r="I34" s="214"/>
      <c r="J34" s="214"/>
      <c r="K34" s="214"/>
      <c r="L34" s="214"/>
      <c r="M34" s="214"/>
      <c r="N34" s="214"/>
      <c r="O34" s="214"/>
      <c r="P34" s="122"/>
    </row>
    <row r="35" spans="1:16" ht="12.75" x14ac:dyDescent="0.2">
      <c r="A35" s="122" t="s">
        <v>387</v>
      </c>
      <c r="B35" s="122">
        <v>42988</v>
      </c>
      <c r="C35" s="122">
        <v>1117</v>
      </c>
      <c r="D35" s="178">
        <v>2.0025037333131399</v>
      </c>
      <c r="E35" s="122">
        <v>557.98567809385497</v>
      </c>
      <c r="F35" s="198">
        <v>0</v>
      </c>
      <c r="G35" s="122">
        <v>557.98567809385497</v>
      </c>
      <c r="H35" s="214">
        <v>12.831</v>
      </c>
      <c r="I35" s="214">
        <v>0.52217616697349301</v>
      </c>
      <c r="J35" s="214">
        <v>0.161600275578546</v>
      </c>
      <c r="K35" s="214"/>
      <c r="L35" s="214">
        <v>-1203.7974154876199</v>
      </c>
      <c r="M35" s="214">
        <v>35.011803680635801</v>
      </c>
      <c r="N35" s="214">
        <v>1291.6344773882799</v>
      </c>
      <c r="O35" s="214">
        <v>7401.4204111571598</v>
      </c>
      <c r="P35" s="122"/>
    </row>
    <row r="36" spans="1:16" ht="12.75" x14ac:dyDescent="0.2">
      <c r="A36" s="122" t="s">
        <v>388</v>
      </c>
      <c r="B36" s="122">
        <v>13755</v>
      </c>
      <c r="C36" s="122">
        <v>1117</v>
      </c>
      <c r="D36" s="178">
        <v>2.0025037333131399</v>
      </c>
      <c r="E36" s="122">
        <v>557.98567809385497</v>
      </c>
      <c r="F36" s="198">
        <v>0</v>
      </c>
      <c r="G36" s="122">
        <v>557.98567809385497</v>
      </c>
      <c r="H36" s="214">
        <v>12.831</v>
      </c>
      <c r="I36" s="214">
        <v>0.52217616697349301</v>
      </c>
      <c r="J36" s="214">
        <v>0.161600275578546</v>
      </c>
      <c r="K36" s="214"/>
      <c r="L36" s="214">
        <v>-1203.7974154876199</v>
      </c>
      <c r="M36" s="214">
        <v>35.011803680635801</v>
      </c>
      <c r="N36" s="214">
        <v>1291.6344773882799</v>
      </c>
      <c r="O36" s="214">
        <v>7401.4204111571598</v>
      </c>
      <c r="P36" s="122"/>
    </row>
    <row r="37" spans="1:16" ht="12.75" x14ac:dyDescent="0.2">
      <c r="A37" s="122" t="s">
        <v>389</v>
      </c>
      <c r="B37" s="122">
        <v>20737</v>
      </c>
      <c r="C37" s="122">
        <v>1117</v>
      </c>
      <c r="D37" s="178">
        <v>2.0025037333131399</v>
      </c>
      <c r="E37" s="122">
        <v>557.98567809385497</v>
      </c>
      <c r="F37" s="198">
        <v>0</v>
      </c>
      <c r="G37" s="122">
        <v>557.98567809385497</v>
      </c>
      <c r="H37" s="214">
        <v>12.831</v>
      </c>
      <c r="I37" s="214">
        <v>0.52217616697349301</v>
      </c>
      <c r="J37" s="214">
        <v>0.161600275578546</v>
      </c>
      <c r="K37" s="214"/>
      <c r="L37" s="214">
        <v>-1203.7974154876199</v>
      </c>
      <c r="M37" s="214">
        <v>35.011803680635801</v>
      </c>
      <c r="N37" s="214">
        <v>1291.6344773882799</v>
      </c>
      <c r="O37" s="214">
        <v>7401.4204111571598</v>
      </c>
      <c r="P37" s="122"/>
    </row>
    <row r="38" spans="1:16" ht="12.75" x14ac:dyDescent="0.2">
      <c r="A38" s="122" t="s">
        <v>390</v>
      </c>
      <c r="B38" s="122">
        <v>17323</v>
      </c>
      <c r="C38" s="122">
        <v>1117</v>
      </c>
      <c r="D38" s="178">
        <v>2.0025037333131399</v>
      </c>
      <c r="E38" s="122">
        <v>557.98567809385497</v>
      </c>
      <c r="F38" s="198">
        <v>0</v>
      </c>
      <c r="G38" s="122">
        <v>557.98567809385497</v>
      </c>
      <c r="H38" s="214">
        <v>12.831</v>
      </c>
      <c r="I38" s="214">
        <v>0.52217616697349301</v>
      </c>
      <c r="J38" s="214">
        <v>0.161600275578546</v>
      </c>
      <c r="K38" s="214"/>
      <c r="L38" s="214">
        <v>-1203.7974154876199</v>
      </c>
      <c r="M38" s="214">
        <v>35.011803680635801</v>
      </c>
      <c r="N38" s="214">
        <v>1291.6344773882799</v>
      </c>
      <c r="O38" s="214">
        <v>7401.4204111571598</v>
      </c>
      <c r="P38" s="122"/>
    </row>
    <row r="39" spans="1:16" ht="12.75" x14ac:dyDescent="0.2">
      <c r="A39" s="122" t="s">
        <v>391</v>
      </c>
      <c r="B39" s="122">
        <v>20744</v>
      </c>
      <c r="C39" s="122">
        <v>1117</v>
      </c>
      <c r="D39" s="178">
        <v>2.0025037333131399</v>
      </c>
      <c r="E39" s="122">
        <v>557.98567809385497</v>
      </c>
      <c r="F39" s="198">
        <v>0</v>
      </c>
      <c r="G39" s="122">
        <v>557.98567809385497</v>
      </c>
      <c r="H39" s="214">
        <v>12.831</v>
      </c>
      <c r="I39" s="214">
        <v>0.52217616697349301</v>
      </c>
      <c r="J39" s="214">
        <v>0.161600275578546</v>
      </c>
      <c r="K39" s="214"/>
      <c r="L39" s="214">
        <v>-1203.7974154876199</v>
      </c>
      <c r="M39" s="214">
        <v>35.011803680635801</v>
      </c>
      <c r="N39" s="214">
        <v>1291.6344773882799</v>
      </c>
      <c r="O39" s="214">
        <v>7401.4204111571598</v>
      </c>
      <c r="P39" s="122"/>
    </row>
    <row r="40" spans="1:16" ht="12.75" x14ac:dyDescent="0.2">
      <c r="A40" s="122" t="s">
        <v>386</v>
      </c>
      <c r="B40" s="122">
        <v>214559</v>
      </c>
      <c r="C40" s="122">
        <v>1117</v>
      </c>
      <c r="D40" s="178">
        <v>2.0025037333131399</v>
      </c>
      <c r="E40" s="122">
        <v>557.98567809385497</v>
      </c>
      <c r="F40" s="198">
        <v>0</v>
      </c>
      <c r="G40" s="122">
        <v>557.98567809385497</v>
      </c>
      <c r="H40" s="214">
        <v>12.831</v>
      </c>
      <c r="I40" s="214">
        <v>0.52217616697349301</v>
      </c>
      <c r="J40" s="214">
        <v>0.161600275578546</v>
      </c>
      <c r="K40" s="214"/>
      <c r="L40" s="214">
        <v>-1203.7974154876199</v>
      </c>
      <c r="M40" s="214">
        <v>35.011803680635801</v>
      </c>
      <c r="N40" s="214">
        <v>1291.6344773882799</v>
      </c>
      <c r="O40" s="214">
        <v>7401.4204111571598</v>
      </c>
      <c r="P40" s="122"/>
    </row>
    <row r="41" spans="1:16" ht="12.75" x14ac:dyDescent="0.2">
      <c r="A41" s="122" t="s">
        <v>392</v>
      </c>
      <c r="B41" s="122">
        <v>9445</v>
      </c>
      <c r="C41" s="122">
        <v>1117</v>
      </c>
      <c r="D41" s="178">
        <v>2.0025037333131399</v>
      </c>
      <c r="E41" s="122">
        <v>557.98567809385497</v>
      </c>
      <c r="F41" s="198">
        <v>0</v>
      </c>
      <c r="G41" s="122">
        <v>557.98567809385497</v>
      </c>
      <c r="H41" s="214">
        <v>12.831</v>
      </c>
      <c r="I41" s="214">
        <v>0.52217616697349301</v>
      </c>
      <c r="J41" s="214">
        <v>0.161600275578546</v>
      </c>
      <c r="K41" s="214"/>
      <c r="L41" s="214">
        <v>-1203.7974154876199</v>
      </c>
      <c r="M41" s="214">
        <v>35.011803680635801</v>
      </c>
      <c r="N41" s="214">
        <v>1291.6344773882799</v>
      </c>
      <c r="O41" s="214">
        <v>7401.4204111571598</v>
      </c>
      <c r="P41" s="122"/>
    </row>
    <row r="42" spans="1:16" ht="12.75" x14ac:dyDescent="0.2">
      <c r="A42" s="122" t="s">
        <v>393</v>
      </c>
      <c r="B42" s="122">
        <v>21822</v>
      </c>
      <c r="C42" s="122">
        <v>1117</v>
      </c>
      <c r="D42" s="178">
        <v>2.0025037333131399</v>
      </c>
      <c r="E42" s="122">
        <v>557.98567809385497</v>
      </c>
      <c r="F42" s="198">
        <v>0</v>
      </c>
      <c r="G42" s="122">
        <v>557.98567809385497</v>
      </c>
      <c r="H42" s="214">
        <v>12.831</v>
      </c>
      <c r="I42" s="214">
        <v>0.52217616697349301</v>
      </c>
      <c r="J42" s="214">
        <v>0.161600275578546</v>
      </c>
      <c r="K42" s="214"/>
      <c r="L42" s="214">
        <v>-1203.7974154876199</v>
      </c>
      <c r="M42" s="214">
        <v>35.011803680635801</v>
      </c>
      <c r="N42" s="214">
        <v>1291.6344773882799</v>
      </c>
      <c r="O42" s="214">
        <v>7401.4204111571598</v>
      </c>
      <c r="P42" s="122"/>
    </row>
    <row r="43" spans="1:16" ht="12.75" x14ac:dyDescent="0.2">
      <c r="A43" s="19" t="s">
        <v>394</v>
      </c>
      <c r="B43" s="122"/>
      <c r="C43" s="122"/>
      <c r="D43" s="178"/>
      <c r="E43" s="122"/>
      <c r="F43" s="198"/>
      <c r="G43" s="122"/>
      <c r="H43" s="214"/>
      <c r="I43" s="214"/>
      <c r="J43" s="214"/>
      <c r="K43" s="214"/>
      <c r="L43" s="214"/>
      <c r="M43" s="214"/>
      <c r="N43" s="214"/>
      <c r="O43" s="214"/>
      <c r="P43" s="122"/>
    </row>
    <row r="44" spans="1:16" ht="12.75" x14ac:dyDescent="0.2">
      <c r="A44" s="122" t="s">
        <v>395</v>
      </c>
      <c r="B44" s="122">
        <v>103684</v>
      </c>
      <c r="C44" s="122">
        <v>921</v>
      </c>
      <c r="D44" s="178">
        <v>2.0025037333131399</v>
      </c>
      <c r="E44" s="122">
        <v>459.78638318908497</v>
      </c>
      <c r="F44" s="198">
        <v>0.36836902478174099</v>
      </c>
      <c r="G44" s="122">
        <v>443.39271842232</v>
      </c>
      <c r="H44" s="214">
        <v>12.574</v>
      </c>
      <c r="I44" s="214">
        <v>0.52065474847732895</v>
      </c>
      <c r="J44" s="214">
        <v>0.132116371531694</v>
      </c>
      <c r="K44" s="214"/>
      <c r="L44" s="214">
        <v>-1203.7974154876199</v>
      </c>
      <c r="M44" s="214">
        <v>35.011803680635801</v>
      </c>
      <c r="N44" s="214">
        <v>1291.6344773882799</v>
      </c>
      <c r="O44" s="214">
        <v>7401.4204111571598</v>
      </c>
      <c r="P44" s="122"/>
    </row>
    <row r="45" spans="1:16" ht="12.75" x14ac:dyDescent="0.2">
      <c r="A45" s="122" t="s">
        <v>396</v>
      </c>
      <c r="B45" s="122">
        <v>16830</v>
      </c>
      <c r="C45" s="122">
        <v>632</v>
      </c>
      <c r="D45" s="178">
        <v>2.0025037333131399</v>
      </c>
      <c r="E45" s="122">
        <v>315.82890298695298</v>
      </c>
      <c r="F45" s="198">
        <v>4.27269702071017E-2</v>
      </c>
      <c r="G45" s="122">
        <v>443.39271842232</v>
      </c>
      <c r="H45" s="214">
        <v>12.574</v>
      </c>
      <c r="I45" s="214">
        <v>0.52065474847732895</v>
      </c>
      <c r="J45" s="214">
        <v>0.132116371531694</v>
      </c>
      <c r="K45" s="214"/>
      <c r="L45" s="214">
        <v>-1203.7974154876199</v>
      </c>
      <c r="M45" s="214">
        <v>35.011803680635801</v>
      </c>
      <c r="N45" s="214">
        <v>1291.6344773882799</v>
      </c>
      <c r="O45" s="214">
        <v>7401.4204111571598</v>
      </c>
      <c r="P45" s="122"/>
    </row>
    <row r="46" spans="1:16" ht="12.75" x14ac:dyDescent="0.2">
      <c r="A46" s="122" t="s">
        <v>397</v>
      </c>
      <c r="B46" s="122">
        <v>10861</v>
      </c>
      <c r="C46" s="122">
        <v>1172</v>
      </c>
      <c r="D46" s="178">
        <v>2.0025037333131399</v>
      </c>
      <c r="E46" s="122">
        <v>585.045334552599</v>
      </c>
      <c r="F46" s="198">
        <v>5.0600947421994301E-2</v>
      </c>
      <c r="G46" s="122">
        <v>443.39271842232</v>
      </c>
      <c r="H46" s="214">
        <v>12.574</v>
      </c>
      <c r="I46" s="214">
        <v>0.52065474847732895</v>
      </c>
      <c r="J46" s="214">
        <v>0.132116371531694</v>
      </c>
      <c r="K46" s="214"/>
      <c r="L46" s="214">
        <v>-1203.7974154876199</v>
      </c>
      <c r="M46" s="214">
        <v>35.011803680635801</v>
      </c>
      <c r="N46" s="214">
        <v>1291.6344773882799</v>
      </c>
      <c r="O46" s="214">
        <v>7401.4204111571598</v>
      </c>
      <c r="P46" s="122"/>
    </row>
    <row r="47" spans="1:16" ht="12.75" x14ac:dyDescent="0.2">
      <c r="A47" s="122" t="s">
        <v>398</v>
      </c>
      <c r="B47" s="122">
        <v>33722</v>
      </c>
      <c r="C47" s="122">
        <v>623</v>
      </c>
      <c r="D47" s="178">
        <v>2.0025037333131399</v>
      </c>
      <c r="E47" s="122">
        <v>311.24704197362701</v>
      </c>
      <c r="F47" s="198">
        <v>8.4279450338644604E-2</v>
      </c>
      <c r="G47" s="122">
        <v>443.39271842232</v>
      </c>
      <c r="H47" s="214">
        <v>12.574</v>
      </c>
      <c r="I47" s="214">
        <v>0.52065474847732895</v>
      </c>
      <c r="J47" s="214">
        <v>0.132116371531694</v>
      </c>
      <c r="K47" s="214"/>
      <c r="L47" s="214">
        <v>-1203.7974154876199</v>
      </c>
      <c r="M47" s="214">
        <v>35.011803680635801</v>
      </c>
      <c r="N47" s="214">
        <v>1291.6344773882799</v>
      </c>
      <c r="O47" s="214">
        <v>7401.4204111571598</v>
      </c>
      <c r="P47" s="122"/>
    </row>
    <row r="48" spans="1:16" ht="12.75" x14ac:dyDescent="0.2">
      <c r="A48" s="122" t="s">
        <v>399</v>
      </c>
      <c r="B48" s="122">
        <v>54924</v>
      </c>
      <c r="C48" s="122">
        <v>1174</v>
      </c>
      <c r="D48" s="178">
        <v>2.0025037333131399</v>
      </c>
      <c r="E48" s="122">
        <v>586.17183018352705</v>
      </c>
      <c r="F48" s="198">
        <v>0.25161981756254198</v>
      </c>
      <c r="G48" s="122">
        <v>443.39271842232</v>
      </c>
      <c r="H48" s="214">
        <v>12.574</v>
      </c>
      <c r="I48" s="214">
        <v>0.52065474847732895</v>
      </c>
      <c r="J48" s="214">
        <v>0.132116371531694</v>
      </c>
      <c r="K48" s="214"/>
      <c r="L48" s="214">
        <v>-1203.7974154876199</v>
      </c>
      <c r="M48" s="214">
        <v>35.011803680635801</v>
      </c>
      <c r="N48" s="214">
        <v>1291.6344773882799</v>
      </c>
      <c r="O48" s="214">
        <v>7401.4204111571598</v>
      </c>
      <c r="P48" s="122"/>
    </row>
    <row r="49" spans="1:16" ht="12.75" x14ac:dyDescent="0.2">
      <c r="A49" s="122" t="s">
        <v>400</v>
      </c>
      <c r="B49" s="122">
        <v>11921</v>
      </c>
      <c r="C49" s="122">
        <v>218</v>
      </c>
      <c r="D49" s="178">
        <v>2.0025037333131399</v>
      </c>
      <c r="E49" s="122">
        <v>108.87885639793799</v>
      </c>
      <c r="F49" s="198">
        <v>1.0154445444935999E-2</v>
      </c>
      <c r="G49" s="122">
        <v>443.39271842232</v>
      </c>
      <c r="H49" s="214">
        <v>12.574</v>
      </c>
      <c r="I49" s="214">
        <v>0.52065474847732895</v>
      </c>
      <c r="J49" s="214">
        <v>0.132116371531694</v>
      </c>
      <c r="K49" s="214"/>
      <c r="L49" s="214">
        <v>-1203.7974154876199</v>
      </c>
      <c r="M49" s="214">
        <v>35.011803680635801</v>
      </c>
      <c r="N49" s="214">
        <v>1291.6344773882799</v>
      </c>
      <c r="O49" s="214">
        <v>7401.4204111571598</v>
      </c>
      <c r="P49" s="122"/>
    </row>
    <row r="50" spans="1:16" ht="12.75" x14ac:dyDescent="0.2">
      <c r="A50" s="122" t="s">
        <v>401</v>
      </c>
      <c r="B50" s="122">
        <v>34609</v>
      </c>
      <c r="C50" s="122">
        <v>882</v>
      </c>
      <c r="D50" s="178">
        <v>2.0025037333131399</v>
      </c>
      <c r="E50" s="122">
        <v>440.27502054786902</v>
      </c>
      <c r="F50" s="198">
        <v>0.118187957561759</v>
      </c>
      <c r="G50" s="122">
        <v>443.39271842232</v>
      </c>
      <c r="H50" s="214">
        <v>12.574</v>
      </c>
      <c r="I50" s="214">
        <v>0.52065474847732895</v>
      </c>
      <c r="J50" s="214">
        <v>0.132116371531694</v>
      </c>
      <c r="K50" s="214"/>
      <c r="L50" s="214">
        <v>-1203.7974154876199</v>
      </c>
      <c r="M50" s="214">
        <v>35.011803680635801</v>
      </c>
      <c r="N50" s="214">
        <v>1291.6344773882799</v>
      </c>
      <c r="O50" s="214">
        <v>7401.4204111571598</v>
      </c>
      <c r="P50" s="122"/>
    </row>
    <row r="51" spans="1:16" ht="12.75" x14ac:dyDescent="0.2">
      <c r="A51" s="122" t="s">
        <v>402</v>
      </c>
      <c r="B51" s="122">
        <v>12447</v>
      </c>
      <c r="C51" s="122">
        <v>751</v>
      </c>
      <c r="D51" s="178">
        <v>2.0025037333131399</v>
      </c>
      <c r="E51" s="122">
        <v>375.03804800129097</v>
      </c>
      <c r="F51" s="198">
        <v>3.5983439689934602E-2</v>
      </c>
      <c r="G51" s="122">
        <v>443.39271842232</v>
      </c>
      <c r="H51" s="214">
        <v>12.574</v>
      </c>
      <c r="I51" s="214">
        <v>0.52065474847732895</v>
      </c>
      <c r="J51" s="214">
        <v>0.132116371531694</v>
      </c>
      <c r="K51" s="214"/>
      <c r="L51" s="214">
        <v>-1203.7974154876199</v>
      </c>
      <c r="M51" s="214">
        <v>35.011803680635801</v>
      </c>
      <c r="N51" s="214">
        <v>1291.6344773882799</v>
      </c>
      <c r="O51" s="214">
        <v>7401.4204111571598</v>
      </c>
      <c r="P51" s="122"/>
    </row>
    <row r="52" spans="1:16" ht="12.75" x14ac:dyDescent="0.2">
      <c r="A52" s="122" t="s">
        <v>403</v>
      </c>
      <c r="B52" s="122">
        <v>9099</v>
      </c>
      <c r="C52" s="122">
        <v>1021</v>
      </c>
      <c r="D52" s="178">
        <v>2.0025037333131399</v>
      </c>
      <c r="E52" s="122">
        <v>509.76906474286301</v>
      </c>
      <c r="F52" s="198">
        <v>3.8077946991347901E-2</v>
      </c>
      <c r="G52" s="122">
        <v>443.39271842232</v>
      </c>
      <c r="H52" s="214">
        <v>12.574</v>
      </c>
      <c r="I52" s="214">
        <v>0.52065474847732895</v>
      </c>
      <c r="J52" s="214">
        <v>0.132116371531694</v>
      </c>
      <c r="K52" s="214"/>
      <c r="L52" s="214">
        <v>-1203.7974154876199</v>
      </c>
      <c r="M52" s="214">
        <v>35.011803680635801</v>
      </c>
      <c r="N52" s="214">
        <v>1291.6344773882799</v>
      </c>
      <c r="O52" s="214">
        <v>7401.4204111571598</v>
      </c>
      <c r="P52" s="122"/>
    </row>
    <row r="53" spans="1:16" ht="12.75" x14ac:dyDescent="0.2">
      <c r="A53" s="19" t="s">
        <v>404</v>
      </c>
      <c r="B53" s="122"/>
      <c r="C53" s="122"/>
      <c r="D53" s="178"/>
      <c r="E53" s="122"/>
      <c r="F53" s="198"/>
      <c r="G53" s="122"/>
      <c r="H53" s="214"/>
      <c r="I53" s="214"/>
      <c r="J53" s="214"/>
      <c r="K53" s="214"/>
      <c r="L53" s="214"/>
      <c r="M53" s="214"/>
      <c r="N53" s="214"/>
      <c r="O53" s="214"/>
      <c r="P53" s="122"/>
    </row>
    <row r="54" spans="1:16" ht="12.75" x14ac:dyDescent="0.2">
      <c r="A54" s="122" t="s">
        <v>405</v>
      </c>
      <c r="B54" s="122">
        <v>5373</v>
      </c>
      <c r="C54" s="122">
        <v>836</v>
      </c>
      <c r="D54" s="178">
        <v>2.0025037333131399</v>
      </c>
      <c r="E54" s="122">
        <v>417.24131080215102</v>
      </c>
      <c r="F54" s="198">
        <v>0</v>
      </c>
      <c r="G54" s="122">
        <v>417.24131080215102</v>
      </c>
      <c r="H54" s="214">
        <v>12.887</v>
      </c>
      <c r="I54" s="214">
        <v>0.57639326752845799</v>
      </c>
      <c r="J54" s="214">
        <v>0.11384213561429</v>
      </c>
      <c r="K54" s="214"/>
      <c r="L54" s="214">
        <v>-1203.7974154876199</v>
      </c>
      <c r="M54" s="214">
        <v>35.011803680635801</v>
      </c>
      <c r="N54" s="214">
        <v>1291.6344773882799</v>
      </c>
      <c r="O54" s="214">
        <v>7401.4204111571598</v>
      </c>
      <c r="P54" s="122"/>
    </row>
    <row r="55" spans="1:16" ht="12.75" x14ac:dyDescent="0.2">
      <c r="A55" s="122" t="s">
        <v>406</v>
      </c>
      <c r="B55" s="122">
        <v>21526</v>
      </c>
      <c r="C55" s="122">
        <v>836</v>
      </c>
      <c r="D55" s="178">
        <v>2.0025037333131399</v>
      </c>
      <c r="E55" s="122">
        <v>417.24131080215102</v>
      </c>
      <c r="F55" s="198">
        <v>0</v>
      </c>
      <c r="G55" s="122">
        <v>417.24131080215102</v>
      </c>
      <c r="H55" s="214">
        <v>12.887</v>
      </c>
      <c r="I55" s="214">
        <v>0.57639326752845799</v>
      </c>
      <c r="J55" s="214">
        <v>0.11384213561429</v>
      </c>
      <c r="K55" s="214"/>
      <c r="L55" s="214">
        <v>-1203.7974154876199</v>
      </c>
      <c r="M55" s="214">
        <v>35.011803680635801</v>
      </c>
      <c r="N55" s="214">
        <v>1291.6344773882799</v>
      </c>
      <c r="O55" s="214">
        <v>7401.4204111571598</v>
      </c>
      <c r="P55" s="122"/>
    </row>
    <row r="56" spans="1:16" ht="12.75" x14ac:dyDescent="0.2">
      <c r="A56" s="122" t="s">
        <v>407</v>
      </c>
      <c r="B56" s="122">
        <v>9874</v>
      </c>
      <c r="C56" s="122">
        <v>836</v>
      </c>
      <c r="D56" s="178">
        <v>2.0025037333131399</v>
      </c>
      <c r="E56" s="122">
        <v>417.24131080215102</v>
      </c>
      <c r="F56" s="198">
        <v>0</v>
      </c>
      <c r="G56" s="122">
        <v>417.24131080215102</v>
      </c>
      <c r="H56" s="214">
        <v>12.887</v>
      </c>
      <c r="I56" s="214">
        <v>0.57639326752845799</v>
      </c>
      <c r="J56" s="214">
        <v>0.11384213561429</v>
      </c>
      <c r="K56" s="214"/>
      <c r="L56" s="214">
        <v>-1203.7974154876199</v>
      </c>
      <c r="M56" s="214">
        <v>35.011803680635801</v>
      </c>
      <c r="N56" s="214">
        <v>1291.6344773882799</v>
      </c>
      <c r="O56" s="214">
        <v>7401.4204111571598</v>
      </c>
      <c r="P56" s="122"/>
    </row>
    <row r="57" spans="1:16" ht="12.75" x14ac:dyDescent="0.2">
      <c r="A57" s="122" t="s">
        <v>408</v>
      </c>
      <c r="B57" s="122">
        <v>155817</v>
      </c>
      <c r="C57" s="122">
        <v>836</v>
      </c>
      <c r="D57" s="178">
        <v>2.0025037333131399</v>
      </c>
      <c r="E57" s="122">
        <v>417.24131080215102</v>
      </c>
      <c r="F57" s="198">
        <v>0</v>
      </c>
      <c r="G57" s="122">
        <v>417.24131080215102</v>
      </c>
      <c r="H57" s="214">
        <v>12.887</v>
      </c>
      <c r="I57" s="214">
        <v>0.57639326752845799</v>
      </c>
      <c r="J57" s="214">
        <v>0.11384213561429</v>
      </c>
      <c r="K57" s="214"/>
      <c r="L57" s="214">
        <v>-1203.7974154876199</v>
      </c>
      <c r="M57" s="214">
        <v>35.011803680635801</v>
      </c>
      <c r="N57" s="214">
        <v>1291.6344773882799</v>
      </c>
      <c r="O57" s="214">
        <v>7401.4204111571598</v>
      </c>
      <c r="P57" s="122"/>
    </row>
    <row r="58" spans="1:16" ht="12.75" x14ac:dyDescent="0.2">
      <c r="A58" s="122" t="s">
        <v>409</v>
      </c>
      <c r="B58" s="122">
        <v>26708</v>
      </c>
      <c r="C58" s="122">
        <v>836</v>
      </c>
      <c r="D58" s="178">
        <v>2.0025037333131399</v>
      </c>
      <c r="E58" s="122">
        <v>417.24131080215102</v>
      </c>
      <c r="F58" s="198">
        <v>0</v>
      </c>
      <c r="G58" s="122">
        <v>417.24131080215102</v>
      </c>
      <c r="H58" s="214">
        <v>12.887</v>
      </c>
      <c r="I58" s="214">
        <v>0.57639326752845799</v>
      </c>
      <c r="J58" s="214">
        <v>0.11384213561429</v>
      </c>
      <c r="K58" s="214"/>
      <c r="L58" s="214">
        <v>-1203.7974154876199</v>
      </c>
      <c r="M58" s="214">
        <v>35.011803680635801</v>
      </c>
      <c r="N58" s="214">
        <v>1291.6344773882799</v>
      </c>
      <c r="O58" s="214">
        <v>7401.4204111571598</v>
      </c>
      <c r="P58" s="122"/>
    </row>
    <row r="59" spans="1:16" ht="12.75" x14ac:dyDescent="0.2">
      <c r="A59" s="122" t="s">
        <v>410</v>
      </c>
      <c r="B59" s="122">
        <v>43258</v>
      </c>
      <c r="C59" s="122">
        <v>836</v>
      </c>
      <c r="D59" s="178">
        <v>2.0025037333131399</v>
      </c>
      <c r="E59" s="122">
        <v>417.24131080215102</v>
      </c>
      <c r="F59" s="198">
        <v>0</v>
      </c>
      <c r="G59" s="122">
        <v>417.24131080215102</v>
      </c>
      <c r="H59" s="214">
        <v>12.887</v>
      </c>
      <c r="I59" s="214">
        <v>0.57639326752845799</v>
      </c>
      <c r="J59" s="214">
        <v>0.11384213561429</v>
      </c>
      <c r="K59" s="214"/>
      <c r="L59" s="214">
        <v>-1203.7974154876199</v>
      </c>
      <c r="M59" s="214">
        <v>35.011803680635801</v>
      </c>
      <c r="N59" s="214">
        <v>1291.6344773882799</v>
      </c>
      <c r="O59" s="214">
        <v>7401.4204111571598</v>
      </c>
      <c r="P59" s="122"/>
    </row>
    <row r="60" spans="1:16" ht="12.75" x14ac:dyDescent="0.2">
      <c r="A60" s="122" t="s">
        <v>411</v>
      </c>
      <c r="B60" s="122">
        <v>139363</v>
      </c>
      <c r="C60" s="122">
        <v>836</v>
      </c>
      <c r="D60" s="178">
        <v>2.0025037333131399</v>
      </c>
      <c r="E60" s="122">
        <v>417.24131080215102</v>
      </c>
      <c r="F60" s="198">
        <v>0</v>
      </c>
      <c r="G60" s="122">
        <v>417.24131080215102</v>
      </c>
      <c r="H60" s="214">
        <v>12.887</v>
      </c>
      <c r="I60" s="214">
        <v>0.57639326752845799</v>
      </c>
      <c r="J60" s="214">
        <v>0.11384213561429</v>
      </c>
      <c r="K60" s="214"/>
      <c r="L60" s="214">
        <v>-1203.7974154876199</v>
      </c>
      <c r="M60" s="214">
        <v>35.011803680635801</v>
      </c>
      <c r="N60" s="214">
        <v>1291.6344773882799</v>
      </c>
      <c r="O60" s="214">
        <v>7401.4204111571598</v>
      </c>
      <c r="P60" s="122"/>
    </row>
    <row r="61" spans="1:16" ht="12.75" x14ac:dyDescent="0.2">
      <c r="A61" s="122" t="s">
        <v>412</v>
      </c>
      <c r="B61" s="122">
        <v>14402</v>
      </c>
      <c r="C61" s="122">
        <v>836</v>
      </c>
      <c r="D61" s="178">
        <v>2.0025037333131399</v>
      </c>
      <c r="E61" s="122">
        <v>417.24131080215102</v>
      </c>
      <c r="F61" s="198">
        <v>0</v>
      </c>
      <c r="G61" s="122">
        <v>417.24131080215102</v>
      </c>
      <c r="H61" s="214">
        <v>12.887</v>
      </c>
      <c r="I61" s="214">
        <v>0.57639326752845799</v>
      </c>
      <c r="J61" s="214">
        <v>0.11384213561429</v>
      </c>
      <c r="K61" s="214"/>
      <c r="L61" s="214">
        <v>-1203.7974154876199</v>
      </c>
      <c r="M61" s="214">
        <v>35.011803680635801</v>
      </c>
      <c r="N61" s="214">
        <v>1291.6344773882799</v>
      </c>
      <c r="O61" s="214">
        <v>7401.4204111571598</v>
      </c>
      <c r="P61" s="122"/>
    </row>
    <row r="62" spans="1:16" ht="12.75" x14ac:dyDescent="0.2">
      <c r="A62" s="122" t="s">
        <v>413</v>
      </c>
      <c r="B62" s="122">
        <v>7348</v>
      </c>
      <c r="C62" s="122">
        <v>836</v>
      </c>
      <c r="D62" s="178">
        <v>2.0025037333131399</v>
      </c>
      <c r="E62" s="122">
        <v>417.24131080215102</v>
      </c>
      <c r="F62" s="198">
        <v>0</v>
      </c>
      <c r="G62" s="122">
        <v>417.24131080215102</v>
      </c>
      <c r="H62" s="214">
        <v>12.887</v>
      </c>
      <c r="I62" s="214">
        <v>0.57639326752845799</v>
      </c>
      <c r="J62" s="214">
        <v>0.11384213561429</v>
      </c>
      <c r="K62" s="214"/>
      <c r="L62" s="214">
        <v>-1203.7974154876199</v>
      </c>
      <c r="M62" s="214">
        <v>35.011803680635801</v>
      </c>
      <c r="N62" s="214">
        <v>1291.6344773882799</v>
      </c>
      <c r="O62" s="214">
        <v>7401.4204111571598</v>
      </c>
      <c r="P62" s="122"/>
    </row>
    <row r="63" spans="1:16" ht="12.75" x14ac:dyDescent="0.2">
      <c r="A63" s="122" t="s">
        <v>414</v>
      </c>
      <c r="B63" s="122">
        <v>7809</v>
      </c>
      <c r="C63" s="122">
        <v>836</v>
      </c>
      <c r="D63" s="178">
        <v>2.0025037333131399</v>
      </c>
      <c r="E63" s="122">
        <v>417.24131080215102</v>
      </c>
      <c r="F63" s="198">
        <v>0</v>
      </c>
      <c r="G63" s="122">
        <v>417.24131080215102</v>
      </c>
      <c r="H63" s="214">
        <v>12.887</v>
      </c>
      <c r="I63" s="214">
        <v>0.57639326752845799</v>
      </c>
      <c r="J63" s="214">
        <v>0.11384213561429</v>
      </c>
      <c r="K63" s="214"/>
      <c r="L63" s="214">
        <v>-1203.7974154876199</v>
      </c>
      <c r="M63" s="214">
        <v>35.011803680635801</v>
      </c>
      <c r="N63" s="214">
        <v>1291.6344773882799</v>
      </c>
      <c r="O63" s="214">
        <v>7401.4204111571598</v>
      </c>
      <c r="P63" s="122"/>
    </row>
    <row r="64" spans="1:16" ht="12.75" x14ac:dyDescent="0.2">
      <c r="A64" s="122" t="s">
        <v>415</v>
      </c>
      <c r="B64" s="122">
        <v>3675</v>
      </c>
      <c r="C64" s="122">
        <v>836</v>
      </c>
      <c r="D64" s="178">
        <v>2.0025037333131399</v>
      </c>
      <c r="E64" s="122">
        <v>417.24131080215102</v>
      </c>
      <c r="F64" s="198">
        <v>0</v>
      </c>
      <c r="G64" s="122">
        <v>417.24131080215102</v>
      </c>
      <c r="H64" s="214">
        <v>12.887</v>
      </c>
      <c r="I64" s="214">
        <v>0.57639326752845799</v>
      </c>
      <c r="J64" s="214">
        <v>0.11384213561429</v>
      </c>
      <c r="K64" s="214"/>
      <c r="L64" s="214">
        <v>-1203.7974154876199</v>
      </c>
      <c r="M64" s="214">
        <v>35.011803680635801</v>
      </c>
      <c r="N64" s="214">
        <v>1291.6344773882799</v>
      </c>
      <c r="O64" s="214">
        <v>7401.4204111571598</v>
      </c>
      <c r="P64" s="122"/>
    </row>
    <row r="65" spans="1:16" ht="12.75" x14ac:dyDescent="0.2">
      <c r="A65" s="122" t="s">
        <v>416</v>
      </c>
      <c r="B65" s="122">
        <v>11617</v>
      </c>
      <c r="C65" s="122">
        <v>836</v>
      </c>
      <c r="D65" s="178">
        <v>2.0025037333131399</v>
      </c>
      <c r="E65" s="122">
        <v>417.24131080215102</v>
      </c>
      <c r="F65" s="198">
        <v>0</v>
      </c>
      <c r="G65" s="122">
        <v>417.24131080215102</v>
      </c>
      <c r="H65" s="214">
        <v>12.887</v>
      </c>
      <c r="I65" s="214">
        <v>0.57639326752845799</v>
      </c>
      <c r="J65" s="214">
        <v>0.11384213561429</v>
      </c>
      <c r="K65" s="214"/>
      <c r="L65" s="214">
        <v>-1203.7974154876199</v>
      </c>
      <c r="M65" s="214">
        <v>35.011803680635801</v>
      </c>
      <c r="N65" s="214">
        <v>1291.6344773882799</v>
      </c>
      <c r="O65" s="214">
        <v>7401.4204111571598</v>
      </c>
      <c r="P65" s="122"/>
    </row>
    <row r="66" spans="1:16" ht="12.75" x14ac:dyDescent="0.2">
      <c r="A66" s="122" t="s">
        <v>417</v>
      </c>
      <c r="B66" s="122">
        <v>5335</v>
      </c>
      <c r="C66" s="122">
        <v>836</v>
      </c>
      <c r="D66" s="178">
        <v>2.0025037333131399</v>
      </c>
      <c r="E66" s="122">
        <v>417.24131080215102</v>
      </c>
      <c r="F66" s="198">
        <v>0</v>
      </c>
      <c r="G66" s="122">
        <v>417.24131080215102</v>
      </c>
      <c r="H66" s="214">
        <v>12.887</v>
      </c>
      <c r="I66" s="214">
        <v>0.57639326752845799</v>
      </c>
      <c r="J66" s="214">
        <v>0.11384213561429</v>
      </c>
      <c r="K66" s="214"/>
      <c r="L66" s="214">
        <v>-1203.7974154876199</v>
      </c>
      <c r="M66" s="214">
        <v>35.011803680635801</v>
      </c>
      <c r="N66" s="214">
        <v>1291.6344773882799</v>
      </c>
      <c r="O66" s="214">
        <v>7401.4204111571598</v>
      </c>
      <c r="P66" s="122"/>
    </row>
    <row r="67" spans="1:16" ht="12.75" x14ac:dyDescent="0.2">
      <c r="A67" s="19" t="s">
        <v>418</v>
      </c>
      <c r="B67" s="122"/>
      <c r="C67" s="122"/>
      <c r="D67" s="178"/>
      <c r="E67" s="122"/>
      <c r="F67" s="198"/>
      <c r="G67" s="122"/>
      <c r="H67" s="214"/>
      <c r="I67" s="214"/>
      <c r="J67" s="214"/>
      <c r="K67" s="214"/>
      <c r="L67" s="214"/>
      <c r="M67" s="214"/>
      <c r="N67" s="214"/>
      <c r="O67" s="214"/>
      <c r="P67" s="122"/>
    </row>
    <row r="68" spans="1:16" ht="12.75" x14ac:dyDescent="0.2">
      <c r="A68" s="122" t="s">
        <v>419</v>
      </c>
      <c r="B68" s="122">
        <v>6603</v>
      </c>
      <c r="C68" s="122">
        <v>667</v>
      </c>
      <c r="D68" s="178">
        <v>2.0025037333131399</v>
      </c>
      <c r="E68" s="122">
        <v>333.21346696908302</v>
      </c>
      <c r="F68" s="198">
        <v>0</v>
      </c>
      <c r="G68" s="122">
        <v>333.21346696908302</v>
      </c>
      <c r="H68" s="214">
        <v>13.678000000000001</v>
      </c>
      <c r="I68" s="214">
        <v>0.45583707311183103</v>
      </c>
      <c r="J68" s="214">
        <v>0.108432972915475</v>
      </c>
      <c r="K68" s="214"/>
      <c r="L68" s="214">
        <v>-1203.7974154876199</v>
      </c>
      <c r="M68" s="214">
        <v>35.011803680635801</v>
      </c>
      <c r="N68" s="214">
        <v>1291.6344773882799</v>
      </c>
      <c r="O68" s="214">
        <v>7401.4204111571598</v>
      </c>
      <c r="P68" s="122"/>
    </row>
    <row r="69" spans="1:16" ht="12.75" x14ac:dyDescent="0.2">
      <c r="A69" s="122" t="s">
        <v>420</v>
      </c>
      <c r="B69" s="122">
        <v>17129</v>
      </c>
      <c r="C69" s="122">
        <v>667</v>
      </c>
      <c r="D69" s="178">
        <v>2.0025037333131399</v>
      </c>
      <c r="E69" s="122">
        <v>333.21346696908302</v>
      </c>
      <c r="F69" s="198">
        <v>0</v>
      </c>
      <c r="G69" s="122">
        <v>333.21346696908302</v>
      </c>
      <c r="H69" s="214">
        <v>13.678000000000001</v>
      </c>
      <c r="I69" s="214">
        <v>0.45583707311183103</v>
      </c>
      <c r="J69" s="214">
        <v>0.108432972915475</v>
      </c>
      <c r="K69" s="214"/>
      <c r="L69" s="214">
        <v>-1203.7974154876199</v>
      </c>
      <c r="M69" s="214">
        <v>35.011803680635801</v>
      </c>
      <c r="N69" s="214">
        <v>1291.6344773882799</v>
      </c>
      <c r="O69" s="214">
        <v>7401.4204111571598</v>
      </c>
      <c r="P69" s="122"/>
    </row>
    <row r="70" spans="1:16" ht="12.75" x14ac:dyDescent="0.2">
      <c r="A70" s="122" t="s">
        <v>421</v>
      </c>
      <c r="B70" s="122">
        <v>29478</v>
      </c>
      <c r="C70" s="122">
        <v>667</v>
      </c>
      <c r="D70" s="178">
        <v>2.0025037333131399</v>
      </c>
      <c r="E70" s="122">
        <v>333.21346696908302</v>
      </c>
      <c r="F70" s="198">
        <v>0</v>
      </c>
      <c r="G70" s="122">
        <v>333.21346696908302</v>
      </c>
      <c r="H70" s="214">
        <v>13.678000000000001</v>
      </c>
      <c r="I70" s="214">
        <v>0.45583707311183103</v>
      </c>
      <c r="J70" s="214">
        <v>0.108432972915475</v>
      </c>
      <c r="K70" s="214"/>
      <c r="L70" s="214">
        <v>-1203.7974154876199</v>
      </c>
      <c r="M70" s="214">
        <v>35.011803680635801</v>
      </c>
      <c r="N70" s="214">
        <v>1291.6344773882799</v>
      </c>
      <c r="O70" s="214">
        <v>7401.4204111571598</v>
      </c>
      <c r="P70" s="122"/>
    </row>
    <row r="71" spans="1:16" ht="12.75" x14ac:dyDescent="0.2">
      <c r="A71" s="122" t="s">
        <v>422</v>
      </c>
      <c r="B71" s="122">
        <v>9615</v>
      </c>
      <c r="C71" s="122">
        <v>667</v>
      </c>
      <c r="D71" s="178">
        <v>2.0025037333131399</v>
      </c>
      <c r="E71" s="122">
        <v>333.21346696908302</v>
      </c>
      <c r="F71" s="198">
        <v>0</v>
      </c>
      <c r="G71" s="122">
        <v>333.21346696908302</v>
      </c>
      <c r="H71" s="214">
        <v>13.678000000000001</v>
      </c>
      <c r="I71" s="214">
        <v>0.45583707311183103</v>
      </c>
      <c r="J71" s="214">
        <v>0.108432972915475</v>
      </c>
      <c r="K71" s="214"/>
      <c r="L71" s="214">
        <v>-1203.7974154876199</v>
      </c>
      <c r="M71" s="214">
        <v>35.011803680635801</v>
      </c>
      <c r="N71" s="214">
        <v>1291.6344773882799</v>
      </c>
      <c r="O71" s="214">
        <v>7401.4204111571598</v>
      </c>
      <c r="P71" s="122"/>
    </row>
    <row r="72" spans="1:16" ht="12.75" x14ac:dyDescent="0.2">
      <c r="A72" s="122" t="s">
        <v>423</v>
      </c>
      <c r="B72" s="122">
        <v>11586</v>
      </c>
      <c r="C72" s="122">
        <v>667</v>
      </c>
      <c r="D72" s="178">
        <v>2.0025037333131399</v>
      </c>
      <c r="E72" s="122">
        <v>333.21346696908302</v>
      </c>
      <c r="F72" s="198">
        <v>0</v>
      </c>
      <c r="G72" s="122">
        <v>333.21346696908302</v>
      </c>
      <c r="H72" s="214">
        <v>13.678000000000001</v>
      </c>
      <c r="I72" s="214">
        <v>0.45583707311183103</v>
      </c>
      <c r="J72" s="214">
        <v>0.108432972915475</v>
      </c>
      <c r="K72" s="214"/>
      <c r="L72" s="214">
        <v>-1203.7974154876199</v>
      </c>
      <c r="M72" s="214">
        <v>35.011803680635801</v>
      </c>
      <c r="N72" s="214">
        <v>1291.6344773882799</v>
      </c>
      <c r="O72" s="214">
        <v>7401.4204111571598</v>
      </c>
      <c r="P72" s="122"/>
    </row>
    <row r="73" spans="1:16" ht="12.75" x14ac:dyDescent="0.2">
      <c r="A73" s="122" t="s">
        <v>424</v>
      </c>
      <c r="B73" s="122">
        <v>135297</v>
      </c>
      <c r="C73" s="122">
        <v>667</v>
      </c>
      <c r="D73" s="178">
        <v>2.0025037333131399</v>
      </c>
      <c r="E73" s="122">
        <v>333.21346696908302</v>
      </c>
      <c r="F73" s="198">
        <v>0</v>
      </c>
      <c r="G73" s="122">
        <v>333.21346696908302</v>
      </c>
      <c r="H73" s="214">
        <v>13.678000000000001</v>
      </c>
      <c r="I73" s="214">
        <v>0.45583707311183103</v>
      </c>
      <c r="J73" s="214">
        <v>0.108432972915475</v>
      </c>
      <c r="K73" s="214"/>
      <c r="L73" s="214">
        <v>-1203.7974154876199</v>
      </c>
      <c r="M73" s="214">
        <v>35.011803680635801</v>
      </c>
      <c r="N73" s="214">
        <v>1291.6344773882799</v>
      </c>
      <c r="O73" s="214">
        <v>7401.4204111571598</v>
      </c>
      <c r="P73" s="122"/>
    </row>
    <row r="74" spans="1:16" ht="12.75" x14ac:dyDescent="0.2">
      <c r="A74" s="122" t="s">
        <v>425</v>
      </c>
      <c r="B74" s="122">
        <v>7226</v>
      </c>
      <c r="C74" s="122">
        <v>667</v>
      </c>
      <c r="D74" s="178">
        <v>2.0025037333131399</v>
      </c>
      <c r="E74" s="122">
        <v>333.21346696908302</v>
      </c>
      <c r="F74" s="198">
        <v>0</v>
      </c>
      <c r="G74" s="122">
        <v>333.21346696908302</v>
      </c>
      <c r="H74" s="214">
        <v>13.678000000000001</v>
      </c>
      <c r="I74" s="214">
        <v>0.45583707311183103</v>
      </c>
      <c r="J74" s="214">
        <v>0.108432972915475</v>
      </c>
      <c r="K74" s="214"/>
      <c r="L74" s="214">
        <v>-1203.7974154876199</v>
      </c>
      <c r="M74" s="214">
        <v>35.011803680635801</v>
      </c>
      <c r="N74" s="214">
        <v>1291.6344773882799</v>
      </c>
      <c r="O74" s="214">
        <v>7401.4204111571598</v>
      </c>
      <c r="P74" s="122"/>
    </row>
    <row r="75" spans="1:16" ht="12.75" x14ac:dyDescent="0.2">
      <c r="A75" s="122" t="s">
        <v>426</v>
      </c>
      <c r="B75" s="122">
        <v>30820</v>
      </c>
      <c r="C75" s="122">
        <v>667</v>
      </c>
      <c r="D75" s="178">
        <v>2.0025037333131399</v>
      </c>
      <c r="E75" s="122">
        <v>333.21346696908302</v>
      </c>
      <c r="F75" s="198">
        <v>0</v>
      </c>
      <c r="G75" s="122">
        <v>333.21346696908302</v>
      </c>
      <c r="H75" s="214">
        <v>13.678000000000001</v>
      </c>
      <c r="I75" s="214">
        <v>0.45583707311183103</v>
      </c>
      <c r="J75" s="214">
        <v>0.108432972915475</v>
      </c>
      <c r="K75" s="214"/>
      <c r="L75" s="214">
        <v>-1203.7974154876199</v>
      </c>
      <c r="M75" s="214">
        <v>35.011803680635801</v>
      </c>
      <c r="N75" s="214">
        <v>1291.6344773882799</v>
      </c>
      <c r="O75" s="214">
        <v>7401.4204111571598</v>
      </c>
      <c r="P75" s="122"/>
    </row>
    <row r="76" spans="1:16" ht="12.75" x14ac:dyDescent="0.2">
      <c r="A76" s="122" t="s">
        <v>427</v>
      </c>
      <c r="B76" s="122">
        <v>11396</v>
      </c>
      <c r="C76" s="122">
        <v>667</v>
      </c>
      <c r="D76" s="178">
        <v>2.0025037333131399</v>
      </c>
      <c r="E76" s="122">
        <v>333.21346696908302</v>
      </c>
      <c r="F76" s="198">
        <v>0</v>
      </c>
      <c r="G76" s="122">
        <v>333.21346696908302</v>
      </c>
      <c r="H76" s="214">
        <v>13.678000000000001</v>
      </c>
      <c r="I76" s="214">
        <v>0.45583707311183103</v>
      </c>
      <c r="J76" s="214">
        <v>0.108432972915475</v>
      </c>
      <c r="K76" s="214"/>
      <c r="L76" s="214">
        <v>-1203.7974154876199</v>
      </c>
      <c r="M76" s="214">
        <v>35.011803680635801</v>
      </c>
      <c r="N76" s="214">
        <v>1291.6344773882799</v>
      </c>
      <c r="O76" s="214">
        <v>7401.4204111571598</v>
      </c>
      <c r="P76" s="122"/>
    </row>
    <row r="77" spans="1:16" ht="12.75" x14ac:dyDescent="0.2">
      <c r="A77" s="122" t="s">
        <v>428</v>
      </c>
      <c r="B77" s="122">
        <v>18794</v>
      </c>
      <c r="C77" s="122">
        <v>667</v>
      </c>
      <c r="D77" s="178">
        <v>2.0025037333131399</v>
      </c>
      <c r="E77" s="122">
        <v>333.21346696908302</v>
      </c>
      <c r="F77" s="198">
        <v>0</v>
      </c>
      <c r="G77" s="122">
        <v>333.21346696908302</v>
      </c>
      <c r="H77" s="214">
        <v>13.678000000000001</v>
      </c>
      <c r="I77" s="214">
        <v>0.45583707311183103</v>
      </c>
      <c r="J77" s="214">
        <v>0.108432972915475</v>
      </c>
      <c r="K77" s="214"/>
      <c r="L77" s="214">
        <v>-1203.7974154876199</v>
      </c>
      <c r="M77" s="214">
        <v>35.011803680635801</v>
      </c>
      <c r="N77" s="214">
        <v>1291.6344773882799</v>
      </c>
      <c r="O77" s="214">
        <v>7401.4204111571598</v>
      </c>
      <c r="P77" s="122"/>
    </row>
    <row r="78" spans="1:16" ht="12.75" x14ac:dyDescent="0.2">
      <c r="A78" s="122" t="s">
        <v>429</v>
      </c>
      <c r="B78" s="122">
        <v>13644</v>
      </c>
      <c r="C78" s="122">
        <v>667</v>
      </c>
      <c r="D78" s="178">
        <v>2.0025037333131399</v>
      </c>
      <c r="E78" s="122">
        <v>333.21346696908302</v>
      </c>
      <c r="F78" s="198">
        <v>0</v>
      </c>
      <c r="G78" s="122">
        <v>333.21346696908302</v>
      </c>
      <c r="H78" s="214">
        <v>13.678000000000001</v>
      </c>
      <c r="I78" s="214">
        <v>0.45583707311183103</v>
      </c>
      <c r="J78" s="214">
        <v>0.108432972915475</v>
      </c>
      <c r="K78" s="214"/>
      <c r="L78" s="214">
        <v>-1203.7974154876199</v>
      </c>
      <c r="M78" s="214">
        <v>35.011803680635801</v>
      </c>
      <c r="N78" s="214">
        <v>1291.6344773882799</v>
      </c>
      <c r="O78" s="214">
        <v>7401.4204111571598</v>
      </c>
      <c r="P78" s="122"/>
    </row>
    <row r="79" spans="1:16" ht="12.75" x14ac:dyDescent="0.2">
      <c r="A79" s="122" t="s">
        <v>430</v>
      </c>
      <c r="B79" s="122">
        <v>27241</v>
      </c>
      <c r="C79" s="122">
        <v>667</v>
      </c>
      <c r="D79" s="178">
        <v>2.0025037333131399</v>
      </c>
      <c r="E79" s="122">
        <v>333.21346696908302</v>
      </c>
      <c r="F79" s="198">
        <v>0</v>
      </c>
      <c r="G79" s="122">
        <v>333.21346696908302</v>
      </c>
      <c r="H79" s="214">
        <v>13.678000000000001</v>
      </c>
      <c r="I79" s="214">
        <v>0.45583707311183103</v>
      </c>
      <c r="J79" s="214">
        <v>0.108432972915475</v>
      </c>
      <c r="K79" s="214"/>
      <c r="L79" s="214">
        <v>-1203.7974154876199</v>
      </c>
      <c r="M79" s="214">
        <v>35.011803680635801</v>
      </c>
      <c r="N79" s="214">
        <v>1291.6344773882799</v>
      </c>
      <c r="O79" s="214">
        <v>7401.4204111571598</v>
      </c>
      <c r="P79" s="122"/>
    </row>
    <row r="80" spans="1:16" ht="12.75" x14ac:dyDescent="0.2">
      <c r="A80" s="122" t="s">
        <v>431</v>
      </c>
      <c r="B80" s="122">
        <v>33906</v>
      </c>
      <c r="C80" s="122">
        <v>667</v>
      </c>
      <c r="D80" s="178">
        <v>2.0025037333131399</v>
      </c>
      <c r="E80" s="122">
        <v>333.21346696908302</v>
      </c>
      <c r="F80" s="198">
        <v>0</v>
      </c>
      <c r="G80" s="122">
        <v>333.21346696908302</v>
      </c>
      <c r="H80" s="214">
        <v>13.678000000000001</v>
      </c>
      <c r="I80" s="214">
        <v>0.45583707311183103</v>
      </c>
      <c r="J80" s="214">
        <v>0.108432972915475</v>
      </c>
      <c r="K80" s="214"/>
      <c r="L80" s="214">
        <v>-1203.7974154876199</v>
      </c>
      <c r="M80" s="214">
        <v>35.011803680635801</v>
      </c>
      <c r="N80" s="214">
        <v>1291.6344773882799</v>
      </c>
      <c r="O80" s="214">
        <v>7401.4204111571598</v>
      </c>
      <c r="P80" s="122"/>
    </row>
    <row r="81" spans="1:16" ht="12.75" x14ac:dyDescent="0.2">
      <c r="A81" s="19" t="s">
        <v>432</v>
      </c>
      <c r="B81" s="122"/>
      <c r="C81" s="122"/>
      <c r="D81" s="178"/>
      <c r="E81" s="122"/>
      <c r="F81" s="198"/>
      <c r="G81" s="122"/>
      <c r="H81" s="214"/>
      <c r="I81" s="214"/>
      <c r="J81" s="214"/>
      <c r="K81" s="214"/>
      <c r="L81" s="214"/>
      <c r="M81" s="214"/>
      <c r="N81" s="214"/>
      <c r="O81" s="214"/>
      <c r="P81" s="122"/>
    </row>
    <row r="82" spans="1:16" ht="12.75" x14ac:dyDescent="0.2">
      <c r="A82" s="122" t="s">
        <v>433</v>
      </c>
      <c r="B82" s="122">
        <v>19850</v>
      </c>
      <c r="C82" s="122">
        <v>635</v>
      </c>
      <c r="D82" s="178">
        <v>2.0025037333131399</v>
      </c>
      <c r="E82" s="122">
        <v>317.31610449108001</v>
      </c>
      <c r="F82" s="198">
        <v>0</v>
      </c>
      <c r="G82" s="122">
        <v>317.31610449108001</v>
      </c>
      <c r="H82" s="214">
        <v>15.06</v>
      </c>
      <c r="I82" s="214">
        <v>0.42414393135774298</v>
      </c>
      <c r="J82" s="214">
        <v>0.103130601090041</v>
      </c>
      <c r="K82" s="214"/>
      <c r="L82" s="214">
        <v>-1203.7974154876199</v>
      </c>
      <c r="M82" s="214">
        <v>35.011803680635801</v>
      </c>
      <c r="N82" s="214">
        <v>1291.6344773882799</v>
      </c>
      <c r="O82" s="214">
        <v>7401.4204111571598</v>
      </c>
      <c r="P82" s="122"/>
    </row>
    <row r="83" spans="1:16" ht="12.75" x14ac:dyDescent="0.2">
      <c r="A83" s="122" t="s">
        <v>434</v>
      </c>
      <c r="B83" s="122">
        <v>8760</v>
      </c>
      <c r="C83" s="122">
        <v>635</v>
      </c>
      <c r="D83" s="178">
        <v>2.0025037333131399</v>
      </c>
      <c r="E83" s="122">
        <v>317.31610449108001</v>
      </c>
      <c r="F83" s="198">
        <v>0</v>
      </c>
      <c r="G83" s="122">
        <v>317.31610449108001</v>
      </c>
      <c r="H83" s="214">
        <v>15.06</v>
      </c>
      <c r="I83" s="214">
        <v>0.42414393135774298</v>
      </c>
      <c r="J83" s="214">
        <v>0.103130601090041</v>
      </c>
      <c r="K83" s="214"/>
      <c r="L83" s="214">
        <v>-1203.7974154876199</v>
      </c>
      <c r="M83" s="214">
        <v>35.011803680635801</v>
      </c>
      <c r="N83" s="214">
        <v>1291.6344773882799</v>
      </c>
      <c r="O83" s="214">
        <v>7401.4204111571598</v>
      </c>
      <c r="P83" s="122"/>
    </row>
    <row r="84" spans="1:16" ht="12.75" x14ac:dyDescent="0.2">
      <c r="A84" s="122" t="s">
        <v>435</v>
      </c>
      <c r="B84" s="122">
        <v>28008</v>
      </c>
      <c r="C84" s="122">
        <v>635</v>
      </c>
      <c r="D84" s="178">
        <v>2.0025037333131399</v>
      </c>
      <c r="E84" s="122">
        <v>317.31610449108001</v>
      </c>
      <c r="F84" s="198">
        <v>0</v>
      </c>
      <c r="G84" s="122">
        <v>317.31610449108001</v>
      </c>
      <c r="H84" s="214">
        <v>15.06</v>
      </c>
      <c r="I84" s="214">
        <v>0.42414393135774298</v>
      </c>
      <c r="J84" s="214">
        <v>0.103130601090041</v>
      </c>
      <c r="K84" s="214"/>
      <c r="L84" s="214">
        <v>-1203.7974154876199</v>
      </c>
      <c r="M84" s="214">
        <v>35.011803680635801</v>
      </c>
      <c r="N84" s="214">
        <v>1291.6344773882799</v>
      </c>
      <c r="O84" s="214">
        <v>7401.4204111571598</v>
      </c>
      <c r="P84" s="122"/>
    </row>
    <row r="85" spans="1:16" ht="12.75" x14ac:dyDescent="0.2">
      <c r="A85" s="122" t="s">
        <v>436</v>
      </c>
      <c r="B85" s="122">
        <v>9991</v>
      </c>
      <c r="C85" s="122">
        <v>635</v>
      </c>
      <c r="D85" s="178">
        <v>2.0025037333131399</v>
      </c>
      <c r="E85" s="122">
        <v>317.31610449108001</v>
      </c>
      <c r="F85" s="198">
        <v>0</v>
      </c>
      <c r="G85" s="122">
        <v>317.31610449108001</v>
      </c>
      <c r="H85" s="214">
        <v>15.06</v>
      </c>
      <c r="I85" s="214">
        <v>0.42414393135774298</v>
      </c>
      <c r="J85" s="214">
        <v>0.103130601090041</v>
      </c>
      <c r="K85" s="214"/>
      <c r="L85" s="214">
        <v>-1203.7974154876199</v>
      </c>
      <c r="M85" s="214">
        <v>35.011803680635801</v>
      </c>
      <c r="N85" s="214">
        <v>1291.6344773882799</v>
      </c>
      <c r="O85" s="214">
        <v>7401.4204111571598</v>
      </c>
      <c r="P85" s="122"/>
    </row>
    <row r="86" spans="1:16" ht="12.75" x14ac:dyDescent="0.2">
      <c r="A86" s="122" t="s">
        <v>437</v>
      </c>
      <c r="B86" s="122">
        <v>12393</v>
      </c>
      <c r="C86" s="122">
        <v>635</v>
      </c>
      <c r="D86" s="178">
        <v>2.0025037333131399</v>
      </c>
      <c r="E86" s="122">
        <v>317.31610449108001</v>
      </c>
      <c r="F86" s="198">
        <v>0</v>
      </c>
      <c r="G86" s="122">
        <v>317.31610449108001</v>
      </c>
      <c r="H86" s="214">
        <v>15.06</v>
      </c>
      <c r="I86" s="214">
        <v>0.42414393135774298</v>
      </c>
      <c r="J86" s="214">
        <v>0.103130601090041</v>
      </c>
      <c r="K86" s="214"/>
      <c r="L86" s="214">
        <v>-1203.7974154876199</v>
      </c>
      <c r="M86" s="214">
        <v>35.011803680635801</v>
      </c>
      <c r="N86" s="214">
        <v>1291.6344773882799</v>
      </c>
      <c r="O86" s="214">
        <v>7401.4204111571598</v>
      </c>
      <c r="P86" s="122"/>
    </row>
    <row r="87" spans="1:16" ht="12.75" x14ac:dyDescent="0.2">
      <c r="A87" s="122" t="s">
        <v>438</v>
      </c>
      <c r="B87" s="122">
        <v>9508</v>
      </c>
      <c r="C87" s="122">
        <v>635</v>
      </c>
      <c r="D87" s="178">
        <v>2.0025037333131399</v>
      </c>
      <c r="E87" s="122">
        <v>317.31610449108001</v>
      </c>
      <c r="F87" s="198">
        <v>0</v>
      </c>
      <c r="G87" s="122">
        <v>317.31610449108001</v>
      </c>
      <c r="H87" s="214">
        <v>15.06</v>
      </c>
      <c r="I87" s="214">
        <v>0.42414393135774298</v>
      </c>
      <c r="J87" s="214">
        <v>0.103130601090041</v>
      </c>
      <c r="K87" s="214"/>
      <c r="L87" s="214">
        <v>-1203.7974154876199</v>
      </c>
      <c r="M87" s="214">
        <v>35.011803680635801</v>
      </c>
      <c r="N87" s="214">
        <v>1291.6344773882799</v>
      </c>
      <c r="O87" s="214">
        <v>7401.4204111571598</v>
      </c>
      <c r="P87" s="122"/>
    </row>
    <row r="88" spans="1:16" ht="12.75" x14ac:dyDescent="0.2">
      <c r="A88" s="122" t="s">
        <v>439</v>
      </c>
      <c r="B88" s="122">
        <v>89500</v>
      </c>
      <c r="C88" s="122">
        <v>635</v>
      </c>
      <c r="D88" s="178">
        <v>2.0025037333131399</v>
      </c>
      <c r="E88" s="122">
        <v>317.31610449108001</v>
      </c>
      <c r="F88" s="198">
        <v>0</v>
      </c>
      <c r="G88" s="122">
        <v>317.31610449108001</v>
      </c>
      <c r="H88" s="214">
        <v>15.06</v>
      </c>
      <c r="I88" s="214">
        <v>0.42414393135774298</v>
      </c>
      <c r="J88" s="214">
        <v>0.103130601090041</v>
      </c>
      <c r="K88" s="214"/>
      <c r="L88" s="214">
        <v>-1203.7974154876199</v>
      </c>
      <c r="M88" s="214">
        <v>35.011803680635801</v>
      </c>
      <c r="N88" s="214">
        <v>1291.6344773882799</v>
      </c>
      <c r="O88" s="214">
        <v>7401.4204111571598</v>
      </c>
      <c r="P88" s="122"/>
    </row>
    <row r="89" spans="1:16" ht="12.75" x14ac:dyDescent="0.2">
      <c r="A89" s="122" t="s">
        <v>440</v>
      </c>
      <c r="B89" s="122">
        <v>16618</v>
      </c>
      <c r="C89" s="122">
        <v>635</v>
      </c>
      <c r="D89" s="178">
        <v>2.0025037333131399</v>
      </c>
      <c r="E89" s="122">
        <v>317.31610449108001</v>
      </c>
      <c r="F89" s="198">
        <v>0</v>
      </c>
      <c r="G89" s="122">
        <v>317.31610449108001</v>
      </c>
      <c r="H89" s="214">
        <v>15.06</v>
      </c>
      <c r="I89" s="214">
        <v>0.42414393135774298</v>
      </c>
      <c r="J89" s="214">
        <v>0.103130601090041</v>
      </c>
      <c r="K89" s="214"/>
      <c r="L89" s="214">
        <v>-1203.7974154876199</v>
      </c>
      <c r="M89" s="214">
        <v>35.011803680635801</v>
      </c>
      <c r="N89" s="214">
        <v>1291.6344773882799</v>
      </c>
      <c r="O89" s="214">
        <v>7401.4204111571598</v>
      </c>
      <c r="P89" s="122"/>
    </row>
    <row r="90" spans="1:16" ht="12.75" x14ac:dyDescent="0.2">
      <c r="A90" s="19" t="s">
        <v>441</v>
      </c>
      <c r="B90" s="122"/>
      <c r="C90" s="122"/>
      <c r="D90" s="178"/>
      <c r="E90" s="122"/>
      <c r="F90" s="198"/>
      <c r="G90" s="122"/>
      <c r="H90" s="214"/>
      <c r="I90" s="214"/>
      <c r="J90" s="214"/>
      <c r="K90" s="214"/>
      <c r="L90" s="214"/>
      <c r="M90" s="214"/>
      <c r="N90" s="214"/>
      <c r="O90" s="214"/>
      <c r="P90" s="122"/>
    </row>
    <row r="91" spans="1:16" ht="12.75" x14ac:dyDescent="0.2">
      <c r="A91" s="122" t="s">
        <v>442</v>
      </c>
      <c r="B91" s="122">
        <v>10930</v>
      </c>
      <c r="C91" s="122">
        <v>667</v>
      </c>
      <c r="D91" s="178">
        <v>2.0025037333131399</v>
      </c>
      <c r="E91" s="122">
        <v>332.93149193587698</v>
      </c>
      <c r="F91" s="198">
        <v>0</v>
      </c>
      <c r="G91" s="122">
        <v>332.93149193587698</v>
      </c>
      <c r="H91" s="214">
        <v>15.295</v>
      </c>
      <c r="I91" s="214">
        <v>0.382499084900223</v>
      </c>
      <c r="J91" s="214">
        <v>0.11350603124382</v>
      </c>
      <c r="K91" s="214"/>
      <c r="L91" s="214">
        <v>-1203.7974154876199</v>
      </c>
      <c r="M91" s="214">
        <v>35.011803680635801</v>
      </c>
      <c r="N91" s="214">
        <v>1291.6344773882799</v>
      </c>
      <c r="O91" s="214">
        <v>7401.4204111571598</v>
      </c>
      <c r="P91" s="122"/>
    </row>
    <row r="92" spans="1:16" ht="12.75" x14ac:dyDescent="0.2">
      <c r="A92" s="122" t="s">
        <v>443</v>
      </c>
      <c r="B92" s="122">
        <v>9348</v>
      </c>
      <c r="C92" s="122">
        <v>667</v>
      </c>
      <c r="D92" s="178">
        <v>2.0025037333131399</v>
      </c>
      <c r="E92" s="122">
        <v>332.93149193587698</v>
      </c>
      <c r="F92" s="198">
        <v>0</v>
      </c>
      <c r="G92" s="122">
        <v>332.93149193587698</v>
      </c>
      <c r="H92" s="214">
        <v>15.295</v>
      </c>
      <c r="I92" s="214">
        <v>0.382499084900223</v>
      </c>
      <c r="J92" s="214">
        <v>0.11350603124382</v>
      </c>
      <c r="K92" s="214"/>
      <c r="L92" s="214">
        <v>-1203.7974154876199</v>
      </c>
      <c r="M92" s="214">
        <v>35.011803680635801</v>
      </c>
      <c r="N92" s="214">
        <v>1291.6344773882799</v>
      </c>
      <c r="O92" s="214">
        <v>7401.4204111571598</v>
      </c>
      <c r="P92" s="122"/>
    </row>
    <row r="93" spans="1:16" ht="12.75" x14ac:dyDescent="0.2">
      <c r="A93" s="122" t="s">
        <v>444</v>
      </c>
      <c r="B93" s="122">
        <v>14607</v>
      </c>
      <c r="C93" s="122">
        <v>667</v>
      </c>
      <c r="D93" s="178">
        <v>2.0025037333131399</v>
      </c>
      <c r="E93" s="122">
        <v>332.93149193587698</v>
      </c>
      <c r="F93" s="198">
        <v>0</v>
      </c>
      <c r="G93" s="122">
        <v>332.93149193587698</v>
      </c>
      <c r="H93" s="214">
        <v>15.295</v>
      </c>
      <c r="I93" s="214">
        <v>0.382499084900223</v>
      </c>
      <c r="J93" s="214">
        <v>0.11350603124382</v>
      </c>
      <c r="K93" s="214"/>
      <c r="L93" s="214">
        <v>-1203.7974154876199</v>
      </c>
      <c r="M93" s="214">
        <v>35.011803680635801</v>
      </c>
      <c r="N93" s="214">
        <v>1291.6344773882799</v>
      </c>
      <c r="O93" s="214">
        <v>7401.4204111571598</v>
      </c>
      <c r="P93" s="122"/>
    </row>
    <row r="94" spans="1:16" ht="12.75" x14ac:dyDescent="0.2">
      <c r="A94" s="122" t="s">
        <v>445</v>
      </c>
      <c r="B94" s="122">
        <v>6080</v>
      </c>
      <c r="C94" s="122">
        <v>667</v>
      </c>
      <c r="D94" s="178">
        <v>2.0025037333131399</v>
      </c>
      <c r="E94" s="122">
        <v>332.93149193587698</v>
      </c>
      <c r="F94" s="198">
        <v>0</v>
      </c>
      <c r="G94" s="122">
        <v>332.93149193587698</v>
      </c>
      <c r="H94" s="214">
        <v>15.295</v>
      </c>
      <c r="I94" s="214">
        <v>0.382499084900223</v>
      </c>
      <c r="J94" s="214">
        <v>0.11350603124382</v>
      </c>
      <c r="K94" s="214"/>
      <c r="L94" s="214">
        <v>-1203.7974154876199</v>
      </c>
      <c r="M94" s="214">
        <v>35.011803680635801</v>
      </c>
      <c r="N94" s="214">
        <v>1291.6344773882799</v>
      </c>
      <c r="O94" s="214">
        <v>7401.4204111571598</v>
      </c>
      <c r="P94" s="122"/>
    </row>
    <row r="95" spans="1:16" ht="12.75" x14ac:dyDescent="0.2">
      <c r="A95" s="122" t="s">
        <v>441</v>
      </c>
      <c r="B95" s="122">
        <v>66571</v>
      </c>
      <c r="C95" s="122">
        <v>667</v>
      </c>
      <c r="D95" s="178">
        <v>2.0025037333131399</v>
      </c>
      <c r="E95" s="122">
        <v>332.93149193587698</v>
      </c>
      <c r="F95" s="198">
        <v>0</v>
      </c>
      <c r="G95" s="122">
        <v>332.93149193587698</v>
      </c>
      <c r="H95" s="214">
        <v>15.295</v>
      </c>
      <c r="I95" s="214">
        <v>0.382499084900223</v>
      </c>
      <c r="J95" s="214">
        <v>0.11350603124382</v>
      </c>
      <c r="K95" s="214"/>
      <c r="L95" s="214">
        <v>-1203.7974154876199</v>
      </c>
      <c r="M95" s="214">
        <v>35.011803680635801</v>
      </c>
      <c r="N95" s="214">
        <v>1291.6344773882799</v>
      </c>
      <c r="O95" s="214">
        <v>7401.4204111571598</v>
      </c>
      <c r="P95" s="122"/>
    </row>
    <row r="96" spans="1:16" ht="12.75" x14ac:dyDescent="0.2">
      <c r="A96" s="122" t="s">
        <v>446</v>
      </c>
      <c r="B96" s="122">
        <v>13395</v>
      </c>
      <c r="C96" s="122">
        <v>667</v>
      </c>
      <c r="D96" s="178">
        <v>2.0025037333131399</v>
      </c>
      <c r="E96" s="122">
        <v>332.93149193587698</v>
      </c>
      <c r="F96" s="198">
        <v>0</v>
      </c>
      <c r="G96" s="122">
        <v>332.93149193587698</v>
      </c>
      <c r="H96" s="214">
        <v>15.295</v>
      </c>
      <c r="I96" s="214">
        <v>0.382499084900223</v>
      </c>
      <c r="J96" s="214">
        <v>0.11350603124382</v>
      </c>
      <c r="K96" s="214"/>
      <c r="L96" s="214">
        <v>-1203.7974154876199</v>
      </c>
      <c r="M96" s="214">
        <v>35.011803680635801</v>
      </c>
      <c r="N96" s="214">
        <v>1291.6344773882799</v>
      </c>
      <c r="O96" s="214">
        <v>7401.4204111571598</v>
      </c>
      <c r="P96" s="122"/>
    </row>
    <row r="97" spans="1:16" ht="12.75" x14ac:dyDescent="0.2">
      <c r="A97" s="122" t="s">
        <v>447</v>
      </c>
      <c r="B97" s="122">
        <v>14916</v>
      </c>
      <c r="C97" s="122">
        <v>667</v>
      </c>
      <c r="D97" s="178">
        <v>2.0025037333131399</v>
      </c>
      <c r="E97" s="122">
        <v>332.93149193587698</v>
      </c>
      <c r="F97" s="198">
        <v>0</v>
      </c>
      <c r="G97" s="122">
        <v>332.93149193587698</v>
      </c>
      <c r="H97" s="214">
        <v>15.295</v>
      </c>
      <c r="I97" s="214">
        <v>0.382499084900223</v>
      </c>
      <c r="J97" s="214">
        <v>0.11350603124382</v>
      </c>
      <c r="K97" s="214"/>
      <c r="L97" s="214">
        <v>-1203.7974154876199</v>
      </c>
      <c r="M97" s="214">
        <v>35.011803680635801</v>
      </c>
      <c r="N97" s="214">
        <v>1291.6344773882799</v>
      </c>
      <c r="O97" s="214">
        <v>7401.4204111571598</v>
      </c>
      <c r="P97" s="122"/>
    </row>
    <row r="98" spans="1:16" ht="12.75" x14ac:dyDescent="0.2">
      <c r="A98" s="122" t="s">
        <v>448</v>
      </c>
      <c r="B98" s="122">
        <v>20311</v>
      </c>
      <c r="C98" s="122">
        <v>667</v>
      </c>
      <c r="D98" s="178">
        <v>2.0025037333131399</v>
      </c>
      <c r="E98" s="122">
        <v>332.93149193587698</v>
      </c>
      <c r="F98" s="198">
        <v>0</v>
      </c>
      <c r="G98" s="122">
        <v>332.93149193587698</v>
      </c>
      <c r="H98" s="214">
        <v>15.295</v>
      </c>
      <c r="I98" s="214">
        <v>0.382499084900223</v>
      </c>
      <c r="J98" s="214">
        <v>0.11350603124382</v>
      </c>
      <c r="K98" s="214"/>
      <c r="L98" s="214">
        <v>-1203.7974154876199</v>
      </c>
      <c r="M98" s="214">
        <v>35.011803680635801</v>
      </c>
      <c r="N98" s="214">
        <v>1291.6344773882799</v>
      </c>
      <c r="O98" s="214">
        <v>7401.4204111571598</v>
      </c>
      <c r="P98" s="122"/>
    </row>
    <row r="99" spans="1:16" ht="12.75" x14ac:dyDescent="0.2">
      <c r="A99" s="122" t="s">
        <v>449</v>
      </c>
      <c r="B99" s="122">
        <v>27006</v>
      </c>
      <c r="C99" s="122">
        <v>667</v>
      </c>
      <c r="D99" s="178">
        <v>2.0025037333131399</v>
      </c>
      <c r="E99" s="122">
        <v>332.93149193587698</v>
      </c>
      <c r="F99" s="198">
        <v>0</v>
      </c>
      <c r="G99" s="122">
        <v>332.93149193587698</v>
      </c>
      <c r="H99" s="214">
        <v>15.295</v>
      </c>
      <c r="I99" s="214">
        <v>0.382499084900223</v>
      </c>
      <c r="J99" s="214">
        <v>0.11350603124382</v>
      </c>
      <c r="K99" s="214"/>
      <c r="L99" s="214">
        <v>-1203.7974154876199</v>
      </c>
      <c r="M99" s="214">
        <v>35.011803680635801</v>
      </c>
      <c r="N99" s="214">
        <v>1291.6344773882799</v>
      </c>
      <c r="O99" s="214">
        <v>7401.4204111571598</v>
      </c>
      <c r="P99" s="122"/>
    </row>
    <row r="100" spans="1:16" ht="12.75" x14ac:dyDescent="0.2">
      <c r="A100" s="122" t="s">
        <v>450</v>
      </c>
      <c r="B100" s="122">
        <v>7063</v>
      </c>
      <c r="C100" s="122">
        <v>667</v>
      </c>
      <c r="D100" s="178">
        <v>2.0025037333131399</v>
      </c>
      <c r="E100" s="122">
        <v>332.93149193587698</v>
      </c>
      <c r="F100" s="198">
        <v>0</v>
      </c>
      <c r="G100" s="122">
        <v>332.93149193587698</v>
      </c>
      <c r="H100" s="214">
        <v>15.295</v>
      </c>
      <c r="I100" s="214">
        <v>0.382499084900223</v>
      </c>
      <c r="J100" s="214">
        <v>0.11350603124382</v>
      </c>
      <c r="K100" s="214"/>
      <c r="L100" s="214">
        <v>-1203.7974154876199</v>
      </c>
      <c r="M100" s="214">
        <v>35.011803680635801</v>
      </c>
      <c r="N100" s="214">
        <v>1291.6344773882799</v>
      </c>
      <c r="O100" s="214">
        <v>7401.4204111571598</v>
      </c>
      <c r="P100" s="122"/>
    </row>
    <row r="101" spans="1:16" ht="12.75" x14ac:dyDescent="0.2">
      <c r="A101" s="122" t="s">
        <v>451</v>
      </c>
      <c r="B101" s="122">
        <v>15636</v>
      </c>
      <c r="C101" s="122">
        <v>667</v>
      </c>
      <c r="D101" s="178">
        <v>2.0025037333131399</v>
      </c>
      <c r="E101" s="122">
        <v>332.93149193587698</v>
      </c>
      <c r="F101" s="198">
        <v>0</v>
      </c>
      <c r="G101" s="122">
        <v>332.93149193587698</v>
      </c>
      <c r="H101" s="214">
        <v>15.295</v>
      </c>
      <c r="I101" s="214">
        <v>0.382499084900223</v>
      </c>
      <c r="J101" s="214">
        <v>0.11350603124382</v>
      </c>
      <c r="K101" s="214"/>
      <c r="L101" s="214">
        <v>-1203.7974154876199</v>
      </c>
      <c r="M101" s="214">
        <v>35.011803680635801</v>
      </c>
      <c r="N101" s="214">
        <v>1291.6344773882799</v>
      </c>
      <c r="O101" s="214">
        <v>7401.4204111571598</v>
      </c>
      <c r="P101" s="122"/>
    </row>
    <row r="102" spans="1:16" ht="12.75" x14ac:dyDescent="0.2">
      <c r="A102" s="122" t="s">
        <v>452</v>
      </c>
      <c r="B102" s="122">
        <v>36438</v>
      </c>
      <c r="C102" s="122">
        <v>667</v>
      </c>
      <c r="D102" s="178">
        <v>2.0025037333131399</v>
      </c>
      <c r="E102" s="122">
        <v>332.93149193587698</v>
      </c>
      <c r="F102" s="198">
        <v>0</v>
      </c>
      <c r="G102" s="122">
        <v>332.93149193587698</v>
      </c>
      <c r="H102" s="214">
        <v>15.295</v>
      </c>
      <c r="I102" s="214">
        <v>0.382499084900223</v>
      </c>
      <c r="J102" s="214">
        <v>0.11350603124382</v>
      </c>
      <c r="K102" s="214"/>
      <c r="L102" s="214">
        <v>-1203.7974154876199</v>
      </c>
      <c r="M102" s="214">
        <v>35.011803680635801</v>
      </c>
      <c r="N102" s="214">
        <v>1291.6344773882799</v>
      </c>
      <c r="O102" s="214">
        <v>7401.4204111571598</v>
      </c>
      <c r="P102" s="122"/>
    </row>
    <row r="103" spans="1:16" ht="12.75" x14ac:dyDescent="0.2">
      <c r="A103" s="19" t="s">
        <v>453</v>
      </c>
      <c r="B103" s="122"/>
      <c r="C103" s="122"/>
      <c r="D103" s="178"/>
      <c r="E103" s="122"/>
      <c r="F103" s="198"/>
      <c r="G103" s="122"/>
      <c r="H103" s="214"/>
      <c r="I103" s="214"/>
      <c r="J103" s="214"/>
      <c r="K103" s="214"/>
      <c r="L103" s="214"/>
      <c r="M103" s="214"/>
      <c r="N103" s="214"/>
      <c r="O103" s="214"/>
      <c r="P103" s="122"/>
    </row>
    <row r="104" spans="1:16" ht="12.75" x14ac:dyDescent="0.2">
      <c r="A104" s="122" t="s">
        <v>454</v>
      </c>
      <c r="B104" s="122">
        <v>58003</v>
      </c>
      <c r="C104" s="122">
        <v>373</v>
      </c>
      <c r="D104" s="178">
        <v>2.0025037333131399</v>
      </c>
      <c r="E104" s="122">
        <v>186.188548163289</v>
      </c>
      <c r="F104" s="198">
        <v>1</v>
      </c>
      <c r="G104" s="122">
        <v>186.188548163289</v>
      </c>
      <c r="H104" s="214">
        <v>15.856999999999999</v>
      </c>
      <c r="I104" s="214">
        <v>0.407764283598474</v>
      </c>
      <c r="J104" s="214">
        <v>3.8228990608283497E-2</v>
      </c>
      <c r="K104" s="214"/>
      <c r="L104" s="214">
        <v>-1203.7974154876199</v>
      </c>
      <c r="M104" s="214">
        <v>35.011803680635801</v>
      </c>
      <c r="N104" s="214">
        <v>1291.6344773882799</v>
      </c>
      <c r="O104" s="214">
        <v>7401.4204111571598</v>
      </c>
      <c r="P104" s="122"/>
    </row>
    <row r="105" spans="1:16" ht="12.75" x14ac:dyDescent="0.2">
      <c r="A105" s="19" t="s">
        <v>455</v>
      </c>
      <c r="B105" s="122"/>
      <c r="C105" s="122"/>
      <c r="D105" s="178"/>
      <c r="E105" s="122"/>
      <c r="F105" s="198"/>
      <c r="G105" s="122"/>
      <c r="H105" s="214"/>
      <c r="I105" s="214"/>
      <c r="J105" s="214"/>
      <c r="K105" s="214"/>
      <c r="L105" s="214"/>
      <c r="M105" s="214"/>
      <c r="N105" s="214"/>
      <c r="O105" s="214"/>
      <c r="P105" s="122"/>
    </row>
    <row r="106" spans="1:16" ht="12.75" x14ac:dyDescent="0.2">
      <c r="A106" s="122" t="s">
        <v>456</v>
      </c>
      <c r="B106" s="122">
        <v>32130</v>
      </c>
      <c r="C106" s="122">
        <v>456</v>
      </c>
      <c r="D106" s="178">
        <v>2.0025037333131399</v>
      </c>
      <c r="E106" s="122">
        <v>227.62685121399301</v>
      </c>
      <c r="F106" s="198">
        <v>0.15695349359694399</v>
      </c>
      <c r="G106" s="122">
        <v>293.85628067525499</v>
      </c>
      <c r="H106" s="214">
        <v>12.173</v>
      </c>
      <c r="I106" s="214">
        <v>0.44287789674438199</v>
      </c>
      <c r="J106" s="214">
        <v>0.10717874216815</v>
      </c>
      <c r="K106" s="214"/>
      <c r="L106" s="214">
        <v>-1203.7974154876199</v>
      </c>
      <c r="M106" s="214">
        <v>35.011803680635801</v>
      </c>
      <c r="N106" s="214">
        <v>1291.6344773882799</v>
      </c>
      <c r="O106" s="214">
        <v>7401.4204111571598</v>
      </c>
      <c r="P106" s="122"/>
    </row>
    <row r="107" spans="1:16" ht="12.75" x14ac:dyDescent="0.2">
      <c r="A107" s="122" t="s">
        <v>457</v>
      </c>
      <c r="B107" s="122">
        <v>66262</v>
      </c>
      <c r="C107" s="122">
        <v>775</v>
      </c>
      <c r="D107" s="178">
        <v>2.0025037333131399</v>
      </c>
      <c r="E107" s="122">
        <v>386.80845468903698</v>
      </c>
      <c r="F107" s="198">
        <v>0.54641653560997505</v>
      </c>
      <c r="G107" s="122">
        <v>293.85628067525499</v>
      </c>
      <c r="H107" s="214">
        <v>12.173</v>
      </c>
      <c r="I107" s="214">
        <v>0.44287789674438199</v>
      </c>
      <c r="J107" s="214">
        <v>0.10717874216815</v>
      </c>
      <c r="K107" s="214"/>
      <c r="L107" s="214">
        <v>-1203.7974154876199</v>
      </c>
      <c r="M107" s="214">
        <v>35.011803680635801</v>
      </c>
      <c r="N107" s="214">
        <v>1291.6344773882799</v>
      </c>
      <c r="O107" s="214">
        <v>7401.4204111571598</v>
      </c>
      <c r="P107" s="122"/>
    </row>
    <row r="108" spans="1:16" ht="12.75" x14ac:dyDescent="0.2">
      <c r="A108" s="122" t="s">
        <v>458</v>
      </c>
      <c r="B108" s="122">
        <v>13417</v>
      </c>
      <c r="C108" s="122">
        <v>379</v>
      </c>
      <c r="D108" s="178">
        <v>2.0025037333131399</v>
      </c>
      <c r="E108" s="122">
        <v>189.187342439476</v>
      </c>
      <c r="F108" s="198">
        <v>5.5279712424174302E-2</v>
      </c>
      <c r="G108" s="122">
        <v>293.85628067525499</v>
      </c>
      <c r="H108" s="214">
        <v>12.173</v>
      </c>
      <c r="I108" s="214">
        <v>0.44287789674438199</v>
      </c>
      <c r="J108" s="214">
        <v>0.10717874216815</v>
      </c>
      <c r="K108" s="214"/>
      <c r="L108" s="214">
        <v>-1203.7974154876199</v>
      </c>
      <c r="M108" s="214">
        <v>35.011803680635801</v>
      </c>
      <c r="N108" s="214">
        <v>1291.6344773882799</v>
      </c>
      <c r="O108" s="214">
        <v>7401.4204111571598</v>
      </c>
      <c r="P108" s="122"/>
    </row>
    <row r="109" spans="1:16" ht="12.75" x14ac:dyDescent="0.2">
      <c r="A109" s="122" t="s">
        <v>459</v>
      </c>
      <c r="B109" s="122">
        <v>29207</v>
      </c>
      <c r="C109" s="122">
        <v>482</v>
      </c>
      <c r="D109" s="178">
        <v>2.0025037333131399</v>
      </c>
      <c r="E109" s="122">
        <v>240.45463927684801</v>
      </c>
      <c r="F109" s="198">
        <v>0.152381487306223</v>
      </c>
      <c r="G109" s="122">
        <v>293.85628067525499</v>
      </c>
      <c r="H109" s="214">
        <v>12.173</v>
      </c>
      <c r="I109" s="214">
        <v>0.44287789674438199</v>
      </c>
      <c r="J109" s="214">
        <v>0.10717874216815</v>
      </c>
      <c r="K109" s="214"/>
      <c r="L109" s="214">
        <v>-1203.7974154876199</v>
      </c>
      <c r="M109" s="214">
        <v>35.011803680635801</v>
      </c>
      <c r="N109" s="214">
        <v>1291.6344773882799</v>
      </c>
      <c r="O109" s="214">
        <v>7401.4204111571598</v>
      </c>
      <c r="P109" s="122"/>
    </row>
    <row r="110" spans="1:16" ht="12.75" x14ac:dyDescent="0.2">
      <c r="A110" s="122" t="s">
        <v>460</v>
      </c>
      <c r="B110" s="122">
        <v>17437</v>
      </c>
      <c r="C110" s="122">
        <v>475</v>
      </c>
      <c r="D110" s="178">
        <v>2.0025037333131399</v>
      </c>
      <c r="E110" s="122">
        <v>237.27734559196301</v>
      </c>
      <c r="F110" s="198">
        <v>8.89687710626825E-2</v>
      </c>
      <c r="G110" s="122">
        <v>293.85628067525499</v>
      </c>
      <c r="H110" s="214">
        <v>12.173</v>
      </c>
      <c r="I110" s="214">
        <v>0.44287789674438199</v>
      </c>
      <c r="J110" s="214">
        <v>0.10717874216815</v>
      </c>
      <c r="K110" s="214"/>
      <c r="L110" s="214">
        <v>-1203.7974154876199</v>
      </c>
      <c r="M110" s="214">
        <v>35.011803680635801</v>
      </c>
      <c r="N110" s="214">
        <v>1291.6344773882799</v>
      </c>
      <c r="O110" s="214">
        <v>7401.4204111571598</v>
      </c>
      <c r="P110" s="122"/>
    </row>
    <row r="111" spans="1:16" ht="12.75" x14ac:dyDescent="0.2">
      <c r="A111" s="19" t="s">
        <v>461</v>
      </c>
      <c r="B111" s="122"/>
      <c r="C111" s="122"/>
      <c r="D111" s="178"/>
      <c r="E111" s="122"/>
      <c r="F111" s="198"/>
      <c r="G111" s="122"/>
      <c r="H111" s="214"/>
      <c r="I111" s="214"/>
      <c r="J111" s="214"/>
      <c r="K111" s="214"/>
      <c r="L111" s="214"/>
      <c r="M111" s="214"/>
      <c r="N111" s="214"/>
      <c r="O111" s="214"/>
      <c r="P111" s="122"/>
    </row>
    <row r="112" spans="1:16" ht="12.75" x14ac:dyDescent="0.2">
      <c r="A112" s="122" t="s">
        <v>462</v>
      </c>
      <c r="B112" s="122">
        <v>15202</v>
      </c>
      <c r="C112" s="122">
        <v>1259</v>
      </c>
      <c r="D112" s="178">
        <v>2.0025037333131399</v>
      </c>
      <c r="E112" s="122">
        <v>628.63287860705998</v>
      </c>
      <c r="F112" s="198">
        <v>0</v>
      </c>
      <c r="G112" s="122">
        <v>628.63287860705998</v>
      </c>
      <c r="H112" s="214">
        <v>9.9559999999999995</v>
      </c>
      <c r="I112" s="214">
        <v>0.60276674232736804</v>
      </c>
      <c r="J112" s="214">
        <v>0.18022639911569799</v>
      </c>
      <c r="K112" s="214"/>
      <c r="L112" s="214">
        <v>-1203.7974154876199</v>
      </c>
      <c r="M112" s="214">
        <v>35.011803680635801</v>
      </c>
      <c r="N112" s="214">
        <v>1291.6344773882799</v>
      </c>
      <c r="O112" s="214">
        <v>7401.4204111571598</v>
      </c>
      <c r="P112" s="122"/>
    </row>
    <row r="113" spans="1:16" ht="12.75" x14ac:dyDescent="0.2">
      <c r="A113" s="122" t="s">
        <v>463</v>
      </c>
      <c r="B113" s="122">
        <v>12625</v>
      </c>
      <c r="C113" s="122">
        <v>1259</v>
      </c>
      <c r="D113" s="178">
        <v>2.0025037333131399</v>
      </c>
      <c r="E113" s="122">
        <v>628.63287860705998</v>
      </c>
      <c r="F113" s="198">
        <v>0</v>
      </c>
      <c r="G113" s="122">
        <v>628.63287860705998</v>
      </c>
      <c r="H113" s="214">
        <v>9.9559999999999995</v>
      </c>
      <c r="I113" s="214">
        <v>0.60276674232736804</v>
      </c>
      <c r="J113" s="214">
        <v>0.18022639911569799</v>
      </c>
      <c r="K113" s="214"/>
      <c r="L113" s="214">
        <v>-1203.7974154876199</v>
      </c>
      <c r="M113" s="214">
        <v>35.011803680635801</v>
      </c>
      <c r="N113" s="214">
        <v>1291.6344773882799</v>
      </c>
      <c r="O113" s="214">
        <v>7401.4204111571598</v>
      </c>
      <c r="P113" s="122"/>
    </row>
    <row r="114" spans="1:16" ht="12.75" x14ac:dyDescent="0.2">
      <c r="A114" s="122" t="s">
        <v>464</v>
      </c>
      <c r="B114" s="122">
        <v>17646</v>
      </c>
      <c r="C114" s="122">
        <v>1259</v>
      </c>
      <c r="D114" s="178">
        <v>2.0025037333131399</v>
      </c>
      <c r="E114" s="122">
        <v>628.63287860705998</v>
      </c>
      <c r="F114" s="198">
        <v>0</v>
      </c>
      <c r="G114" s="122">
        <v>628.63287860705998</v>
      </c>
      <c r="H114" s="214">
        <v>9.9559999999999995</v>
      </c>
      <c r="I114" s="214">
        <v>0.60276674232736804</v>
      </c>
      <c r="J114" s="214">
        <v>0.18022639911569799</v>
      </c>
      <c r="K114" s="214"/>
      <c r="L114" s="214">
        <v>-1203.7974154876199</v>
      </c>
      <c r="M114" s="214">
        <v>35.011803680635801</v>
      </c>
      <c r="N114" s="214">
        <v>1291.6344773882799</v>
      </c>
      <c r="O114" s="214">
        <v>7401.4204111571598</v>
      </c>
      <c r="P114" s="122"/>
    </row>
    <row r="115" spans="1:16" ht="12.75" x14ac:dyDescent="0.2">
      <c r="A115" s="122" t="s">
        <v>465</v>
      </c>
      <c r="B115" s="122">
        <v>14614</v>
      </c>
      <c r="C115" s="122">
        <v>1259</v>
      </c>
      <c r="D115" s="178">
        <v>2.0025037333131399</v>
      </c>
      <c r="E115" s="122">
        <v>628.63287860705998</v>
      </c>
      <c r="F115" s="198">
        <v>0</v>
      </c>
      <c r="G115" s="122">
        <v>628.63287860705998</v>
      </c>
      <c r="H115" s="214">
        <v>9.9559999999999995</v>
      </c>
      <c r="I115" s="214">
        <v>0.60276674232736804</v>
      </c>
      <c r="J115" s="214">
        <v>0.18022639911569799</v>
      </c>
      <c r="K115" s="214"/>
      <c r="L115" s="214">
        <v>-1203.7974154876199</v>
      </c>
      <c r="M115" s="214">
        <v>35.011803680635801</v>
      </c>
      <c r="N115" s="214">
        <v>1291.6344773882799</v>
      </c>
      <c r="O115" s="214">
        <v>7401.4204111571598</v>
      </c>
      <c r="P115" s="122"/>
    </row>
    <row r="116" spans="1:16" ht="12.75" x14ac:dyDescent="0.2">
      <c r="A116" s="122" t="s">
        <v>466</v>
      </c>
      <c r="B116" s="122">
        <v>32878</v>
      </c>
      <c r="C116" s="122">
        <v>1259</v>
      </c>
      <c r="D116" s="178">
        <v>2.0025037333131399</v>
      </c>
      <c r="E116" s="122">
        <v>628.63287860705998</v>
      </c>
      <c r="F116" s="198">
        <v>0</v>
      </c>
      <c r="G116" s="122">
        <v>628.63287860705998</v>
      </c>
      <c r="H116" s="214">
        <v>9.9559999999999995</v>
      </c>
      <c r="I116" s="214">
        <v>0.60276674232736804</v>
      </c>
      <c r="J116" s="214">
        <v>0.18022639911569799</v>
      </c>
      <c r="K116" s="214"/>
      <c r="L116" s="214">
        <v>-1203.7974154876199</v>
      </c>
      <c r="M116" s="214">
        <v>35.011803680635801</v>
      </c>
      <c r="N116" s="214">
        <v>1291.6344773882799</v>
      </c>
      <c r="O116" s="214">
        <v>7401.4204111571598</v>
      </c>
      <c r="P116" s="122"/>
    </row>
    <row r="117" spans="1:16" ht="12.75" x14ac:dyDescent="0.2">
      <c r="A117" s="122" t="s">
        <v>467</v>
      </c>
      <c r="B117" s="122">
        <v>140547</v>
      </c>
      <c r="C117" s="122">
        <v>1259</v>
      </c>
      <c r="D117" s="178">
        <v>2.0025037333131399</v>
      </c>
      <c r="E117" s="122">
        <v>628.63287860705998</v>
      </c>
      <c r="F117" s="198">
        <v>0</v>
      </c>
      <c r="G117" s="122">
        <v>628.63287860705998</v>
      </c>
      <c r="H117" s="214">
        <v>9.9559999999999995</v>
      </c>
      <c r="I117" s="214">
        <v>0.60276674232736804</v>
      </c>
      <c r="J117" s="214">
        <v>0.18022639911569799</v>
      </c>
      <c r="K117" s="214"/>
      <c r="L117" s="214">
        <v>-1203.7974154876199</v>
      </c>
      <c r="M117" s="214">
        <v>35.011803680635801</v>
      </c>
      <c r="N117" s="214">
        <v>1291.6344773882799</v>
      </c>
      <c r="O117" s="214">
        <v>7401.4204111571598</v>
      </c>
      <c r="P117" s="122"/>
    </row>
    <row r="118" spans="1:16" ht="12.75" x14ac:dyDescent="0.2">
      <c r="A118" s="122" t="s">
        <v>468</v>
      </c>
      <c r="B118" s="122">
        <v>51667</v>
      </c>
      <c r="C118" s="122">
        <v>1259</v>
      </c>
      <c r="D118" s="178">
        <v>2.0025037333131399</v>
      </c>
      <c r="E118" s="122">
        <v>628.63287860705998</v>
      </c>
      <c r="F118" s="198">
        <v>0</v>
      </c>
      <c r="G118" s="122">
        <v>628.63287860705998</v>
      </c>
      <c r="H118" s="214">
        <v>9.9559999999999995</v>
      </c>
      <c r="I118" s="214">
        <v>0.60276674232736804</v>
      </c>
      <c r="J118" s="214">
        <v>0.18022639911569799</v>
      </c>
      <c r="K118" s="214"/>
      <c r="L118" s="214">
        <v>-1203.7974154876199</v>
      </c>
      <c r="M118" s="214">
        <v>35.011803680635801</v>
      </c>
      <c r="N118" s="214">
        <v>1291.6344773882799</v>
      </c>
      <c r="O118" s="214">
        <v>7401.4204111571598</v>
      </c>
      <c r="P118" s="122"/>
    </row>
    <row r="119" spans="1:16" ht="12.75" x14ac:dyDescent="0.2">
      <c r="A119" s="122" t="s">
        <v>469</v>
      </c>
      <c r="B119" s="122">
        <v>25847</v>
      </c>
      <c r="C119" s="122">
        <v>1259</v>
      </c>
      <c r="D119" s="178">
        <v>2.0025037333131399</v>
      </c>
      <c r="E119" s="122">
        <v>628.63287860705998</v>
      </c>
      <c r="F119" s="198">
        <v>0</v>
      </c>
      <c r="G119" s="122">
        <v>628.63287860705998</v>
      </c>
      <c r="H119" s="214">
        <v>9.9559999999999995</v>
      </c>
      <c r="I119" s="214">
        <v>0.60276674232736804</v>
      </c>
      <c r="J119" s="214">
        <v>0.18022639911569799</v>
      </c>
      <c r="K119" s="214"/>
      <c r="L119" s="214">
        <v>-1203.7974154876199</v>
      </c>
      <c r="M119" s="214">
        <v>35.011803680635801</v>
      </c>
      <c r="N119" s="214">
        <v>1291.6344773882799</v>
      </c>
      <c r="O119" s="214">
        <v>7401.4204111571598</v>
      </c>
      <c r="P119" s="122"/>
    </row>
    <row r="120" spans="1:16" ht="12.75" x14ac:dyDescent="0.2">
      <c r="A120" s="122" t="s">
        <v>470</v>
      </c>
      <c r="B120" s="122">
        <v>15283</v>
      </c>
      <c r="C120" s="122">
        <v>1259</v>
      </c>
      <c r="D120" s="178">
        <v>2.0025037333131399</v>
      </c>
      <c r="E120" s="122">
        <v>628.63287860705998</v>
      </c>
      <c r="F120" s="198">
        <v>0</v>
      </c>
      <c r="G120" s="122">
        <v>628.63287860705998</v>
      </c>
      <c r="H120" s="214">
        <v>9.9559999999999995</v>
      </c>
      <c r="I120" s="214">
        <v>0.60276674232736804</v>
      </c>
      <c r="J120" s="214">
        <v>0.18022639911569799</v>
      </c>
      <c r="K120" s="214"/>
      <c r="L120" s="214">
        <v>-1203.7974154876199</v>
      </c>
      <c r="M120" s="214">
        <v>35.011803680635801</v>
      </c>
      <c r="N120" s="214">
        <v>1291.6344773882799</v>
      </c>
      <c r="O120" s="214">
        <v>7401.4204111571598</v>
      </c>
      <c r="P120" s="122"/>
    </row>
    <row r="121" spans="1:16" ht="12.75" x14ac:dyDescent="0.2">
      <c r="A121" s="122" t="s">
        <v>471</v>
      </c>
      <c r="B121" s="122">
        <v>16192</v>
      </c>
      <c r="C121" s="122">
        <v>1259</v>
      </c>
      <c r="D121" s="178">
        <v>2.0025037333131399</v>
      </c>
      <c r="E121" s="122">
        <v>628.63287860705998</v>
      </c>
      <c r="F121" s="198">
        <v>0</v>
      </c>
      <c r="G121" s="122">
        <v>628.63287860705998</v>
      </c>
      <c r="H121" s="214">
        <v>9.9559999999999995</v>
      </c>
      <c r="I121" s="214">
        <v>0.60276674232736804</v>
      </c>
      <c r="J121" s="214">
        <v>0.18022639911569799</v>
      </c>
      <c r="K121" s="214"/>
      <c r="L121" s="214">
        <v>-1203.7974154876199</v>
      </c>
      <c r="M121" s="214">
        <v>35.011803680635801</v>
      </c>
      <c r="N121" s="214">
        <v>1291.6344773882799</v>
      </c>
      <c r="O121" s="214">
        <v>7401.4204111571598</v>
      </c>
      <c r="P121" s="122"/>
    </row>
    <row r="122" spans="1:16" ht="12.75" x14ac:dyDescent="0.2">
      <c r="A122" s="122" t="s">
        <v>472</v>
      </c>
      <c r="B122" s="122">
        <v>17219</v>
      </c>
      <c r="C122" s="122">
        <v>1259</v>
      </c>
      <c r="D122" s="178">
        <v>2.0025037333131399</v>
      </c>
      <c r="E122" s="122">
        <v>628.63287860705998</v>
      </c>
      <c r="F122" s="198">
        <v>0</v>
      </c>
      <c r="G122" s="122">
        <v>628.63287860705998</v>
      </c>
      <c r="H122" s="214">
        <v>9.9559999999999995</v>
      </c>
      <c r="I122" s="214">
        <v>0.60276674232736804</v>
      </c>
      <c r="J122" s="214">
        <v>0.18022639911569799</v>
      </c>
      <c r="K122" s="214"/>
      <c r="L122" s="214">
        <v>-1203.7974154876199</v>
      </c>
      <c r="M122" s="214">
        <v>35.011803680635801</v>
      </c>
      <c r="N122" s="214">
        <v>1291.6344773882799</v>
      </c>
      <c r="O122" s="214">
        <v>7401.4204111571598</v>
      </c>
      <c r="P122" s="122"/>
    </row>
    <row r="123" spans="1:16" ht="12.75" x14ac:dyDescent="0.2">
      <c r="A123" s="122" t="s">
        <v>473</v>
      </c>
      <c r="B123" s="122">
        <v>83191</v>
      </c>
      <c r="C123" s="122">
        <v>1259</v>
      </c>
      <c r="D123" s="178">
        <v>2.0025037333131399</v>
      </c>
      <c r="E123" s="122">
        <v>628.63287860705998</v>
      </c>
      <c r="F123" s="198">
        <v>0</v>
      </c>
      <c r="G123" s="122">
        <v>628.63287860705998</v>
      </c>
      <c r="H123" s="214">
        <v>9.9559999999999995</v>
      </c>
      <c r="I123" s="214">
        <v>0.60276674232736804</v>
      </c>
      <c r="J123" s="214">
        <v>0.18022639911569799</v>
      </c>
      <c r="K123" s="214"/>
      <c r="L123" s="214">
        <v>-1203.7974154876199</v>
      </c>
      <c r="M123" s="214">
        <v>35.011803680635801</v>
      </c>
      <c r="N123" s="214">
        <v>1291.6344773882799</v>
      </c>
      <c r="O123" s="214">
        <v>7401.4204111571598</v>
      </c>
      <c r="P123" s="122"/>
    </row>
    <row r="124" spans="1:16" ht="12.75" x14ac:dyDescent="0.2">
      <c r="A124" s="122" t="s">
        <v>474</v>
      </c>
      <c r="B124" s="122">
        <v>30532</v>
      </c>
      <c r="C124" s="122">
        <v>1259</v>
      </c>
      <c r="D124" s="178">
        <v>2.0025037333131399</v>
      </c>
      <c r="E124" s="122">
        <v>628.63287860705998</v>
      </c>
      <c r="F124" s="198">
        <v>0</v>
      </c>
      <c r="G124" s="122">
        <v>628.63287860705998</v>
      </c>
      <c r="H124" s="214">
        <v>9.9559999999999995</v>
      </c>
      <c r="I124" s="214">
        <v>0.60276674232736804</v>
      </c>
      <c r="J124" s="214">
        <v>0.18022639911569799</v>
      </c>
      <c r="K124" s="214"/>
      <c r="L124" s="214">
        <v>-1203.7974154876199</v>
      </c>
      <c r="M124" s="214">
        <v>35.011803680635801</v>
      </c>
      <c r="N124" s="214">
        <v>1291.6344773882799</v>
      </c>
      <c r="O124" s="214">
        <v>7401.4204111571598</v>
      </c>
      <c r="P124" s="122"/>
    </row>
    <row r="125" spans="1:16" ht="12.75" x14ac:dyDescent="0.2">
      <c r="A125" s="122" t="s">
        <v>475</v>
      </c>
      <c r="B125" s="122">
        <v>44611</v>
      </c>
      <c r="C125" s="122">
        <v>1259</v>
      </c>
      <c r="D125" s="178">
        <v>2.0025037333131399</v>
      </c>
      <c r="E125" s="122">
        <v>628.63287860705998</v>
      </c>
      <c r="F125" s="198">
        <v>0</v>
      </c>
      <c r="G125" s="122">
        <v>628.63287860705998</v>
      </c>
      <c r="H125" s="214">
        <v>9.9559999999999995</v>
      </c>
      <c r="I125" s="214">
        <v>0.60276674232736804</v>
      </c>
      <c r="J125" s="214">
        <v>0.18022639911569799</v>
      </c>
      <c r="K125" s="214"/>
      <c r="L125" s="214">
        <v>-1203.7974154876199</v>
      </c>
      <c r="M125" s="214">
        <v>35.011803680635801</v>
      </c>
      <c r="N125" s="214">
        <v>1291.6344773882799</v>
      </c>
      <c r="O125" s="214">
        <v>7401.4204111571598</v>
      </c>
      <c r="P125" s="122"/>
    </row>
    <row r="126" spans="1:16" ht="12.75" x14ac:dyDescent="0.2">
      <c r="A126" s="122" t="s">
        <v>476</v>
      </c>
      <c r="B126" s="122">
        <v>23887</v>
      </c>
      <c r="C126" s="122">
        <v>1259</v>
      </c>
      <c r="D126" s="178">
        <v>2.0025037333131399</v>
      </c>
      <c r="E126" s="122">
        <v>628.63287860705998</v>
      </c>
      <c r="F126" s="198">
        <v>0</v>
      </c>
      <c r="G126" s="122">
        <v>628.63287860705998</v>
      </c>
      <c r="H126" s="214">
        <v>9.9559999999999995</v>
      </c>
      <c r="I126" s="214">
        <v>0.60276674232736804</v>
      </c>
      <c r="J126" s="214">
        <v>0.18022639911569799</v>
      </c>
      <c r="K126" s="214"/>
      <c r="L126" s="214">
        <v>-1203.7974154876199</v>
      </c>
      <c r="M126" s="214">
        <v>35.011803680635801</v>
      </c>
      <c r="N126" s="214">
        <v>1291.6344773882799</v>
      </c>
      <c r="O126" s="214">
        <v>7401.4204111571598</v>
      </c>
      <c r="P126" s="122"/>
    </row>
    <row r="127" spans="1:16" ht="12.75" x14ac:dyDescent="0.2">
      <c r="A127" s="122" t="s">
        <v>477</v>
      </c>
      <c r="B127" s="122">
        <v>118542</v>
      </c>
      <c r="C127" s="122">
        <v>1259</v>
      </c>
      <c r="D127" s="178">
        <v>2.0025037333131399</v>
      </c>
      <c r="E127" s="122">
        <v>628.63287860705998</v>
      </c>
      <c r="F127" s="198">
        <v>0</v>
      </c>
      <c r="G127" s="122">
        <v>628.63287860705998</v>
      </c>
      <c r="H127" s="214">
        <v>9.9559999999999995</v>
      </c>
      <c r="I127" s="214">
        <v>0.60276674232736804</v>
      </c>
      <c r="J127" s="214">
        <v>0.18022639911569799</v>
      </c>
      <c r="K127" s="214"/>
      <c r="L127" s="214">
        <v>-1203.7974154876199</v>
      </c>
      <c r="M127" s="214">
        <v>35.011803680635801</v>
      </c>
      <c r="N127" s="214">
        <v>1291.6344773882799</v>
      </c>
      <c r="O127" s="214">
        <v>7401.4204111571598</v>
      </c>
      <c r="P127" s="122"/>
    </row>
    <row r="128" spans="1:16" ht="12.75" x14ac:dyDescent="0.2">
      <c r="A128" s="122" t="s">
        <v>478</v>
      </c>
      <c r="B128" s="122">
        <v>328494</v>
      </c>
      <c r="C128" s="122">
        <v>1259</v>
      </c>
      <c r="D128" s="178">
        <v>2.0025037333131399</v>
      </c>
      <c r="E128" s="122">
        <v>628.63287860705998</v>
      </c>
      <c r="F128" s="198">
        <v>0</v>
      </c>
      <c r="G128" s="122">
        <v>628.63287860705998</v>
      </c>
      <c r="H128" s="214">
        <v>9.9559999999999995</v>
      </c>
      <c r="I128" s="214">
        <v>0.60276674232736804</v>
      </c>
      <c r="J128" s="214">
        <v>0.18022639911569799</v>
      </c>
      <c r="K128" s="214"/>
      <c r="L128" s="214">
        <v>-1203.7974154876199</v>
      </c>
      <c r="M128" s="214">
        <v>35.011803680635801</v>
      </c>
      <c r="N128" s="214">
        <v>1291.6344773882799</v>
      </c>
      <c r="O128" s="214">
        <v>7401.4204111571598</v>
      </c>
      <c r="P128" s="122"/>
    </row>
    <row r="129" spans="1:16" ht="12.75" x14ac:dyDescent="0.2">
      <c r="A129" s="122" t="s">
        <v>479</v>
      </c>
      <c r="B129" s="122">
        <v>13149</v>
      </c>
      <c r="C129" s="122">
        <v>1259</v>
      </c>
      <c r="D129" s="178">
        <v>2.0025037333131399</v>
      </c>
      <c r="E129" s="122">
        <v>628.63287860705998</v>
      </c>
      <c r="F129" s="198">
        <v>0</v>
      </c>
      <c r="G129" s="122">
        <v>628.63287860705998</v>
      </c>
      <c r="H129" s="214">
        <v>9.9559999999999995</v>
      </c>
      <c r="I129" s="214">
        <v>0.60276674232736804</v>
      </c>
      <c r="J129" s="214">
        <v>0.18022639911569799</v>
      </c>
      <c r="K129" s="214"/>
      <c r="L129" s="214">
        <v>-1203.7974154876199</v>
      </c>
      <c r="M129" s="214">
        <v>35.011803680635801</v>
      </c>
      <c r="N129" s="214">
        <v>1291.6344773882799</v>
      </c>
      <c r="O129" s="214">
        <v>7401.4204111571598</v>
      </c>
      <c r="P129" s="122"/>
    </row>
    <row r="130" spans="1:16" ht="12.75" x14ac:dyDescent="0.2">
      <c r="A130" s="122" t="s">
        <v>480</v>
      </c>
      <c r="B130" s="122">
        <v>7338</v>
      </c>
      <c r="C130" s="122">
        <v>1259</v>
      </c>
      <c r="D130" s="178">
        <v>2.0025037333131399</v>
      </c>
      <c r="E130" s="122">
        <v>628.63287860705998</v>
      </c>
      <c r="F130" s="198">
        <v>0</v>
      </c>
      <c r="G130" s="122">
        <v>628.63287860705998</v>
      </c>
      <c r="H130" s="214">
        <v>9.9559999999999995</v>
      </c>
      <c r="I130" s="214">
        <v>0.60276674232736804</v>
      </c>
      <c r="J130" s="214">
        <v>0.18022639911569799</v>
      </c>
      <c r="K130" s="214"/>
      <c r="L130" s="214">
        <v>-1203.7974154876199</v>
      </c>
      <c r="M130" s="214">
        <v>35.011803680635801</v>
      </c>
      <c r="N130" s="214">
        <v>1291.6344773882799</v>
      </c>
      <c r="O130" s="214">
        <v>7401.4204111571598</v>
      </c>
      <c r="P130" s="122"/>
    </row>
    <row r="131" spans="1:16" ht="12.75" x14ac:dyDescent="0.2">
      <c r="A131" s="122" t="s">
        <v>481</v>
      </c>
      <c r="B131" s="122">
        <v>19485</v>
      </c>
      <c r="C131" s="122">
        <v>1259</v>
      </c>
      <c r="D131" s="178">
        <v>2.0025037333131399</v>
      </c>
      <c r="E131" s="122">
        <v>628.63287860705998</v>
      </c>
      <c r="F131" s="198">
        <v>0</v>
      </c>
      <c r="G131" s="122">
        <v>628.63287860705998</v>
      </c>
      <c r="H131" s="214">
        <v>9.9559999999999995</v>
      </c>
      <c r="I131" s="214">
        <v>0.60276674232736804</v>
      </c>
      <c r="J131" s="214">
        <v>0.18022639911569799</v>
      </c>
      <c r="K131" s="214"/>
      <c r="L131" s="214">
        <v>-1203.7974154876199</v>
      </c>
      <c r="M131" s="214">
        <v>35.011803680635801</v>
      </c>
      <c r="N131" s="214">
        <v>1291.6344773882799</v>
      </c>
      <c r="O131" s="214">
        <v>7401.4204111571598</v>
      </c>
      <c r="P131" s="122"/>
    </row>
    <row r="132" spans="1:16" ht="12.75" x14ac:dyDescent="0.2">
      <c r="A132" s="122" t="s">
        <v>482</v>
      </c>
      <c r="B132" s="122">
        <v>18742</v>
      </c>
      <c r="C132" s="122">
        <v>1259</v>
      </c>
      <c r="D132" s="178">
        <v>2.0025037333131399</v>
      </c>
      <c r="E132" s="122">
        <v>628.63287860705998</v>
      </c>
      <c r="F132" s="198">
        <v>0</v>
      </c>
      <c r="G132" s="122">
        <v>628.63287860705998</v>
      </c>
      <c r="H132" s="214">
        <v>9.9559999999999995</v>
      </c>
      <c r="I132" s="214">
        <v>0.60276674232736804</v>
      </c>
      <c r="J132" s="214">
        <v>0.18022639911569799</v>
      </c>
      <c r="K132" s="214"/>
      <c r="L132" s="214">
        <v>-1203.7974154876199</v>
      </c>
      <c r="M132" s="214">
        <v>35.011803680635801</v>
      </c>
      <c r="N132" s="214">
        <v>1291.6344773882799</v>
      </c>
      <c r="O132" s="214">
        <v>7401.4204111571598</v>
      </c>
      <c r="P132" s="122"/>
    </row>
    <row r="133" spans="1:16" ht="12.75" x14ac:dyDescent="0.2">
      <c r="A133" s="122" t="s">
        <v>483</v>
      </c>
      <c r="B133" s="122">
        <v>15408</v>
      </c>
      <c r="C133" s="122">
        <v>1259</v>
      </c>
      <c r="D133" s="178">
        <v>2.0025037333131399</v>
      </c>
      <c r="E133" s="122">
        <v>628.63287860705998</v>
      </c>
      <c r="F133" s="198">
        <v>0</v>
      </c>
      <c r="G133" s="122">
        <v>628.63287860705998</v>
      </c>
      <c r="H133" s="214">
        <v>9.9559999999999995</v>
      </c>
      <c r="I133" s="214">
        <v>0.60276674232736804</v>
      </c>
      <c r="J133" s="214">
        <v>0.18022639911569799</v>
      </c>
      <c r="K133" s="214"/>
      <c r="L133" s="214">
        <v>-1203.7974154876199</v>
      </c>
      <c r="M133" s="214">
        <v>35.011803680635801</v>
      </c>
      <c r="N133" s="214">
        <v>1291.6344773882799</v>
      </c>
      <c r="O133" s="214">
        <v>7401.4204111571598</v>
      </c>
      <c r="P133" s="122"/>
    </row>
    <row r="134" spans="1:16" ht="12.75" x14ac:dyDescent="0.2">
      <c r="A134" s="122" t="s">
        <v>484</v>
      </c>
      <c r="B134" s="122">
        <v>23600</v>
      </c>
      <c r="C134" s="122">
        <v>1259</v>
      </c>
      <c r="D134" s="178">
        <v>2.0025037333131399</v>
      </c>
      <c r="E134" s="122">
        <v>628.63287860705998</v>
      </c>
      <c r="F134" s="198">
        <v>0</v>
      </c>
      <c r="G134" s="122">
        <v>628.63287860705998</v>
      </c>
      <c r="H134" s="214">
        <v>9.9559999999999995</v>
      </c>
      <c r="I134" s="214">
        <v>0.60276674232736804</v>
      </c>
      <c r="J134" s="214">
        <v>0.18022639911569799</v>
      </c>
      <c r="K134" s="214"/>
      <c r="L134" s="214">
        <v>-1203.7974154876199</v>
      </c>
      <c r="M134" s="214">
        <v>35.011803680635801</v>
      </c>
      <c r="N134" s="214">
        <v>1291.6344773882799</v>
      </c>
      <c r="O134" s="214">
        <v>7401.4204111571598</v>
      </c>
      <c r="P134" s="122"/>
    </row>
    <row r="135" spans="1:16" ht="12.75" x14ac:dyDescent="0.2">
      <c r="A135" s="122" t="s">
        <v>485</v>
      </c>
      <c r="B135" s="122">
        <v>13919</v>
      </c>
      <c r="C135" s="122">
        <v>1259</v>
      </c>
      <c r="D135" s="178">
        <v>2.0025037333131399</v>
      </c>
      <c r="E135" s="122">
        <v>628.63287860705998</v>
      </c>
      <c r="F135" s="198">
        <v>0</v>
      </c>
      <c r="G135" s="122">
        <v>628.63287860705998</v>
      </c>
      <c r="H135" s="214">
        <v>9.9559999999999995</v>
      </c>
      <c r="I135" s="214">
        <v>0.60276674232736804</v>
      </c>
      <c r="J135" s="214">
        <v>0.18022639911569799</v>
      </c>
      <c r="K135" s="214"/>
      <c r="L135" s="214">
        <v>-1203.7974154876199</v>
      </c>
      <c r="M135" s="214">
        <v>35.011803680635801</v>
      </c>
      <c r="N135" s="214">
        <v>1291.6344773882799</v>
      </c>
      <c r="O135" s="214">
        <v>7401.4204111571598</v>
      </c>
      <c r="P135" s="122"/>
    </row>
    <row r="136" spans="1:16" ht="12.75" x14ac:dyDescent="0.2">
      <c r="A136" s="122" t="s">
        <v>486</v>
      </c>
      <c r="B136" s="122">
        <v>20771</v>
      </c>
      <c r="C136" s="122">
        <v>1259</v>
      </c>
      <c r="D136" s="178">
        <v>2.0025037333131399</v>
      </c>
      <c r="E136" s="122">
        <v>628.63287860705998</v>
      </c>
      <c r="F136" s="198">
        <v>0</v>
      </c>
      <c r="G136" s="122">
        <v>628.63287860705998</v>
      </c>
      <c r="H136" s="214">
        <v>9.9559999999999995</v>
      </c>
      <c r="I136" s="214">
        <v>0.60276674232736804</v>
      </c>
      <c r="J136" s="214">
        <v>0.18022639911569799</v>
      </c>
      <c r="K136" s="214"/>
      <c r="L136" s="214">
        <v>-1203.7974154876199</v>
      </c>
      <c r="M136" s="214">
        <v>35.011803680635801</v>
      </c>
      <c r="N136" s="214">
        <v>1291.6344773882799</v>
      </c>
      <c r="O136" s="214">
        <v>7401.4204111571598</v>
      </c>
      <c r="P136" s="122"/>
    </row>
    <row r="137" spans="1:16" ht="12.75" x14ac:dyDescent="0.2">
      <c r="A137" s="122" t="s">
        <v>487</v>
      </c>
      <c r="B137" s="122">
        <v>13330</v>
      </c>
      <c r="C137" s="122">
        <v>1259</v>
      </c>
      <c r="D137" s="178">
        <v>2.0025037333131399</v>
      </c>
      <c r="E137" s="122">
        <v>628.63287860705998</v>
      </c>
      <c r="F137" s="198">
        <v>0</v>
      </c>
      <c r="G137" s="122">
        <v>628.63287860705998</v>
      </c>
      <c r="H137" s="214">
        <v>9.9559999999999995</v>
      </c>
      <c r="I137" s="214">
        <v>0.60276674232736804</v>
      </c>
      <c r="J137" s="214">
        <v>0.18022639911569799</v>
      </c>
      <c r="K137" s="214"/>
      <c r="L137" s="214">
        <v>-1203.7974154876199</v>
      </c>
      <c r="M137" s="214">
        <v>35.011803680635801</v>
      </c>
      <c r="N137" s="214">
        <v>1291.6344773882799</v>
      </c>
      <c r="O137" s="214">
        <v>7401.4204111571598</v>
      </c>
      <c r="P137" s="122"/>
    </row>
    <row r="138" spans="1:16" ht="12.75" x14ac:dyDescent="0.2">
      <c r="A138" s="122" t="s">
        <v>488</v>
      </c>
      <c r="B138" s="122">
        <v>43913</v>
      </c>
      <c r="C138" s="122">
        <v>1259</v>
      </c>
      <c r="D138" s="178">
        <v>2.0025037333131399</v>
      </c>
      <c r="E138" s="122">
        <v>628.63287860705998</v>
      </c>
      <c r="F138" s="198">
        <v>0</v>
      </c>
      <c r="G138" s="122">
        <v>628.63287860705998</v>
      </c>
      <c r="H138" s="214">
        <v>9.9559999999999995</v>
      </c>
      <c r="I138" s="214">
        <v>0.60276674232736804</v>
      </c>
      <c r="J138" s="214">
        <v>0.18022639911569799</v>
      </c>
      <c r="K138" s="214"/>
      <c r="L138" s="214">
        <v>-1203.7974154876199</v>
      </c>
      <c r="M138" s="214">
        <v>35.011803680635801</v>
      </c>
      <c r="N138" s="214">
        <v>1291.6344773882799</v>
      </c>
      <c r="O138" s="214">
        <v>7401.4204111571598</v>
      </c>
      <c r="P138" s="122"/>
    </row>
    <row r="139" spans="1:16" ht="12.75" x14ac:dyDescent="0.2">
      <c r="A139" s="122" t="s">
        <v>489</v>
      </c>
      <c r="B139" s="122">
        <v>35257</v>
      </c>
      <c r="C139" s="122">
        <v>1259</v>
      </c>
      <c r="D139" s="178">
        <v>2.0025037333131399</v>
      </c>
      <c r="E139" s="122">
        <v>628.63287860705998</v>
      </c>
      <c r="F139" s="198">
        <v>0</v>
      </c>
      <c r="G139" s="122">
        <v>628.63287860705998</v>
      </c>
      <c r="H139" s="214">
        <v>9.9559999999999995</v>
      </c>
      <c r="I139" s="214">
        <v>0.60276674232736804</v>
      </c>
      <c r="J139" s="214">
        <v>0.18022639911569799</v>
      </c>
      <c r="K139" s="214"/>
      <c r="L139" s="214">
        <v>-1203.7974154876199</v>
      </c>
      <c r="M139" s="214">
        <v>35.011803680635801</v>
      </c>
      <c r="N139" s="214">
        <v>1291.6344773882799</v>
      </c>
      <c r="O139" s="214">
        <v>7401.4204111571598</v>
      </c>
      <c r="P139" s="122"/>
    </row>
    <row r="140" spans="1:16" ht="12.75" x14ac:dyDescent="0.2">
      <c r="A140" s="122" t="s">
        <v>490</v>
      </c>
      <c r="B140" s="122">
        <v>29448</v>
      </c>
      <c r="C140" s="122">
        <v>1259</v>
      </c>
      <c r="D140" s="178">
        <v>2.0025037333131399</v>
      </c>
      <c r="E140" s="122">
        <v>628.63287860705998</v>
      </c>
      <c r="F140" s="198">
        <v>0</v>
      </c>
      <c r="G140" s="122">
        <v>628.63287860705998</v>
      </c>
      <c r="H140" s="214">
        <v>9.9559999999999995</v>
      </c>
      <c r="I140" s="214">
        <v>0.60276674232736804</v>
      </c>
      <c r="J140" s="214">
        <v>0.18022639911569799</v>
      </c>
      <c r="K140" s="214"/>
      <c r="L140" s="214">
        <v>-1203.7974154876199</v>
      </c>
      <c r="M140" s="214">
        <v>35.011803680635801</v>
      </c>
      <c r="N140" s="214">
        <v>1291.6344773882799</v>
      </c>
      <c r="O140" s="214">
        <v>7401.4204111571598</v>
      </c>
      <c r="P140" s="122"/>
    </row>
    <row r="141" spans="1:16" ht="12.75" x14ac:dyDescent="0.2">
      <c r="A141" s="122" t="s">
        <v>491</v>
      </c>
      <c r="B141" s="122">
        <v>15528</v>
      </c>
      <c r="C141" s="122">
        <v>1259</v>
      </c>
      <c r="D141" s="178">
        <v>2.0025037333131399</v>
      </c>
      <c r="E141" s="122">
        <v>628.63287860705998</v>
      </c>
      <c r="F141" s="198">
        <v>0</v>
      </c>
      <c r="G141" s="122">
        <v>628.63287860705998</v>
      </c>
      <c r="H141" s="214">
        <v>9.9559999999999995</v>
      </c>
      <c r="I141" s="214">
        <v>0.60276674232736804</v>
      </c>
      <c r="J141" s="214">
        <v>0.18022639911569799</v>
      </c>
      <c r="K141" s="214"/>
      <c r="L141" s="214">
        <v>-1203.7974154876199</v>
      </c>
      <c r="M141" s="214">
        <v>35.011803680635801</v>
      </c>
      <c r="N141" s="214">
        <v>1291.6344773882799</v>
      </c>
      <c r="O141" s="214">
        <v>7401.4204111571598</v>
      </c>
      <c r="P141" s="122"/>
    </row>
    <row r="142" spans="1:16" ht="12.75" x14ac:dyDescent="0.2">
      <c r="A142" s="122" t="s">
        <v>492</v>
      </c>
      <c r="B142" s="122">
        <v>41336</v>
      </c>
      <c r="C142" s="122">
        <v>1259</v>
      </c>
      <c r="D142" s="178">
        <v>2.0025037333131399</v>
      </c>
      <c r="E142" s="122">
        <v>628.63287860705998</v>
      </c>
      <c r="F142" s="198">
        <v>0</v>
      </c>
      <c r="G142" s="122">
        <v>628.63287860705998</v>
      </c>
      <c r="H142" s="214">
        <v>9.9559999999999995</v>
      </c>
      <c r="I142" s="214">
        <v>0.60276674232736804</v>
      </c>
      <c r="J142" s="214">
        <v>0.18022639911569799</v>
      </c>
      <c r="K142" s="214"/>
      <c r="L142" s="214">
        <v>-1203.7974154876199</v>
      </c>
      <c r="M142" s="214">
        <v>35.011803680635801</v>
      </c>
      <c r="N142" s="214">
        <v>1291.6344773882799</v>
      </c>
      <c r="O142" s="214">
        <v>7401.4204111571598</v>
      </c>
      <c r="P142" s="122"/>
    </row>
    <row r="143" spans="1:16" ht="12.75" x14ac:dyDescent="0.2">
      <c r="A143" s="122" t="s">
        <v>493</v>
      </c>
      <c r="B143" s="122">
        <v>9958</v>
      </c>
      <c r="C143" s="122">
        <v>1259</v>
      </c>
      <c r="D143" s="178">
        <v>2.0025037333131399</v>
      </c>
      <c r="E143" s="122">
        <v>628.63287860705998</v>
      </c>
      <c r="F143" s="198">
        <v>0</v>
      </c>
      <c r="G143" s="122">
        <v>628.63287860705998</v>
      </c>
      <c r="H143" s="214">
        <v>9.9559999999999995</v>
      </c>
      <c r="I143" s="214">
        <v>0.60276674232736804</v>
      </c>
      <c r="J143" s="214">
        <v>0.18022639911569799</v>
      </c>
      <c r="K143" s="214"/>
      <c r="L143" s="214">
        <v>-1203.7974154876199</v>
      </c>
      <c r="M143" s="214">
        <v>35.011803680635801</v>
      </c>
      <c r="N143" s="214">
        <v>1291.6344773882799</v>
      </c>
      <c r="O143" s="214">
        <v>7401.4204111571598</v>
      </c>
      <c r="P143" s="122"/>
    </row>
    <row r="144" spans="1:16" ht="12.75" x14ac:dyDescent="0.2">
      <c r="A144" s="122" t="s">
        <v>494</v>
      </c>
      <c r="B144" s="122">
        <v>14406</v>
      </c>
      <c r="C144" s="122">
        <v>1259</v>
      </c>
      <c r="D144" s="178">
        <v>2.0025037333131399</v>
      </c>
      <c r="E144" s="122">
        <v>628.63287860705998</v>
      </c>
      <c r="F144" s="198">
        <v>0</v>
      </c>
      <c r="G144" s="122">
        <v>628.63287860705998</v>
      </c>
      <c r="H144" s="214">
        <v>9.9559999999999995</v>
      </c>
      <c r="I144" s="214">
        <v>0.60276674232736804</v>
      </c>
      <c r="J144" s="214">
        <v>0.18022639911569799</v>
      </c>
      <c r="K144" s="214"/>
      <c r="L144" s="214">
        <v>-1203.7974154876199</v>
      </c>
      <c r="M144" s="214">
        <v>35.011803680635801</v>
      </c>
      <c r="N144" s="214">
        <v>1291.6344773882799</v>
      </c>
      <c r="O144" s="214">
        <v>7401.4204111571598</v>
      </c>
      <c r="P144" s="122"/>
    </row>
    <row r="145" spans="1:16" ht="12.75" x14ac:dyDescent="0.2">
      <c r="A145" s="19" t="s">
        <v>495</v>
      </c>
      <c r="B145" s="122"/>
      <c r="C145" s="122"/>
      <c r="D145" s="178"/>
      <c r="E145" s="122"/>
      <c r="F145" s="198"/>
      <c r="G145" s="122"/>
      <c r="H145" s="214"/>
      <c r="I145" s="214"/>
      <c r="J145" s="214"/>
      <c r="K145" s="214"/>
      <c r="L145" s="214"/>
      <c r="M145" s="214"/>
      <c r="N145" s="214"/>
      <c r="O145" s="214"/>
      <c r="P145" s="122"/>
    </row>
    <row r="146" spans="1:16" ht="12.75" x14ac:dyDescent="0.2">
      <c r="A146" s="122" t="s">
        <v>496</v>
      </c>
      <c r="B146" s="122">
        <v>43867</v>
      </c>
      <c r="C146" s="122">
        <v>1031</v>
      </c>
      <c r="D146" s="178">
        <v>2.0025037333131399</v>
      </c>
      <c r="E146" s="122">
        <v>514.94867158906402</v>
      </c>
      <c r="F146" s="198">
        <v>0</v>
      </c>
      <c r="G146" s="122">
        <v>514.94867158906402</v>
      </c>
      <c r="H146" s="214">
        <v>11.917</v>
      </c>
      <c r="I146" s="214">
        <v>0.54359179627935394</v>
      </c>
      <c r="J146" s="214">
        <v>0.150557207481956</v>
      </c>
      <c r="K146" s="214"/>
      <c r="L146" s="214">
        <v>-1203.7974154876199</v>
      </c>
      <c r="M146" s="214">
        <v>35.011803680635801</v>
      </c>
      <c r="N146" s="214">
        <v>1291.6344773882799</v>
      </c>
      <c r="O146" s="214">
        <v>7401.4204111571598</v>
      </c>
      <c r="P146" s="122"/>
    </row>
    <row r="147" spans="1:16" ht="12.75" x14ac:dyDescent="0.2">
      <c r="A147" s="122" t="s">
        <v>497</v>
      </c>
      <c r="B147" s="122">
        <v>98538</v>
      </c>
      <c r="C147" s="122">
        <v>1031</v>
      </c>
      <c r="D147" s="178">
        <v>2.0025037333131399</v>
      </c>
      <c r="E147" s="122">
        <v>514.94867158906402</v>
      </c>
      <c r="F147" s="198">
        <v>0</v>
      </c>
      <c r="G147" s="122">
        <v>514.94867158906402</v>
      </c>
      <c r="H147" s="214">
        <v>11.917</v>
      </c>
      <c r="I147" s="214">
        <v>0.54359179627935394</v>
      </c>
      <c r="J147" s="214">
        <v>0.150557207481956</v>
      </c>
      <c r="K147" s="214"/>
      <c r="L147" s="214">
        <v>-1203.7974154876199</v>
      </c>
      <c r="M147" s="214">
        <v>35.011803680635801</v>
      </c>
      <c r="N147" s="214">
        <v>1291.6344773882799</v>
      </c>
      <c r="O147" s="214">
        <v>7401.4204111571598</v>
      </c>
      <c r="P147" s="122"/>
    </row>
    <row r="148" spans="1:16" ht="12.75" x14ac:dyDescent="0.2">
      <c r="A148" s="122" t="s">
        <v>498</v>
      </c>
      <c r="B148" s="122">
        <v>10954</v>
      </c>
      <c r="C148" s="122">
        <v>1031</v>
      </c>
      <c r="D148" s="178">
        <v>2.0025037333131399</v>
      </c>
      <c r="E148" s="122">
        <v>514.94867158906402</v>
      </c>
      <c r="F148" s="198">
        <v>0</v>
      </c>
      <c r="G148" s="122">
        <v>514.94867158906402</v>
      </c>
      <c r="H148" s="214">
        <v>11.917</v>
      </c>
      <c r="I148" s="214">
        <v>0.54359179627935394</v>
      </c>
      <c r="J148" s="214">
        <v>0.150557207481956</v>
      </c>
      <c r="K148" s="214"/>
      <c r="L148" s="214">
        <v>-1203.7974154876199</v>
      </c>
      <c r="M148" s="214">
        <v>35.011803680635801</v>
      </c>
      <c r="N148" s="214">
        <v>1291.6344773882799</v>
      </c>
      <c r="O148" s="214">
        <v>7401.4204111571598</v>
      </c>
      <c r="P148" s="122"/>
    </row>
    <row r="149" spans="1:16" ht="12.75" x14ac:dyDescent="0.2">
      <c r="A149" s="122" t="s">
        <v>499</v>
      </c>
      <c r="B149" s="122">
        <v>80442</v>
      </c>
      <c r="C149" s="122">
        <v>1031</v>
      </c>
      <c r="D149" s="178">
        <v>2.0025037333131399</v>
      </c>
      <c r="E149" s="122">
        <v>514.94867158906402</v>
      </c>
      <c r="F149" s="198">
        <v>0</v>
      </c>
      <c r="G149" s="122">
        <v>514.94867158906402</v>
      </c>
      <c r="H149" s="214">
        <v>11.917</v>
      </c>
      <c r="I149" s="214">
        <v>0.54359179627935394</v>
      </c>
      <c r="J149" s="214">
        <v>0.150557207481956</v>
      </c>
      <c r="K149" s="214"/>
      <c r="L149" s="214">
        <v>-1203.7974154876199</v>
      </c>
      <c r="M149" s="214">
        <v>35.011803680635801</v>
      </c>
      <c r="N149" s="214">
        <v>1291.6344773882799</v>
      </c>
      <c r="O149" s="214">
        <v>7401.4204111571598</v>
      </c>
      <c r="P149" s="122"/>
    </row>
    <row r="150" spans="1:16" ht="12.75" x14ac:dyDescent="0.2">
      <c r="A150" s="122" t="s">
        <v>500</v>
      </c>
      <c r="B150" s="122">
        <v>24664</v>
      </c>
      <c r="C150" s="122">
        <v>1031</v>
      </c>
      <c r="D150" s="178">
        <v>2.0025037333131399</v>
      </c>
      <c r="E150" s="122">
        <v>514.94867158906402</v>
      </c>
      <c r="F150" s="198">
        <v>0</v>
      </c>
      <c r="G150" s="122">
        <v>514.94867158906402</v>
      </c>
      <c r="H150" s="214">
        <v>11.917</v>
      </c>
      <c r="I150" s="214">
        <v>0.54359179627935394</v>
      </c>
      <c r="J150" s="214">
        <v>0.150557207481956</v>
      </c>
      <c r="K150" s="214"/>
      <c r="L150" s="214">
        <v>-1203.7974154876199</v>
      </c>
      <c r="M150" s="214">
        <v>35.011803680635801</v>
      </c>
      <c r="N150" s="214">
        <v>1291.6344773882799</v>
      </c>
      <c r="O150" s="214">
        <v>7401.4204111571598</v>
      </c>
      <c r="P150" s="122"/>
    </row>
    <row r="151" spans="1:16" ht="12.75" x14ac:dyDescent="0.2">
      <c r="A151" s="122" t="s">
        <v>501</v>
      </c>
      <c r="B151" s="122">
        <v>61868</v>
      </c>
      <c r="C151" s="122">
        <v>1031</v>
      </c>
      <c r="D151" s="178">
        <v>2.0025037333131399</v>
      </c>
      <c r="E151" s="122">
        <v>514.94867158906402</v>
      </c>
      <c r="F151" s="198">
        <v>0</v>
      </c>
      <c r="G151" s="122">
        <v>514.94867158906402</v>
      </c>
      <c r="H151" s="214">
        <v>11.917</v>
      </c>
      <c r="I151" s="214">
        <v>0.54359179627935394</v>
      </c>
      <c r="J151" s="214">
        <v>0.150557207481956</v>
      </c>
      <c r="K151" s="214"/>
      <c r="L151" s="214">
        <v>-1203.7974154876199</v>
      </c>
      <c r="M151" s="214">
        <v>35.011803680635801</v>
      </c>
      <c r="N151" s="214">
        <v>1291.6344773882799</v>
      </c>
      <c r="O151" s="214">
        <v>7401.4204111571598</v>
      </c>
      <c r="P151" s="122"/>
    </row>
    <row r="152" spans="1:16" ht="12.75" x14ac:dyDescent="0.2">
      <c r="A152" s="19" t="s">
        <v>502</v>
      </c>
      <c r="B152" s="122"/>
      <c r="C152" s="122"/>
      <c r="D152" s="178"/>
      <c r="E152" s="122"/>
      <c r="F152" s="198"/>
      <c r="G152" s="122"/>
      <c r="H152" s="214"/>
      <c r="I152" s="214"/>
      <c r="J152" s="214"/>
      <c r="K152" s="214"/>
      <c r="L152" s="214"/>
      <c r="M152" s="214"/>
      <c r="N152" s="214"/>
      <c r="O152" s="214"/>
      <c r="P152" s="122"/>
    </row>
    <row r="153" spans="1:16" ht="12.75" x14ac:dyDescent="0.2">
      <c r="A153" s="122" t="s">
        <v>503</v>
      </c>
      <c r="B153" s="122">
        <v>29549</v>
      </c>
      <c r="C153" s="122">
        <v>1238</v>
      </c>
      <c r="D153" s="178">
        <v>2.0025037333131399</v>
      </c>
      <c r="E153" s="122">
        <v>618.434715264396</v>
      </c>
      <c r="F153" s="198">
        <v>0</v>
      </c>
      <c r="G153" s="122">
        <v>618.434715264396</v>
      </c>
      <c r="H153" s="214">
        <v>11.391</v>
      </c>
      <c r="I153" s="214">
        <v>0.62982552123453805</v>
      </c>
      <c r="J153" s="214">
        <v>0.16596044598048601</v>
      </c>
      <c r="K153" s="214"/>
      <c r="L153" s="214">
        <v>-1203.7974154876199</v>
      </c>
      <c r="M153" s="214">
        <v>35.011803680635801</v>
      </c>
      <c r="N153" s="214">
        <v>1291.6344773882799</v>
      </c>
      <c r="O153" s="214">
        <v>7401.4204111571598</v>
      </c>
      <c r="P153" s="122"/>
    </row>
    <row r="154" spans="1:16" ht="12.75" x14ac:dyDescent="0.2">
      <c r="A154" s="122" t="s">
        <v>504</v>
      </c>
      <c r="B154" s="122">
        <v>40045</v>
      </c>
      <c r="C154" s="122">
        <v>1238</v>
      </c>
      <c r="D154" s="178">
        <v>2.0025037333131399</v>
      </c>
      <c r="E154" s="122">
        <v>618.434715264396</v>
      </c>
      <c r="F154" s="198">
        <v>0</v>
      </c>
      <c r="G154" s="122">
        <v>618.434715264396</v>
      </c>
      <c r="H154" s="214">
        <v>11.391</v>
      </c>
      <c r="I154" s="214">
        <v>0.62982552123453805</v>
      </c>
      <c r="J154" s="214">
        <v>0.16596044598048601</v>
      </c>
      <c r="K154" s="214"/>
      <c r="L154" s="214">
        <v>-1203.7974154876199</v>
      </c>
      <c r="M154" s="214">
        <v>35.011803680635801</v>
      </c>
      <c r="N154" s="214">
        <v>1291.6344773882799</v>
      </c>
      <c r="O154" s="214">
        <v>7401.4204111571598</v>
      </c>
      <c r="P154" s="122"/>
    </row>
    <row r="155" spans="1:16" ht="12.75" x14ac:dyDescent="0.2">
      <c r="A155" s="122" t="s">
        <v>505</v>
      </c>
      <c r="B155" s="122">
        <v>9940</v>
      </c>
      <c r="C155" s="122">
        <v>1238</v>
      </c>
      <c r="D155" s="178">
        <v>2.0025037333131399</v>
      </c>
      <c r="E155" s="122">
        <v>618.434715264396</v>
      </c>
      <c r="F155" s="198">
        <v>0</v>
      </c>
      <c r="G155" s="122">
        <v>618.434715264396</v>
      </c>
      <c r="H155" s="214">
        <v>11.391</v>
      </c>
      <c r="I155" s="214">
        <v>0.62982552123453805</v>
      </c>
      <c r="J155" s="214">
        <v>0.16596044598048601</v>
      </c>
      <c r="K155" s="214"/>
      <c r="L155" s="214">
        <v>-1203.7974154876199</v>
      </c>
      <c r="M155" s="214">
        <v>35.011803680635801</v>
      </c>
      <c r="N155" s="214">
        <v>1291.6344773882799</v>
      </c>
      <c r="O155" s="214">
        <v>7401.4204111571598</v>
      </c>
      <c r="P155" s="122"/>
    </row>
    <row r="156" spans="1:16" ht="12.75" x14ac:dyDescent="0.2">
      <c r="A156" s="122" t="s">
        <v>506</v>
      </c>
      <c r="B156" s="122">
        <v>9102</v>
      </c>
      <c r="C156" s="122">
        <v>1238</v>
      </c>
      <c r="D156" s="178">
        <v>2.0025037333131399</v>
      </c>
      <c r="E156" s="122">
        <v>618.434715264396</v>
      </c>
      <c r="F156" s="198">
        <v>0</v>
      </c>
      <c r="G156" s="122">
        <v>618.434715264396</v>
      </c>
      <c r="H156" s="214">
        <v>11.391</v>
      </c>
      <c r="I156" s="214">
        <v>0.62982552123453805</v>
      </c>
      <c r="J156" s="214">
        <v>0.16596044598048601</v>
      </c>
      <c r="K156" s="214"/>
      <c r="L156" s="214">
        <v>-1203.7974154876199</v>
      </c>
      <c r="M156" s="214">
        <v>35.011803680635801</v>
      </c>
      <c r="N156" s="214">
        <v>1291.6344773882799</v>
      </c>
      <c r="O156" s="214">
        <v>7401.4204111571598</v>
      </c>
      <c r="P156" s="122"/>
    </row>
    <row r="157" spans="1:16" ht="12.75" x14ac:dyDescent="0.2">
      <c r="A157" s="122" t="s">
        <v>507</v>
      </c>
      <c r="B157" s="122">
        <v>109880</v>
      </c>
      <c r="C157" s="122">
        <v>1238</v>
      </c>
      <c r="D157" s="178">
        <v>2.0025037333131399</v>
      </c>
      <c r="E157" s="122">
        <v>618.434715264396</v>
      </c>
      <c r="F157" s="198">
        <v>0</v>
      </c>
      <c r="G157" s="122">
        <v>618.434715264396</v>
      </c>
      <c r="H157" s="214">
        <v>11.391</v>
      </c>
      <c r="I157" s="214">
        <v>0.62982552123453805</v>
      </c>
      <c r="J157" s="214">
        <v>0.16596044598048601</v>
      </c>
      <c r="K157" s="214"/>
      <c r="L157" s="214">
        <v>-1203.7974154876199</v>
      </c>
      <c r="M157" s="214">
        <v>35.011803680635801</v>
      </c>
      <c r="N157" s="214">
        <v>1291.6344773882799</v>
      </c>
      <c r="O157" s="214">
        <v>7401.4204111571598</v>
      </c>
      <c r="P157" s="122"/>
    </row>
    <row r="158" spans="1:16" ht="12.75" x14ac:dyDescent="0.2">
      <c r="A158" s="122" t="s">
        <v>508</v>
      </c>
      <c r="B158" s="122">
        <v>4777</v>
      </c>
      <c r="C158" s="122">
        <v>1238</v>
      </c>
      <c r="D158" s="178">
        <v>2.0025037333131399</v>
      </c>
      <c r="E158" s="122">
        <v>618.434715264396</v>
      </c>
      <c r="F158" s="198">
        <v>0</v>
      </c>
      <c r="G158" s="122">
        <v>618.434715264396</v>
      </c>
      <c r="H158" s="214">
        <v>11.391</v>
      </c>
      <c r="I158" s="214">
        <v>0.62982552123453805</v>
      </c>
      <c r="J158" s="214">
        <v>0.16596044598048601</v>
      </c>
      <c r="K158" s="214"/>
      <c r="L158" s="214">
        <v>-1203.7974154876199</v>
      </c>
      <c r="M158" s="214">
        <v>35.011803680635801</v>
      </c>
      <c r="N158" s="214">
        <v>1291.6344773882799</v>
      </c>
      <c r="O158" s="214">
        <v>7401.4204111571598</v>
      </c>
      <c r="P158" s="122"/>
    </row>
    <row r="159" spans="1:16" ht="12.75" x14ac:dyDescent="0.2">
      <c r="A159" s="122" t="s">
        <v>509</v>
      </c>
      <c r="B159" s="122">
        <v>5620</v>
      </c>
      <c r="C159" s="122">
        <v>1238</v>
      </c>
      <c r="D159" s="178">
        <v>2.0025037333131399</v>
      </c>
      <c r="E159" s="122">
        <v>618.434715264396</v>
      </c>
      <c r="F159" s="198">
        <v>0</v>
      </c>
      <c r="G159" s="122">
        <v>618.434715264396</v>
      </c>
      <c r="H159" s="214">
        <v>11.391</v>
      </c>
      <c r="I159" s="214">
        <v>0.62982552123453805</v>
      </c>
      <c r="J159" s="214">
        <v>0.16596044598048601</v>
      </c>
      <c r="K159" s="214"/>
      <c r="L159" s="214">
        <v>-1203.7974154876199</v>
      </c>
      <c r="M159" s="214">
        <v>35.011803680635801</v>
      </c>
      <c r="N159" s="214">
        <v>1291.6344773882799</v>
      </c>
      <c r="O159" s="214">
        <v>7401.4204111571598</v>
      </c>
      <c r="P159" s="122"/>
    </row>
    <row r="160" spans="1:16" ht="12.75" x14ac:dyDescent="0.2">
      <c r="A160" s="122" t="s">
        <v>510</v>
      </c>
      <c r="B160" s="122">
        <v>32806</v>
      </c>
      <c r="C160" s="122">
        <v>1238</v>
      </c>
      <c r="D160" s="178">
        <v>2.0025037333131399</v>
      </c>
      <c r="E160" s="122">
        <v>618.434715264396</v>
      </c>
      <c r="F160" s="198">
        <v>0</v>
      </c>
      <c r="G160" s="122">
        <v>618.434715264396</v>
      </c>
      <c r="H160" s="214">
        <v>11.391</v>
      </c>
      <c r="I160" s="214">
        <v>0.62982552123453805</v>
      </c>
      <c r="J160" s="214">
        <v>0.16596044598048601</v>
      </c>
      <c r="K160" s="214"/>
      <c r="L160" s="214">
        <v>-1203.7974154876199</v>
      </c>
      <c r="M160" s="214">
        <v>35.011803680635801</v>
      </c>
      <c r="N160" s="214">
        <v>1291.6344773882799</v>
      </c>
      <c r="O160" s="214">
        <v>7401.4204111571598</v>
      </c>
      <c r="P160" s="122"/>
    </row>
    <row r="161" spans="1:16" ht="12.75" x14ac:dyDescent="0.2">
      <c r="A161" s="122" t="s">
        <v>511</v>
      </c>
      <c r="B161" s="122">
        <v>6627</v>
      </c>
      <c r="C161" s="122">
        <v>1238</v>
      </c>
      <c r="D161" s="178">
        <v>2.0025037333131399</v>
      </c>
      <c r="E161" s="122">
        <v>618.434715264396</v>
      </c>
      <c r="F161" s="198">
        <v>0</v>
      </c>
      <c r="G161" s="122">
        <v>618.434715264396</v>
      </c>
      <c r="H161" s="214">
        <v>11.391</v>
      </c>
      <c r="I161" s="214">
        <v>0.62982552123453805</v>
      </c>
      <c r="J161" s="214">
        <v>0.16596044598048601</v>
      </c>
      <c r="K161" s="214"/>
      <c r="L161" s="214">
        <v>-1203.7974154876199</v>
      </c>
      <c r="M161" s="214">
        <v>35.011803680635801</v>
      </c>
      <c r="N161" s="214">
        <v>1291.6344773882799</v>
      </c>
      <c r="O161" s="214">
        <v>7401.4204111571598</v>
      </c>
      <c r="P161" s="122"/>
    </row>
    <row r="162" spans="1:16" ht="12.75" x14ac:dyDescent="0.2">
      <c r="A162" s="122" t="s">
        <v>512</v>
      </c>
      <c r="B162" s="122">
        <v>5721</v>
      </c>
      <c r="C162" s="122">
        <v>1238</v>
      </c>
      <c r="D162" s="178">
        <v>2.0025037333131399</v>
      </c>
      <c r="E162" s="122">
        <v>618.434715264396</v>
      </c>
      <c r="F162" s="198">
        <v>0</v>
      </c>
      <c r="G162" s="122">
        <v>618.434715264396</v>
      </c>
      <c r="H162" s="214">
        <v>11.391</v>
      </c>
      <c r="I162" s="214">
        <v>0.62982552123453805</v>
      </c>
      <c r="J162" s="214">
        <v>0.16596044598048601</v>
      </c>
      <c r="K162" s="214"/>
      <c r="L162" s="214">
        <v>-1203.7974154876199</v>
      </c>
      <c r="M162" s="214">
        <v>35.011803680635801</v>
      </c>
      <c r="N162" s="214">
        <v>1291.6344773882799</v>
      </c>
      <c r="O162" s="214">
        <v>7401.4204111571598</v>
      </c>
      <c r="P162" s="122"/>
    </row>
    <row r="163" spans="1:16" ht="12.75" x14ac:dyDescent="0.2">
      <c r="A163" s="122" t="s">
        <v>513</v>
      </c>
      <c r="B163" s="122">
        <v>5307</v>
      </c>
      <c r="C163" s="122">
        <v>1238</v>
      </c>
      <c r="D163" s="178">
        <v>2.0025037333131399</v>
      </c>
      <c r="E163" s="122">
        <v>618.434715264396</v>
      </c>
      <c r="F163" s="198">
        <v>0</v>
      </c>
      <c r="G163" s="122">
        <v>618.434715264396</v>
      </c>
      <c r="H163" s="214">
        <v>11.391</v>
      </c>
      <c r="I163" s="214">
        <v>0.62982552123453805</v>
      </c>
      <c r="J163" s="214">
        <v>0.16596044598048601</v>
      </c>
      <c r="K163" s="214"/>
      <c r="L163" s="214">
        <v>-1203.7974154876199</v>
      </c>
      <c r="M163" s="214">
        <v>35.011803680635801</v>
      </c>
      <c r="N163" s="214">
        <v>1291.6344773882799</v>
      </c>
      <c r="O163" s="214">
        <v>7401.4204111571598</v>
      </c>
      <c r="P163" s="122"/>
    </row>
    <row r="164" spans="1:16" ht="12.75" x14ac:dyDescent="0.2">
      <c r="A164" s="122" t="s">
        <v>514</v>
      </c>
      <c r="B164" s="122">
        <v>556640</v>
      </c>
      <c r="C164" s="122">
        <v>1238</v>
      </c>
      <c r="D164" s="178">
        <v>2.0025037333131399</v>
      </c>
      <c r="E164" s="122">
        <v>618.434715264396</v>
      </c>
      <c r="F164" s="198">
        <v>0</v>
      </c>
      <c r="G164" s="122">
        <v>618.434715264396</v>
      </c>
      <c r="H164" s="214">
        <v>11.391</v>
      </c>
      <c r="I164" s="214">
        <v>0.62982552123453805</v>
      </c>
      <c r="J164" s="214">
        <v>0.16596044598048601</v>
      </c>
      <c r="K164" s="214"/>
      <c r="L164" s="214">
        <v>-1203.7974154876199</v>
      </c>
      <c r="M164" s="214">
        <v>35.011803680635801</v>
      </c>
      <c r="N164" s="214">
        <v>1291.6344773882799</v>
      </c>
      <c r="O164" s="214">
        <v>7401.4204111571598</v>
      </c>
      <c r="P164" s="122"/>
    </row>
    <row r="165" spans="1:16" ht="12.75" x14ac:dyDescent="0.2">
      <c r="A165" s="122" t="s">
        <v>515</v>
      </c>
      <c r="B165" s="122">
        <v>13275</v>
      </c>
      <c r="C165" s="122">
        <v>1238</v>
      </c>
      <c r="D165" s="178">
        <v>2.0025037333131399</v>
      </c>
      <c r="E165" s="122">
        <v>618.434715264396</v>
      </c>
      <c r="F165" s="198">
        <v>0</v>
      </c>
      <c r="G165" s="122">
        <v>618.434715264396</v>
      </c>
      <c r="H165" s="214">
        <v>11.391</v>
      </c>
      <c r="I165" s="214">
        <v>0.62982552123453805</v>
      </c>
      <c r="J165" s="214">
        <v>0.16596044598048601</v>
      </c>
      <c r="K165" s="214"/>
      <c r="L165" s="214">
        <v>-1203.7974154876199</v>
      </c>
      <c r="M165" s="214">
        <v>35.011803680635801</v>
      </c>
      <c r="N165" s="214">
        <v>1291.6344773882799</v>
      </c>
      <c r="O165" s="214">
        <v>7401.4204111571598</v>
      </c>
      <c r="P165" s="122"/>
    </row>
    <row r="166" spans="1:16" ht="12.75" x14ac:dyDescent="0.2">
      <c r="A166" s="122" t="s">
        <v>516</v>
      </c>
      <c r="B166" s="122">
        <v>9486</v>
      </c>
      <c r="C166" s="122">
        <v>1238</v>
      </c>
      <c r="D166" s="178">
        <v>2.0025037333131399</v>
      </c>
      <c r="E166" s="122">
        <v>618.434715264396</v>
      </c>
      <c r="F166" s="198">
        <v>0</v>
      </c>
      <c r="G166" s="122">
        <v>618.434715264396</v>
      </c>
      <c r="H166" s="214">
        <v>11.391</v>
      </c>
      <c r="I166" s="214">
        <v>0.62982552123453805</v>
      </c>
      <c r="J166" s="214">
        <v>0.16596044598048601</v>
      </c>
      <c r="K166" s="214"/>
      <c r="L166" s="214">
        <v>-1203.7974154876199</v>
      </c>
      <c r="M166" s="214">
        <v>35.011803680635801</v>
      </c>
      <c r="N166" s="214">
        <v>1291.6344773882799</v>
      </c>
      <c r="O166" s="214">
        <v>7401.4204111571598</v>
      </c>
      <c r="P166" s="122"/>
    </row>
    <row r="167" spans="1:16" ht="12.75" x14ac:dyDescent="0.2">
      <c r="A167" s="122" t="s">
        <v>517</v>
      </c>
      <c r="B167" s="122">
        <v>9048</v>
      </c>
      <c r="C167" s="122">
        <v>1238</v>
      </c>
      <c r="D167" s="178">
        <v>2.0025037333131399</v>
      </c>
      <c r="E167" s="122">
        <v>618.434715264396</v>
      </c>
      <c r="F167" s="198">
        <v>0</v>
      </c>
      <c r="G167" s="122">
        <v>618.434715264396</v>
      </c>
      <c r="H167" s="214">
        <v>11.391</v>
      </c>
      <c r="I167" s="214">
        <v>0.62982552123453805</v>
      </c>
      <c r="J167" s="214">
        <v>0.16596044598048601</v>
      </c>
      <c r="K167" s="214"/>
      <c r="L167" s="214">
        <v>-1203.7974154876199</v>
      </c>
      <c r="M167" s="214">
        <v>35.011803680635801</v>
      </c>
      <c r="N167" s="214">
        <v>1291.6344773882799</v>
      </c>
      <c r="O167" s="214">
        <v>7401.4204111571598</v>
      </c>
      <c r="P167" s="122"/>
    </row>
    <row r="168" spans="1:16" ht="12.75" x14ac:dyDescent="0.2">
      <c r="A168" s="122" t="s">
        <v>518</v>
      </c>
      <c r="B168" s="122">
        <v>37108</v>
      </c>
      <c r="C168" s="122">
        <v>1238</v>
      </c>
      <c r="D168" s="178">
        <v>2.0025037333131399</v>
      </c>
      <c r="E168" s="122">
        <v>618.434715264396</v>
      </c>
      <c r="F168" s="198">
        <v>0</v>
      </c>
      <c r="G168" s="122">
        <v>618.434715264396</v>
      </c>
      <c r="H168" s="214">
        <v>11.391</v>
      </c>
      <c r="I168" s="214">
        <v>0.62982552123453805</v>
      </c>
      <c r="J168" s="214">
        <v>0.16596044598048601</v>
      </c>
      <c r="K168" s="214"/>
      <c r="L168" s="214">
        <v>-1203.7974154876199</v>
      </c>
      <c r="M168" s="214">
        <v>35.011803680635801</v>
      </c>
      <c r="N168" s="214">
        <v>1291.6344773882799</v>
      </c>
      <c r="O168" s="214">
        <v>7401.4204111571598</v>
      </c>
      <c r="P168" s="122"/>
    </row>
    <row r="169" spans="1:16" ht="12.75" x14ac:dyDescent="0.2">
      <c r="A169" s="122" t="s">
        <v>519</v>
      </c>
      <c r="B169" s="122">
        <v>6913</v>
      </c>
      <c r="C169" s="122">
        <v>1238</v>
      </c>
      <c r="D169" s="178">
        <v>2.0025037333131399</v>
      </c>
      <c r="E169" s="122">
        <v>618.434715264396</v>
      </c>
      <c r="F169" s="198">
        <v>0</v>
      </c>
      <c r="G169" s="122">
        <v>618.434715264396</v>
      </c>
      <c r="H169" s="214">
        <v>11.391</v>
      </c>
      <c r="I169" s="214">
        <v>0.62982552123453805</v>
      </c>
      <c r="J169" s="214">
        <v>0.16596044598048601</v>
      </c>
      <c r="K169" s="214"/>
      <c r="L169" s="214">
        <v>-1203.7974154876199</v>
      </c>
      <c r="M169" s="214">
        <v>35.011803680635801</v>
      </c>
      <c r="N169" s="214">
        <v>1291.6344773882799</v>
      </c>
      <c r="O169" s="214">
        <v>7401.4204111571598</v>
      </c>
      <c r="P169" s="122"/>
    </row>
    <row r="170" spans="1:16" ht="12.75" x14ac:dyDescent="0.2">
      <c r="A170" s="122" t="s">
        <v>520</v>
      </c>
      <c r="B170" s="122">
        <v>43289</v>
      </c>
      <c r="C170" s="122">
        <v>1238</v>
      </c>
      <c r="D170" s="178">
        <v>2.0025037333131399</v>
      </c>
      <c r="E170" s="122">
        <v>618.434715264396</v>
      </c>
      <c r="F170" s="198">
        <v>0</v>
      </c>
      <c r="G170" s="122">
        <v>618.434715264396</v>
      </c>
      <c r="H170" s="214">
        <v>11.391</v>
      </c>
      <c r="I170" s="214">
        <v>0.62982552123453805</v>
      </c>
      <c r="J170" s="214">
        <v>0.16596044598048601</v>
      </c>
      <c r="K170" s="214"/>
      <c r="L170" s="214">
        <v>-1203.7974154876199</v>
      </c>
      <c r="M170" s="214">
        <v>35.011803680635801</v>
      </c>
      <c r="N170" s="214">
        <v>1291.6344773882799</v>
      </c>
      <c r="O170" s="214">
        <v>7401.4204111571598</v>
      </c>
      <c r="P170" s="122"/>
    </row>
    <row r="171" spans="1:16" ht="12.75" x14ac:dyDescent="0.2">
      <c r="A171" s="122" t="s">
        <v>521</v>
      </c>
      <c r="B171" s="122">
        <v>40692</v>
      </c>
      <c r="C171" s="122">
        <v>1238</v>
      </c>
      <c r="D171" s="178">
        <v>2.0025037333131399</v>
      </c>
      <c r="E171" s="122">
        <v>618.434715264396</v>
      </c>
      <c r="F171" s="198">
        <v>0</v>
      </c>
      <c r="G171" s="122">
        <v>618.434715264396</v>
      </c>
      <c r="H171" s="214">
        <v>11.391</v>
      </c>
      <c r="I171" s="214">
        <v>0.62982552123453805</v>
      </c>
      <c r="J171" s="214">
        <v>0.16596044598048601</v>
      </c>
      <c r="K171" s="214"/>
      <c r="L171" s="214">
        <v>-1203.7974154876199</v>
      </c>
      <c r="M171" s="214">
        <v>35.011803680635801</v>
      </c>
      <c r="N171" s="214">
        <v>1291.6344773882799</v>
      </c>
      <c r="O171" s="214">
        <v>7401.4204111571598</v>
      </c>
      <c r="P171" s="122"/>
    </row>
    <row r="172" spans="1:16" ht="12.75" x14ac:dyDescent="0.2">
      <c r="A172" s="122" t="s">
        <v>522</v>
      </c>
      <c r="B172" s="122">
        <v>39235</v>
      </c>
      <c r="C172" s="122">
        <v>1238</v>
      </c>
      <c r="D172" s="178">
        <v>2.0025037333131399</v>
      </c>
      <c r="E172" s="122">
        <v>618.434715264396</v>
      </c>
      <c r="F172" s="198">
        <v>0</v>
      </c>
      <c r="G172" s="122">
        <v>618.434715264396</v>
      </c>
      <c r="H172" s="214">
        <v>11.391</v>
      </c>
      <c r="I172" s="214">
        <v>0.62982552123453805</v>
      </c>
      <c r="J172" s="214">
        <v>0.16596044598048601</v>
      </c>
      <c r="K172" s="214"/>
      <c r="L172" s="214">
        <v>-1203.7974154876199</v>
      </c>
      <c r="M172" s="214">
        <v>35.011803680635801</v>
      </c>
      <c r="N172" s="214">
        <v>1291.6344773882799</v>
      </c>
      <c r="O172" s="214">
        <v>7401.4204111571598</v>
      </c>
      <c r="P172" s="122"/>
    </row>
    <row r="173" spans="1:16" ht="12.75" x14ac:dyDescent="0.2">
      <c r="A173" s="122" t="s">
        <v>523</v>
      </c>
      <c r="B173" s="122">
        <v>13728</v>
      </c>
      <c r="C173" s="122">
        <v>1238</v>
      </c>
      <c r="D173" s="178">
        <v>2.0025037333131399</v>
      </c>
      <c r="E173" s="122">
        <v>618.434715264396</v>
      </c>
      <c r="F173" s="198">
        <v>0</v>
      </c>
      <c r="G173" s="122">
        <v>618.434715264396</v>
      </c>
      <c r="H173" s="214">
        <v>11.391</v>
      </c>
      <c r="I173" s="214">
        <v>0.62982552123453805</v>
      </c>
      <c r="J173" s="214">
        <v>0.16596044598048601</v>
      </c>
      <c r="K173" s="214"/>
      <c r="L173" s="214">
        <v>-1203.7974154876199</v>
      </c>
      <c r="M173" s="214">
        <v>35.011803680635801</v>
      </c>
      <c r="N173" s="214">
        <v>1291.6344773882799</v>
      </c>
      <c r="O173" s="214">
        <v>7401.4204111571598</v>
      </c>
      <c r="P173" s="122"/>
    </row>
    <row r="174" spans="1:16" ht="12.75" x14ac:dyDescent="0.2">
      <c r="A174" s="122" t="s">
        <v>524</v>
      </c>
      <c r="B174" s="122">
        <v>14570</v>
      </c>
      <c r="C174" s="122">
        <v>1238</v>
      </c>
      <c r="D174" s="178">
        <v>2.0025037333131399</v>
      </c>
      <c r="E174" s="122">
        <v>618.434715264396</v>
      </c>
      <c r="F174" s="198">
        <v>0</v>
      </c>
      <c r="G174" s="122">
        <v>618.434715264396</v>
      </c>
      <c r="H174" s="214">
        <v>11.391</v>
      </c>
      <c r="I174" s="214">
        <v>0.62982552123453805</v>
      </c>
      <c r="J174" s="214">
        <v>0.16596044598048601</v>
      </c>
      <c r="K174" s="214"/>
      <c r="L174" s="214">
        <v>-1203.7974154876199</v>
      </c>
      <c r="M174" s="214">
        <v>35.011803680635801</v>
      </c>
      <c r="N174" s="214">
        <v>1291.6344773882799</v>
      </c>
      <c r="O174" s="214">
        <v>7401.4204111571598</v>
      </c>
      <c r="P174" s="122"/>
    </row>
    <row r="175" spans="1:16" ht="12.75" x14ac:dyDescent="0.2">
      <c r="A175" s="122" t="s">
        <v>525</v>
      </c>
      <c r="B175" s="122">
        <v>24215</v>
      </c>
      <c r="C175" s="122">
        <v>1238</v>
      </c>
      <c r="D175" s="178">
        <v>2.0025037333131399</v>
      </c>
      <c r="E175" s="122">
        <v>618.434715264396</v>
      </c>
      <c r="F175" s="198">
        <v>0</v>
      </c>
      <c r="G175" s="122">
        <v>618.434715264396</v>
      </c>
      <c r="H175" s="214">
        <v>11.391</v>
      </c>
      <c r="I175" s="214">
        <v>0.62982552123453805</v>
      </c>
      <c r="J175" s="214">
        <v>0.16596044598048601</v>
      </c>
      <c r="K175" s="214"/>
      <c r="L175" s="214">
        <v>-1203.7974154876199</v>
      </c>
      <c r="M175" s="214">
        <v>35.011803680635801</v>
      </c>
      <c r="N175" s="214">
        <v>1291.6344773882799</v>
      </c>
      <c r="O175" s="214">
        <v>7401.4204111571598</v>
      </c>
      <c r="P175" s="122"/>
    </row>
    <row r="176" spans="1:16" ht="12.75" x14ac:dyDescent="0.2">
      <c r="A176" s="122" t="s">
        <v>526</v>
      </c>
      <c r="B176" s="122">
        <v>34218</v>
      </c>
      <c r="C176" s="122">
        <v>1238</v>
      </c>
      <c r="D176" s="178">
        <v>2.0025037333131399</v>
      </c>
      <c r="E176" s="122">
        <v>618.434715264396</v>
      </c>
      <c r="F176" s="198">
        <v>0</v>
      </c>
      <c r="G176" s="122">
        <v>618.434715264396</v>
      </c>
      <c r="H176" s="214">
        <v>11.391</v>
      </c>
      <c r="I176" s="214">
        <v>0.62982552123453805</v>
      </c>
      <c r="J176" s="214">
        <v>0.16596044598048601</v>
      </c>
      <c r="K176" s="214"/>
      <c r="L176" s="214">
        <v>-1203.7974154876199</v>
      </c>
      <c r="M176" s="214">
        <v>35.011803680635801</v>
      </c>
      <c r="N176" s="214">
        <v>1291.6344773882799</v>
      </c>
      <c r="O176" s="214">
        <v>7401.4204111571598</v>
      </c>
      <c r="P176" s="122"/>
    </row>
    <row r="177" spans="1:16" ht="12.75" x14ac:dyDescent="0.2">
      <c r="A177" s="122" t="s">
        <v>527</v>
      </c>
      <c r="B177" s="122">
        <v>9323</v>
      </c>
      <c r="C177" s="122">
        <v>1238</v>
      </c>
      <c r="D177" s="178">
        <v>2.0025037333131399</v>
      </c>
      <c r="E177" s="122">
        <v>618.434715264396</v>
      </c>
      <c r="F177" s="198">
        <v>0</v>
      </c>
      <c r="G177" s="122">
        <v>618.434715264396</v>
      </c>
      <c r="H177" s="214">
        <v>11.391</v>
      </c>
      <c r="I177" s="214">
        <v>0.62982552123453805</v>
      </c>
      <c r="J177" s="214">
        <v>0.16596044598048601</v>
      </c>
      <c r="K177" s="214"/>
      <c r="L177" s="214">
        <v>-1203.7974154876199</v>
      </c>
      <c r="M177" s="214">
        <v>35.011803680635801</v>
      </c>
      <c r="N177" s="214">
        <v>1291.6344773882799</v>
      </c>
      <c r="O177" s="214">
        <v>7401.4204111571598</v>
      </c>
      <c r="P177" s="122"/>
    </row>
    <row r="178" spans="1:16" ht="12.75" x14ac:dyDescent="0.2">
      <c r="A178" s="122" t="s">
        <v>528</v>
      </c>
      <c r="B178" s="122">
        <v>10361</v>
      </c>
      <c r="C178" s="122">
        <v>1238</v>
      </c>
      <c r="D178" s="178">
        <v>2.0025037333131399</v>
      </c>
      <c r="E178" s="122">
        <v>618.434715264396</v>
      </c>
      <c r="F178" s="198">
        <v>0</v>
      </c>
      <c r="G178" s="122">
        <v>618.434715264396</v>
      </c>
      <c r="H178" s="214">
        <v>11.391</v>
      </c>
      <c r="I178" s="214">
        <v>0.62982552123453805</v>
      </c>
      <c r="J178" s="214">
        <v>0.16596044598048601</v>
      </c>
      <c r="K178" s="214"/>
      <c r="L178" s="214">
        <v>-1203.7974154876199</v>
      </c>
      <c r="M178" s="214">
        <v>35.011803680635801</v>
      </c>
      <c r="N178" s="214">
        <v>1291.6344773882799</v>
      </c>
      <c r="O178" s="214">
        <v>7401.4204111571598</v>
      </c>
      <c r="P178" s="122"/>
    </row>
    <row r="179" spans="1:16" ht="12.75" x14ac:dyDescent="0.2">
      <c r="A179" s="122" t="s">
        <v>529</v>
      </c>
      <c r="B179" s="122">
        <v>64465</v>
      </c>
      <c r="C179" s="122">
        <v>1238</v>
      </c>
      <c r="D179" s="178">
        <v>2.0025037333131399</v>
      </c>
      <c r="E179" s="122">
        <v>618.434715264396</v>
      </c>
      <c r="F179" s="198">
        <v>0</v>
      </c>
      <c r="G179" s="122">
        <v>618.434715264396</v>
      </c>
      <c r="H179" s="214">
        <v>11.391</v>
      </c>
      <c r="I179" s="214">
        <v>0.62982552123453805</v>
      </c>
      <c r="J179" s="214">
        <v>0.16596044598048601</v>
      </c>
      <c r="K179" s="214"/>
      <c r="L179" s="214">
        <v>-1203.7974154876199</v>
      </c>
      <c r="M179" s="214">
        <v>35.011803680635801</v>
      </c>
      <c r="N179" s="214">
        <v>1291.6344773882799</v>
      </c>
      <c r="O179" s="214">
        <v>7401.4204111571598</v>
      </c>
      <c r="P179" s="122"/>
    </row>
    <row r="180" spans="1:16" ht="12.75" x14ac:dyDescent="0.2">
      <c r="A180" s="122" t="s">
        <v>530</v>
      </c>
      <c r="B180" s="122">
        <v>15093</v>
      </c>
      <c r="C180" s="122">
        <v>1238</v>
      </c>
      <c r="D180" s="178">
        <v>2.0025037333131399</v>
      </c>
      <c r="E180" s="122">
        <v>618.434715264396</v>
      </c>
      <c r="F180" s="198">
        <v>0</v>
      </c>
      <c r="G180" s="122">
        <v>618.434715264396</v>
      </c>
      <c r="H180" s="214">
        <v>11.391</v>
      </c>
      <c r="I180" s="214">
        <v>0.62982552123453805</v>
      </c>
      <c r="J180" s="214">
        <v>0.16596044598048601</v>
      </c>
      <c r="K180" s="214"/>
      <c r="L180" s="214">
        <v>-1203.7974154876199</v>
      </c>
      <c r="M180" s="214">
        <v>35.011803680635801</v>
      </c>
      <c r="N180" s="214">
        <v>1291.6344773882799</v>
      </c>
      <c r="O180" s="214">
        <v>7401.4204111571598</v>
      </c>
      <c r="P180" s="122"/>
    </row>
    <row r="181" spans="1:16" ht="12.75" x14ac:dyDescent="0.2">
      <c r="A181" s="122" t="s">
        <v>531</v>
      </c>
      <c r="B181" s="122">
        <v>37316</v>
      </c>
      <c r="C181" s="122">
        <v>1238</v>
      </c>
      <c r="D181" s="178">
        <v>2.0025037333131399</v>
      </c>
      <c r="E181" s="122">
        <v>618.434715264396</v>
      </c>
      <c r="F181" s="198">
        <v>0</v>
      </c>
      <c r="G181" s="122">
        <v>618.434715264396</v>
      </c>
      <c r="H181" s="214">
        <v>11.391</v>
      </c>
      <c r="I181" s="214">
        <v>0.62982552123453805</v>
      </c>
      <c r="J181" s="214">
        <v>0.16596044598048601</v>
      </c>
      <c r="K181" s="214"/>
      <c r="L181" s="214">
        <v>-1203.7974154876199</v>
      </c>
      <c r="M181" s="214">
        <v>35.011803680635801</v>
      </c>
      <c r="N181" s="214">
        <v>1291.6344773882799</v>
      </c>
      <c r="O181" s="214">
        <v>7401.4204111571598</v>
      </c>
      <c r="P181" s="122"/>
    </row>
    <row r="182" spans="1:16" ht="12.75" x14ac:dyDescent="0.2">
      <c r="A182" s="122" t="s">
        <v>532</v>
      </c>
      <c r="B182" s="122">
        <v>18979</v>
      </c>
      <c r="C182" s="122">
        <v>1238</v>
      </c>
      <c r="D182" s="178">
        <v>2.0025037333131399</v>
      </c>
      <c r="E182" s="122">
        <v>618.434715264396</v>
      </c>
      <c r="F182" s="198">
        <v>0</v>
      </c>
      <c r="G182" s="122">
        <v>618.434715264396</v>
      </c>
      <c r="H182" s="214">
        <v>11.391</v>
      </c>
      <c r="I182" s="214">
        <v>0.62982552123453805</v>
      </c>
      <c r="J182" s="214">
        <v>0.16596044598048601</v>
      </c>
      <c r="K182" s="214"/>
      <c r="L182" s="214">
        <v>-1203.7974154876199</v>
      </c>
      <c r="M182" s="214">
        <v>35.011803680635801</v>
      </c>
      <c r="N182" s="214">
        <v>1291.6344773882799</v>
      </c>
      <c r="O182" s="214">
        <v>7401.4204111571598</v>
      </c>
      <c r="P182" s="122"/>
    </row>
    <row r="183" spans="1:16" ht="12.75" x14ac:dyDescent="0.2">
      <c r="A183" s="122" t="s">
        <v>533</v>
      </c>
      <c r="B183" s="122">
        <v>54133</v>
      </c>
      <c r="C183" s="122">
        <v>1238</v>
      </c>
      <c r="D183" s="178">
        <v>2.0025037333131399</v>
      </c>
      <c r="E183" s="122">
        <v>618.434715264396</v>
      </c>
      <c r="F183" s="198">
        <v>0</v>
      </c>
      <c r="G183" s="122">
        <v>618.434715264396</v>
      </c>
      <c r="H183" s="214">
        <v>11.391</v>
      </c>
      <c r="I183" s="214">
        <v>0.62982552123453805</v>
      </c>
      <c r="J183" s="214">
        <v>0.16596044598048601</v>
      </c>
      <c r="K183" s="214"/>
      <c r="L183" s="214">
        <v>-1203.7974154876199</v>
      </c>
      <c r="M183" s="214">
        <v>35.011803680635801</v>
      </c>
      <c r="N183" s="214">
        <v>1291.6344773882799</v>
      </c>
      <c r="O183" s="214">
        <v>7401.4204111571598</v>
      </c>
      <c r="P183" s="122"/>
    </row>
    <row r="184" spans="1:16" ht="12.75" x14ac:dyDescent="0.2">
      <c r="A184" s="122" t="s">
        <v>534</v>
      </c>
      <c r="B184" s="122">
        <v>9065</v>
      </c>
      <c r="C184" s="122">
        <v>1238</v>
      </c>
      <c r="D184" s="178">
        <v>2.0025037333131399</v>
      </c>
      <c r="E184" s="122">
        <v>618.434715264396</v>
      </c>
      <c r="F184" s="198">
        <v>0</v>
      </c>
      <c r="G184" s="122">
        <v>618.434715264396</v>
      </c>
      <c r="H184" s="214">
        <v>11.391</v>
      </c>
      <c r="I184" s="214">
        <v>0.62982552123453805</v>
      </c>
      <c r="J184" s="214">
        <v>0.16596044598048601</v>
      </c>
      <c r="K184" s="214"/>
      <c r="L184" s="214">
        <v>-1203.7974154876199</v>
      </c>
      <c r="M184" s="214">
        <v>35.011803680635801</v>
      </c>
      <c r="N184" s="214">
        <v>1291.6344773882799</v>
      </c>
      <c r="O184" s="214">
        <v>7401.4204111571598</v>
      </c>
      <c r="P184" s="122"/>
    </row>
    <row r="185" spans="1:16" ht="12.75" x14ac:dyDescent="0.2">
      <c r="A185" s="122" t="s">
        <v>535</v>
      </c>
      <c r="B185" s="122">
        <v>25815</v>
      </c>
      <c r="C185" s="122">
        <v>1238</v>
      </c>
      <c r="D185" s="178">
        <v>2.0025037333131399</v>
      </c>
      <c r="E185" s="122">
        <v>618.434715264396</v>
      </c>
      <c r="F185" s="198">
        <v>0</v>
      </c>
      <c r="G185" s="122">
        <v>618.434715264396</v>
      </c>
      <c r="H185" s="214">
        <v>11.391</v>
      </c>
      <c r="I185" s="214">
        <v>0.62982552123453805</v>
      </c>
      <c r="J185" s="214">
        <v>0.16596044598048601</v>
      </c>
      <c r="K185" s="214"/>
      <c r="L185" s="214">
        <v>-1203.7974154876199</v>
      </c>
      <c r="M185" s="214">
        <v>35.011803680635801</v>
      </c>
      <c r="N185" s="214">
        <v>1291.6344773882799</v>
      </c>
      <c r="O185" s="214">
        <v>7401.4204111571598</v>
      </c>
      <c r="P185" s="122"/>
    </row>
    <row r="186" spans="1:16" ht="12.75" x14ac:dyDescent="0.2">
      <c r="A186" s="122" t="s">
        <v>536</v>
      </c>
      <c r="B186" s="122">
        <v>13079</v>
      </c>
      <c r="C186" s="122">
        <v>1238</v>
      </c>
      <c r="D186" s="178">
        <v>2.0025037333131399</v>
      </c>
      <c r="E186" s="122">
        <v>618.434715264396</v>
      </c>
      <c r="F186" s="198">
        <v>0</v>
      </c>
      <c r="G186" s="122">
        <v>618.434715264396</v>
      </c>
      <c r="H186" s="214">
        <v>11.391</v>
      </c>
      <c r="I186" s="214">
        <v>0.62982552123453805</v>
      </c>
      <c r="J186" s="214">
        <v>0.16596044598048601</v>
      </c>
      <c r="K186" s="214"/>
      <c r="L186" s="214">
        <v>-1203.7974154876199</v>
      </c>
      <c r="M186" s="214">
        <v>35.011803680635801</v>
      </c>
      <c r="N186" s="214">
        <v>1291.6344773882799</v>
      </c>
      <c r="O186" s="214">
        <v>7401.4204111571598</v>
      </c>
      <c r="P186" s="122"/>
    </row>
    <row r="187" spans="1:16" ht="12.75" x14ac:dyDescent="0.2">
      <c r="A187" s="122" t="s">
        <v>537</v>
      </c>
      <c r="B187" s="122">
        <v>10679</v>
      </c>
      <c r="C187" s="122">
        <v>1238</v>
      </c>
      <c r="D187" s="178">
        <v>2.0025037333131399</v>
      </c>
      <c r="E187" s="122">
        <v>618.434715264396</v>
      </c>
      <c r="F187" s="198">
        <v>0</v>
      </c>
      <c r="G187" s="122">
        <v>618.434715264396</v>
      </c>
      <c r="H187" s="214">
        <v>11.391</v>
      </c>
      <c r="I187" s="214">
        <v>0.62982552123453805</v>
      </c>
      <c r="J187" s="214">
        <v>0.16596044598048601</v>
      </c>
      <c r="K187" s="214"/>
      <c r="L187" s="214">
        <v>-1203.7974154876199</v>
      </c>
      <c r="M187" s="214">
        <v>35.011803680635801</v>
      </c>
      <c r="N187" s="214">
        <v>1291.6344773882799</v>
      </c>
      <c r="O187" s="214">
        <v>7401.4204111571598</v>
      </c>
      <c r="P187" s="122"/>
    </row>
    <row r="188" spans="1:16" ht="12.75" x14ac:dyDescent="0.2">
      <c r="A188" s="122" t="s">
        <v>538</v>
      </c>
      <c r="B188" s="122">
        <v>12606</v>
      </c>
      <c r="C188" s="122">
        <v>1238</v>
      </c>
      <c r="D188" s="178">
        <v>2.0025037333131399</v>
      </c>
      <c r="E188" s="122">
        <v>618.434715264396</v>
      </c>
      <c r="F188" s="198">
        <v>0</v>
      </c>
      <c r="G188" s="122">
        <v>618.434715264396</v>
      </c>
      <c r="H188" s="214">
        <v>11.391</v>
      </c>
      <c r="I188" s="214">
        <v>0.62982552123453805</v>
      </c>
      <c r="J188" s="214">
        <v>0.16596044598048601</v>
      </c>
      <c r="K188" s="214"/>
      <c r="L188" s="214">
        <v>-1203.7974154876199</v>
      </c>
      <c r="M188" s="214">
        <v>35.011803680635801</v>
      </c>
      <c r="N188" s="214">
        <v>1291.6344773882799</v>
      </c>
      <c r="O188" s="214">
        <v>7401.4204111571598</v>
      </c>
      <c r="P188" s="122"/>
    </row>
    <row r="189" spans="1:16" ht="12.75" x14ac:dyDescent="0.2">
      <c r="A189" s="122" t="s">
        <v>539</v>
      </c>
      <c r="B189" s="122">
        <v>11070</v>
      </c>
      <c r="C189" s="122">
        <v>1238</v>
      </c>
      <c r="D189" s="178">
        <v>2.0025037333131399</v>
      </c>
      <c r="E189" s="122">
        <v>618.434715264396</v>
      </c>
      <c r="F189" s="198">
        <v>0</v>
      </c>
      <c r="G189" s="122">
        <v>618.434715264396</v>
      </c>
      <c r="H189" s="214">
        <v>11.391</v>
      </c>
      <c r="I189" s="214">
        <v>0.62982552123453805</v>
      </c>
      <c r="J189" s="214">
        <v>0.16596044598048601</v>
      </c>
      <c r="K189" s="214"/>
      <c r="L189" s="214">
        <v>-1203.7974154876199</v>
      </c>
      <c r="M189" s="214">
        <v>35.011803680635801</v>
      </c>
      <c r="N189" s="214">
        <v>1291.6344773882799</v>
      </c>
      <c r="O189" s="214">
        <v>7401.4204111571598</v>
      </c>
      <c r="P189" s="122"/>
    </row>
    <row r="190" spans="1:16" ht="12.75" x14ac:dyDescent="0.2">
      <c r="A190" s="122" t="s">
        <v>540</v>
      </c>
      <c r="B190" s="122">
        <v>12797</v>
      </c>
      <c r="C190" s="122">
        <v>1238</v>
      </c>
      <c r="D190" s="178">
        <v>2.0025037333131399</v>
      </c>
      <c r="E190" s="122">
        <v>618.434715264396</v>
      </c>
      <c r="F190" s="198">
        <v>0</v>
      </c>
      <c r="G190" s="122">
        <v>618.434715264396</v>
      </c>
      <c r="H190" s="214">
        <v>11.391</v>
      </c>
      <c r="I190" s="214">
        <v>0.62982552123453805</v>
      </c>
      <c r="J190" s="214">
        <v>0.16596044598048601</v>
      </c>
      <c r="K190" s="214"/>
      <c r="L190" s="214">
        <v>-1203.7974154876199</v>
      </c>
      <c r="M190" s="214">
        <v>35.011803680635801</v>
      </c>
      <c r="N190" s="214">
        <v>1291.6344773882799</v>
      </c>
      <c r="O190" s="214">
        <v>7401.4204111571598</v>
      </c>
      <c r="P190" s="122"/>
    </row>
    <row r="191" spans="1:16" ht="12.75" x14ac:dyDescent="0.2">
      <c r="A191" s="122" t="s">
        <v>541</v>
      </c>
      <c r="B191" s="122">
        <v>15584</v>
      </c>
      <c r="C191" s="122">
        <v>1238</v>
      </c>
      <c r="D191" s="178">
        <v>2.0025037333131399</v>
      </c>
      <c r="E191" s="122">
        <v>618.434715264396</v>
      </c>
      <c r="F191" s="198">
        <v>0</v>
      </c>
      <c r="G191" s="122">
        <v>618.434715264396</v>
      </c>
      <c r="H191" s="214">
        <v>11.391</v>
      </c>
      <c r="I191" s="214">
        <v>0.62982552123453805</v>
      </c>
      <c r="J191" s="214">
        <v>0.16596044598048601</v>
      </c>
      <c r="K191" s="214"/>
      <c r="L191" s="214">
        <v>-1203.7974154876199</v>
      </c>
      <c r="M191" s="214">
        <v>35.011803680635801</v>
      </c>
      <c r="N191" s="214">
        <v>1291.6344773882799</v>
      </c>
      <c r="O191" s="214">
        <v>7401.4204111571598</v>
      </c>
      <c r="P191" s="122"/>
    </row>
    <row r="192" spans="1:16" ht="12.75" x14ac:dyDescent="0.2">
      <c r="A192" s="122" t="s">
        <v>542</v>
      </c>
      <c r="B192" s="122">
        <v>11776</v>
      </c>
      <c r="C192" s="122">
        <v>1238</v>
      </c>
      <c r="D192" s="178">
        <v>2.0025037333131399</v>
      </c>
      <c r="E192" s="122">
        <v>618.434715264396</v>
      </c>
      <c r="F192" s="198">
        <v>0</v>
      </c>
      <c r="G192" s="122">
        <v>618.434715264396</v>
      </c>
      <c r="H192" s="214">
        <v>11.391</v>
      </c>
      <c r="I192" s="214">
        <v>0.62982552123453805</v>
      </c>
      <c r="J192" s="214">
        <v>0.16596044598048601</v>
      </c>
      <c r="K192" s="214"/>
      <c r="L192" s="214">
        <v>-1203.7974154876199</v>
      </c>
      <c r="M192" s="214">
        <v>35.011803680635801</v>
      </c>
      <c r="N192" s="214">
        <v>1291.6344773882799</v>
      </c>
      <c r="O192" s="214">
        <v>7401.4204111571598</v>
      </c>
      <c r="P192" s="122"/>
    </row>
    <row r="193" spans="1:16" ht="12.75" x14ac:dyDescent="0.2">
      <c r="A193" s="122" t="s">
        <v>543</v>
      </c>
      <c r="B193" s="122">
        <v>57753</v>
      </c>
      <c r="C193" s="122">
        <v>1238</v>
      </c>
      <c r="D193" s="178">
        <v>2.0025037333131399</v>
      </c>
      <c r="E193" s="122">
        <v>618.434715264396</v>
      </c>
      <c r="F193" s="198">
        <v>0</v>
      </c>
      <c r="G193" s="122">
        <v>618.434715264396</v>
      </c>
      <c r="H193" s="214">
        <v>11.391</v>
      </c>
      <c r="I193" s="214">
        <v>0.62982552123453805</v>
      </c>
      <c r="J193" s="214">
        <v>0.16596044598048601</v>
      </c>
      <c r="K193" s="214"/>
      <c r="L193" s="214">
        <v>-1203.7974154876199</v>
      </c>
      <c r="M193" s="214">
        <v>35.011803680635801</v>
      </c>
      <c r="N193" s="214">
        <v>1291.6344773882799</v>
      </c>
      <c r="O193" s="214">
        <v>7401.4204111571598</v>
      </c>
      <c r="P193" s="122"/>
    </row>
    <row r="194" spans="1:16" ht="12.75" x14ac:dyDescent="0.2">
      <c r="A194" s="122" t="s">
        <v>544</v>
      </c>
      <c r="B194" s="122">
        <v>9435</v>
      </c>
      <c r="C194" s="122">
        <v>1238</v>
      </c>
      <c r="D194" s="178">
        <v>2.0025037333131399</v>
      </c>
      <c r="E194" s="122">
        <v>618.434715264396</v>
      </c>
      <c r="F194" s="198">
        <v>0</v>
      </c>
      <c r="G194" s="122">
        <v>618.434715264396</v>
      </c>
      <c r="H194" s="214">
        <v>11.391</v>
      </c>
      <c r="I194" s="214">
        <v>0.62982552123453805</v>
      </c>
      <c r="J194" s="214">
        <v>0.16596044598048601</v>
      </c>
      <c r="K194" s="214"/>
      <c r="L194" s="214">
        <v>-1203.7974154876199</v>
      </c>
      <c r="M194" s="214">
        <v>35.011803680635801</v>
      </c>
      <c r="N194" s="214">
        <v>1291.6344773882799</v>
      </c>
      <c r="O194" s="214">
        <v>7401.4204111571598</v>
      </c>
      <c r="P194" s="122"/>
    </row>
    <row r="195" spans="1:16" ht="12.75" x14ac:dyDescent="0.2">
      <c r="A195" s="122" t="s">
        <v>545</v>
      </c>
      <c r="B195" s="122">
        <v>55164</v>
      </c>
      <c r="C195" s="122">
        <v>1238</v>
      </c>
      <c r="D195" s="178">
        <v>2.0025037333131399</v>
      </c>
      <c r="E195" s="122">
        <v>618.434715264396</v>
      </c>
      <c r="F195" s="198">
        <v>0</v>
      </c>
      <c r="G195" s="122">
        <v>618.434715264396</v>
      </c>
      <c r="H195" s="214">
        <v>11.391</v>
      </c>
      <c r="I195" s="214">
        <v>0.62982552123453805</v>
      </c>
      <c r="J195" s="214">
        <v>0.16596044598048601</v>
      </c>
      <c r="K195" s="214"/>
      <c r="L195" s="214">
        <v>-1203.7974154876199</v>
      </c>
      <c r="M195" s="214">
        <v>35.011803680635801</v>
      </c>
      <c r="N195" s="214">
        <v>1291.6344773882799</v>
      </c>
      <c r="O195" s="214">
        <v>7401.4204111571598</v>
      </c>
      <c r="P195" s="122"/>
    </row>
    <row r="196" spans="1:16" ht="12.75" x14ac:dyDescent="0.2">
      <c r="A196" s="122" t="s">
        <v>546</v>
      </c>
      <c r="B196" s="122">
        <v>23887</v>
      </c>
      <c r="C196" s="122">
        <v>1238</v>
      </c>
      <c r="D196" s="178">
        <v>2.0025037333131399</v>
      </c>
      <c r="E196" s="122">
        <v>618.434715264396</v>
      </c>
      <c r="F196" s="198">
        <v>0</v>
      </c>
      <c r="G196" s="122">
        <v>618.434715264396</v>
      </c>
      <c r="H196" s="214">
        <v>11.391</v>
      </c>
      <c r="I196" s="214">
        <v>0.62982552123453805</v>
      </c>
      <c r="J196" s="214">
        <v>0.16596044598048601</v>
      </c>
      <c r="K196" s="214"/>
      <c r="L196" s="214">
        <v>-1203.7974154876199</v>
      </c>
      <c r="M196" s="214">
        <v>35.011803680635801</v>
      </c>
      <c r="N196" s="214">
        <v>1291.6344773882799</v>
      </c>
      <c r="O196" s="214">
        <v>7401.4204111571598</v>
      </c>
      <c r="P196" s="122"/>
    </row>
    <row r="197" spans="1:16" ht="12.75" x14ac:dyDescent="0.2">
      <c r="A197" s="122" t="s">
        <v>547</v>
      </c>
      <c r="B197" s="122">
        <v>15788</v>
      </c>
      <c r="C197" s="122">
        <v>1238</v>
      </c>
      <c r="D197" s="178">
        <v>2.0025037333131399</v>
      </c>
      <c r="E197" s="122">
        <v>618.434715264396</v>
      </c>
      <c r="F197" s="198">
        <v>0</v>
      </c>
      <c r="G197" s="122">
        <v>618.434715264396</v>
      </c>
      <c r="H197" s="214">
        <v>11.391</v>
      </c>
      <c r="I197" s="214">
        <v>0.62982552123453805</v>
      </c>
      <c r="J197" s="214">
        <v>0.16596044598048601</v>
      </c>
      <c r="K197" s="214"/>
      <c r="L197" s="214">
        <v>-1203.7974154876199</v>
      </c>
      <c r="M197" s="214">
        <v>35.011803680635801</v>
      </c>
      <c r="N197" s="214">
        <v>1291.6344773882799</v>
      </c>
      <c r="O197" s="214">
        <v>7401.4204111571598</v>
      </c>
      <c r="P197" s="122"/>
    </row>
    <row r="198" spans="1:16" ht="12.75" x14ac:dyDescent="0.2">
      <c r="A198" s="122" t="s">
        <v>548</v>
      </c>
      <c r="B198" s="122">
        <v>11295</v>
      </c>
      <c r="C198" s="122">
        <v>1238</v>
      </c>
      <c r="D198" s="178">
        <v>2.0025037333131399</v>
      </c>
      <c r="E198" s="122">
        <v>618.434715264396</v>
      </c>
      <c r="F198" s="198">
        <v>0</v>
      </c>
      <c r="G198" s="122">
        <v>618.434715264396</v>
      </c>
      <c r="H198" s="214">
        <v>11.391</v>
      </c>
      <c r="I198" s="214">
        <v>0.62982552123453805</v>
      </c>
      <c r="J198" s="214">
        <v>0.16596044598048601</v>
      </c>
      <c r="K198" s="214"/>
      <c r="L198" s="214">
        <v>-1203.7974154876199</v>
      </c>
      <c r="M198" s="214">
        <v>35.011803680635801</v>
      </c>
      <c r="N198" s="214">
        <v>1291.6344773882799</v>
      </c>
      <c r="O198" s="214">
        <v>7401.4204111571598</v>
      </c>
      <c r="P198" s="122"/>
    </row>
    <row r="199" spans="1:16" ht="12.75" x14ac:dyDescent="0.2">
      <c r="A199" s="122" t="s">
        <v>549</v>
      </c>
      <c r="B199" s="122">
        <v>38955</v>
      </c>
      <c r="C199" s="122">
        <v>1238</v>
      </c>
      <c r="D199" s="178">
        <v>2.0025037333131399</v>
      </c>
      <c r="E199" s="122">
        <v>618.434715264396</v>
      </c>
      <c r="F199" s="198">
        <v>0</v>
      </c>
      <c r="G199" s="122">
        <v>618.434715264396</v>
      </c>
      <c r="H199" s="214">
        <v>11.391</v>
      </c>
      <c r="I199" s="214">
        <v>0.62982552123453805</v>
      </c>
      <c r="J199" s="214">
        <v>0.16596044598048601</v>
      </c>
      <c r="K199" s="214"/>
      <c r="L199" s="214">
        <v>-1203.7974154876199</v>
      </c>
      <c r="M199" s="214">
        <v>35.011803680635801</v>
      </c>
      <c r="N199" s="214">
        <v>1291.6344773882799</v>
      </c>
      <c r="O199" s="214">
        <v>7401.4204111571598</v>
      </c>
      <c r="P199" s="122"/>
    </row>
    <row r="200" spans="1:16" ht="12.75" x14ac:dyDescent="0.2">
      <c r="A200" s="122" t="s">
        <v>550</v>
      </c>
      <c r="B200" s="122">
        <v>12801</v>
      </c>
      <c r="C200" s="122">
        <v>1238</v>
      </c>
      <c r="D200" s="178">
        <v>2.0025037333131399</v>
      </c>
      <c r="E200" s="122">
        <v>618.434715264396</v>
      </c>
      <c r="F200" s="198">
        <v>0</v>
      </c>
      <c r="G200" s="122">
        <v>618.434715264396</v>
      </c>
      <c r="H200" s="214">
        <v>11.391</v>
      </c>
      <c r="I200" s="214">
        <v>0.62982552123453805</v>
      </c>
      <c r="J200" s="214">
        <v>0.16596044598048601</v>
      </c>
      <c r="K200" s="214"/>
      <c r="L200" s="214">
        <v>-1203.7974154876199</v>
      </c>
      <c r="M200" s="214">
        <v>35.011803680635801</v>
      </c>
      <c r="N200" s="214">
        <v>1291.6344773882799</v>
      </c>
      <c r="O200" s="214">
        <v>7401.4204111571598</v>
      </c>
      <c r="P200" s="122"/>
    </row>
    <row r="201" spans="1:16" ht="12.75" x14ac:dyDescent="0.2">
      <c r="A201" s="122" t="s">
        <v>551</v>
      </c>
      <c r="B201" s="122">
        <v>12773</v>
      </c>
      <c r="C201" s="122">
        <v>1238</v>
      </c>
      <c r="D201" s="178">
        <v>2.0025037333131399</v>
      </c>
      <c r="E201" s="122">
        <v>618.434715264396</v>
      </c>
      <c r="F201" s="198">
        <v>0</v>
      </c>
      <c r="G201" s="122">
        <v>618.434715264396</v>
      </c>
      <c r="H201" s="214">
        <v>11.391</v>
      </c>
      <c r="I201" s="214">
        <v>0.62982552123453805</v>
      </c>
      <c r="J201" s="214">
        <v>0.16596044598048601</v>
      </c>
      <c r="K201" s="214"/>
      <c r="L201" s="214">
        <v>-1203.7974154876199</v>
      </c>
      <c r="M201" s="214">
        <v>35.011803680635801</v>
      </c>
      <c r="N201" s="214">
        <v>1291.6344773882799</v>
      </c>
      <c r="O201" s="214">
        <v>7401.4204111571598</v>
      </c>
      <c r="P201" s="122"/>
    </row>
    <row r="202" spans="1:16" ht="12.75" x14ac:dyDescent="0.2">
      <c r="A202" s="19" t="s">
        <v>552</v>
      </c>
      <c r="B202" s="122"/>
      <c r="C202" s="122"/>
      <c r="D202" s="178"/>
      <c r="E202" s="122"/>
      <c r="F202" s="198"/>
      <c r="G202" s="122"/>
      <c r="H202" s="214"/>
      <c r="I202" s="214"/>
      <c r="J202" s="214"/>
      <c r="K202" s="214"/>
      <c r="L202" s="214"/>
      <c r="M202" s="214"/>
      <c r="N202" s="214"/>
      <c r="O202" s="214"/>
      <c r="P202" s="122"/>
    </row>
    <row r="203" spans="1:16" ht="12.75" x14ac:dyDescent="0.2">
      <c r="A203" s="122" t="s">
        <v>553</v>
      </c>
      <c r="B203" s="122">
        <v>26054</v>
      </c>
      <c r="C203" s="122">
        <v>709</v>
      </c>
      <c r="D203" s="178">
        <v>2.0025037333131399</v>
      </c>
      <c r="E203" s="122">
        <v>353.85600311223902</v>
      </c>
      <c r="F203" s="198">
        <v>8.1567492148429996E-2</v>
      </c>
      <c r="G203" s="122">
        <v>414.36080604501598</v>
      </c>
      <c r="H203" s="214">
        <v>16.472999999999999</v>
      </c>
      <c r="I203" s="214">
        <v>0.38991823242867102</v>
      </c>
      <c r="J203" s="214">
        <v>0.12864257132915799</v>
      </c>
      <c r="K203" s="214"/>
      <c r="L203" s="214">
        <v>-1203.7974154876199</v>
      </c>
      <c r="M203" s="214">
        <v>35.011803680635801</v>
      </c>
      <c r="N203" s="214">
        <v>1291.6344773882799</v>
      </c>
      <c r="O203" s="214">
        <v>7401.4204111571598</v>
      </c>
      <c r="P203" s="122"/>
    </row>
    <row r="204" spans="1:16" ht="12.75" x14ac:dyDescent="0.2">
      <c r="A204" s="122" t="s">
        <v>554</v>
      </c>
      <c r="B204" s="122">
        <v>8526</v>
      </c>
      <c r="C204" s="122">
        <v>596</v>
      </c>
      <c r="D204" s="178">
        <v>2.0025037333131399</v>
      </c>
      <c r="E204" s="122">
        <v>297.53361747584302</v>
      </c>
      <c r="F204" s="198">
        <v>2.2538317229558499E-2</v>
      </c>
      <c r="G204" s="122">
        <v>414.36080604501598</v>
      </c>
      <c r="H204" s="214">
        <v>16.472999999999999</v>
      </c>
      <c r="I204" s="214">
        <v>0.38991823242867102</v>
      </c>
      <c r="J204" s="214">
        <v>0.12864257132915799</v>
      </c>
      <c r="K204" s="214"/>
      <c r="L204" s="214">
        <v>-1203.7974154876199</v>
      </c>
      <c r="M204" s="214">
        <v>35.011803680635801</v>
      </c>
      <c r="N204" s="214">
        <v>1291.6344773882799</v>
      </c>
      <c r="O204" s="214">
        <v>7401.4204111571598</v>
      </c>
      <c r="P204" s="122"/>
    </row>
    <row r="205" spans="1:16" ht="12.75" x14ac:dyDescent="0.2">
      <c r="A205" s="122" t="s">
        <v>555</v>
      </c>
      <c r="B205" s="122">
        <v>10960</v>
      </c>
      <c r="C205" s="122">
        <v>446</v>
      </c>
      <c r="D205" s="178">
        <v>2.0025037333131399</v>
      </c>
      <c r="E205" s="122">
        <v>222.95450479792399</v>
      </c>
      <c r="F205" s="198">
        <v>2.0923585019047598E-2</v>
      </c>
      <c r="G205" s="122">
        <v>414.36080604501598</v>
      </c>
      <c r="H205" s="214">
        <v>16.472999999999999</v>
      </c>
      <c r="I205" s="214">
        <v>0.38991823242867102</v>
      </c>
      <c r="J205" s="214">
        <v>0.12864257132915799</v>
      </c>
      <c r="K205" s="214"/>
      <c r="L205" s="214">
        <v>-1203.7974154876199</v>
      </c>
      <c r="M205" s="214">
        <v>35.011803680635801</v>
      </c>
      <c r="N205" s="214">
        <v>1291.6344773882799</v>
      </c>
      <c r="O205" s="214">
        <v>7401.4204111571598</v>
      </c>
      <c r="P205" s="122"/>
    </row>
    <row r="206" spans="1:16" ht="12.75" x14ac:dyDescent="0.2">
      <c r="A206" s="122" t="s">
        <v>556</v>
      </c>
      <c r="B206" s="122">
        <v>11451</v>
      </c>
      <c r="C206" s="122">
        <v>440</v>
      </c>
      <c r="D206" s="178">
        <v>2.0025037333131399</v>
      </c>
      <c r="E206" s="122">
        <v>219.68343835514901</v>
      </c>
      <c r="F206" s="198">
        <v>2.21202635828243E-2</v>
      </c>
      <c r="G206" s="122">
        <v>414.36080604501598</v>
      </c>
      <c r="H206" s="214">
        <v>16.472999999999999</v>
      </c>
      <c r="I206" s="214">
        <v>0.38991823242867102</v>
      </c>
      <c r="J206" s="214">
        <v>0.12864257132915799</v>
      </c>
      <c r="K206" s="214"/>
      <c r="L206" s="214">
        <v>-1203.7974154876199</v>
      </c>
      <c r="M206" s="214">
        <v>35.011803680635801</v>
      </c>
      <c r="N206" s="214">
        <v>1291.6344773882799</v>
      </c>
      <c r="O206" s="214">
        <v>7401.4204111571598</v>
      </c>
      <c r="P206" s="122"/>
    </row>
    <row r="207" spans="1:16" ht="12.75" x14ac:dyDescent="0.2">
      <c r="A207" s="122" t="s">
        <v>557</v>
      </c>
      <c r="B207" s="122">
        <v>9063</v>
      </c>
      <c r="C207" s="122">
        <v>539</v>
      </c>
      <c r="D207" s="178">
        <v>2.0025037333131399</v>
      </c>
      <c r="E207" s="122">
        <v>269.04864057142498</v>
      </c>
      <c r="F207" s="198">
        <v>2.1723112618426799E-2</v>
      </c>
      <c r="G207" s="122">
        <v>414.36080604501598</v>
      </c>
      <c r="H207" s="214">
        <v>16.472999999999999</v>
      </c>
      <c r="I207" s="214">
        <v>0.38991823242867102</v>
      </c>
      <c r="J207" s="214">
        <v>0.12864257132915799</v>
      </c>
      <c r="K207" s="214"/>
      <c r="L207" s="214">
        <v>-1203.7974154876199</v>
      </c>
      <c r="M207" s="214">
        <v>35.011803680635801</v>
      </c>
      <c r="N207" s="214">
        <v>1291.6344773882799</v>
      </c>
      <c r="O207" s="214">
        <v>7401.4204111571598</v>
      </c>
      <c r="P207" s="122"/>
    </row>
    <row r="208" spans="1:16" ht="12.75" x14ac:dyDescent="0.2">
      <c r="A208" s="122" t="s">
        <v>558</v>
      </c>
      <c r="B208" s="122">
        <v>11917</v>
      </c>
      <c r="C208" s="122">
        <v>508</v>
      </c>
      <c r="D208" s="178">
        <v>2.0025037333131399</v>
      </c>
      <c r="E208" s="122">
        <v>253.46640452951999</v>
      </c>
      <c r="F208" s="198">
        <v>2.8286554872154E-2</v>
      </c>
      <c r="G208" s="122">
        <v>414.36080604501598</v>
      </c>
      <c r="H208" s="214">
        <v>16.472999999999999</v>
      </c>
      <c r="I208" s="214">
        <v>0.38991823242867102</v>
      </c>
      <c r="J208" s="214">
        <v>0.12864257132915799</v>
      </c>
      <c r="K208" s="214"/>
      <c r="L208" s="214">
        <v>-1203.7974154876199</v>
      </c>
      <c r="M208" s="214">
        <v>35.011803680635801</v>
      </c>
      <c r="N208" s="214">
        <v>1291.6344773882799</v>
      </c>
      <c r="O208" s="214">
        <v>7401.4204111571598</v>
      </c>
      <c r="P208" s="122"/>
    </row>
    <row r="209" spans="1:16" ht="12.75" x14ac:dyDescent="0.2">
      <c r="A209" s="122" t="s">
        <v>559</v>
      </c>
      <c r="B209" s="122">
        <v>15725</v>
      </c>
      <c r="C209" s="122">
        <v>263</v>
      </c>
      <c r="D209" s="178">
        <v>2.0025037333131399</v>
      </c>
      <c r="E209" s="122">
        <v>131.31756596735701</v>
      </c>
      <c r="F209" s="198">
        <v>1.7202907563113001E-2</v>
      </c>
      <c r="G209" s="122">
        <v>414.36080604501598</v>
      </c>
      <c r="H209" s="214">
        <v>16.472999999999999</v>
      </c>
      <c r="I209" s="214">
        <v>0.38991823242867102</v>
      </c>
      <c r="J209" s="214">
        <v>0.12864257132915799</v>
      </c>
      <c r="K209" s="214"/>
      <c r="L209" s="214">
        <v>-1203.7974154876199</v>
      </c>
      <c r="M209" s="214">
        <v>35.011803680635801</v>
      </c>
      <c r="N209" s="214">
        <v>1291.6344773882799</v>
      </c>
      <c r="O209" s="214">
        <v>7401.4204111571598</v>
      </c>
      <c r="P209" s="122"/>
    </row>
    <row r="210" spans="1:16" ht="12.75" x14ac:dyDescent="0.2">
      <c r="A210" s="122" t="s">
        <v>560</v>
      </c>
      <c r="B210" s="122">
        <v>90198</v>
      </c>
      <c r="C210" s="122">
        <v>1403</v>
      </c>
      <c r="D210" s="178">
        <v>2.0025037333131399</v>
      </c>
      <c r="E210" s="122">
        <v>700.61025578270301</v>
      </c>
      <c r="F210" s="198">
        <v>0.52431765806347097</v>
      </c>
      <c r="G210" s="122">
        <v>414.36080604501598</v>
      </c>
      <c r="H210" s="214">
        <v>16.472999999999999</v>
      </c>
      <c r="I210" s="214">
        <v>0.38991823242867102</v>
      </c>
      <c r="J210" s="214">
        <v>0.12864257132915799</v>
      </c>
      <c r="K210" s="214"/>
      <c r="L210" s="214">
        <v>-1203.7974154876199</v>
      </c>
      <c r="M210" s="214">
        <v>35.011803680635801</v>
      </c>
      <c r="N210" s="214">
        <v>1291.6344773882799</v>
      </c>
      <c r="O210" s="214">
        <v>7401.4204111571598</v>
      </c>
      <c r="P210" s="122"/>
    </row>
    <row r="211" spans="1:16" ht="12.75" x14ac:dyDescent="0.2">
      <c r="A211" s="122" t="s">
        <v>561</v>
      </c>
      <c r="B211" s="122">
        <v>11800</v>
      </c>
      <c r="C211" s="122">
        <v>594</v>
      </c>
      <c r="D211" s="178">
        <v>2.0025037333131399</v>
      </c>
      <c r="E211" s="122">
        <v>296.424206374378</v>
      </c>
      <c r="F211" s="198">
        <v>3.0674686329123201E-2</v>
      </c>
      <c r="G211" s="122">
        <v>414.36080604501598</v>
      </c>
      <c r="H211" s="214">
        <v>16.472999999999999</v>
      </c>
      <c r="I211" s="214">
        <v>0.38991823242867102</v>
      </c>
      <c r="J211" s="214">
        <v>0.12864257132915799</v>
      </c>
      <c r="K211" s="214"/>
      <c r="L211" s="214">
        <v>-1203.7974154876199</v>
      </c>
      <c r="M211" s="214">
        <v>35.011803680635801</v>
      </c>
      <c r="N211" s="214">
        <v>1291.6344773882799</v>
      </c>
      <c r="O211" s="214">
        <v>7401.4204111571598</v>
      </c>
      <c r="P211" s="122"/>
    </row>
    <row r="212" spans="1:16" ht="12.75" x14ac:dyDescent="0.2">
      <c r="A212" s="122" t="s">
        <v>562</v>
      </c>
      <c r="B212" s="122">
        <v>24671</v>
      </c>
      <c r="C212" s="122">
        <v>853</v>
      </c>
      <c r="D212" s="178">
        <v>2.0025037333131399</v>
      </c>
      <c r="E212" s="122">
        <v>426.10448537897702</v>
      </c>
      <c r="F212" s="198">
        <v>9.0179397271154801E-2</v>
      </c>
      <c r="G212" s="122">
        <v>414.36080604501598</v>
      </c>
      <c r="H212" s="214">
        <v>16.472999999999999</v>
      </c>
      <c r="I212" s="214">
        <v>0.38991823242867102</v>
      </c>
      <c r="J212" s="214">
        <v>0.12864257132915799</v>
      </c>
      <c r="K212" s="214"/>
      <c r="L212" s="214">
        <v>-1203.7974154876199</v>
      </c>
      <c r="M212" s="214">
        <v>35.011803680635801</v>
      </c>
      <c r="N212" s="214">
        <v>1291.6344773882799</v>
      </c>
      <c r="O212" s="214">
        <v>7401.4204111571598</v>
      </c>
      <c r="P212" s="122"/>
    </row>
    <row r="213" spans="1:16" ht="12.75" x14ac:dyDescent="0.2">
      <c r="A213" s="122" t="s">
        <v>563</v>
      </c>
      <c r="B213" s="122">
        <v>3738</v>
      </c>
      <c r="C213" s="122">
        <v>350</v>
      </c>
      <c r="D213" s="178">
        <v>2.0025037333131399</v>
      </c>
      <c r="E213" s="122">
        <v>174.713785827979</v>
      </c>
      <c r="F213" s="198">
        <v>5.8527510542790403E-3</v>
      </c>
      <c r="G213" s="122">
        <v>414.36080604501598</v>
      </c>
      <c r="H213" s="214">
        <v>16.472999999999999</v>
      </c>
      <c r="I213" s="214">
        <v>0.38991823242867102</v>
      </c>
      <c r="J213" s="214">
        <v>0.12864257132915799</v>
      </c>
      <c r="K213" s="214"/>
      <c r="L213" s="214">
        <v>-1203.7974154876199</v>
      </c>
      <c r="M213" s="214">
        <v>35.011803680635801</v>
      </c>
      <c r="N213" s="214">
        <v>1291.6344773882799</v>
      </c>
      <c r="O213" s="214">
        <v>7401.4204111571598</v>
      </c>
      <c r="P213" s="122"/>
    </row>
    <row r="214" spans="1:16" ht="12.75" x14ac:dyDescent="0.2">
      <c r="A214" s="122" t="s">
        <v>564</v>
      </c>
      <c r="B214" s="122">
        <v>4046</v>
      </c>
      <c r="C214" s="122">
        <v>536</v>
      </c>
      <c r="D214" s="178">
        <v>2.0025037333131399</v>
      </c>
      <c r="E214" s="122">
        <v>267.43219696084202</v>
      </c>
      <c r="F214" s="198">
        <v>1.03050223919985E-2</v>
      </c>
      <c r="G214" s="122">
        <v>414.36080604501598</v>
      </c>
      <c r="H214" s="214">
        <v>16.472999999999999</v>
      </c>
      <c r="I214" s="214">
        <v>0.38991823242867102</v>
      </c>
      <c r="J214" s="214">
        <v>0.12864257132915799</v>
      </c>
      <c r="K214" s="214"/>
      <c r="L214" s="214">
        <v>-1203.7974154876199</v>
      </c>
      <c r="M214" s="214">
        <v>35.011803680635801</v>
      </c>
      <c r="N214" s="214">
        <v>1291.6344773882799</v>
      </c>
      <c r="O214" s="214">
        <v>7401.4204111571598</v>
      </c>
      <c r="P214" s="122"/>
    </row>
    <row r="215" spans="1:16" ht="12.75" x14ac:dyDescent="0.2">
      <c r="A215" s="122" t="s">
        <v>565</v>
      </c>
      <c r="B215" s="122">
        <v>13425</v>
      </c>
      <c r="C215" s="122">
        <v>533</v>
      </c>
      <c r="D215" s="178">
        <v>2.0025037333131399</v>
      </c>
      <c r="E215" s="122">
        <v>266.20370761064299</v>
      </c>
      <c r="F215" s="198">
        <v>3.1374926187403E-2</v>
      </c>
      <c r="G215" s="122">
        <v>414.36080604501598</v>
      </c>
      <c r="H215" s="214">
        <v>16.472999999999999</v>
      </c>
      <c r="I215" s="214">
        <v>0.38991823242867102</v>
      </c>
      <c r="J215" s="214">
        <v>0.12864257132915799</v>
      </c>
      <c r="K215" s="214"/>
      <c r="L215" s="214">
        <v>-1203.7974154876199</v>
      </c>
      <c r="M215" s="214">
        <v>35.011803680635801</v>
      </c>
      <c r="N215" s="214">
        <v>1291.6344773882799</v>
      </c>
      <c r="O215" s="214">
        <v>7401.4204111571598</v>
      </c>
      <c r="P215" s="122"/>
    </row>
    <row r="216" spans="1:16" ht="12.75" x14ac:dyDescent="0.2">
      <c r="A216" s="122" t="s">
        <v>566</v>
      </c>
      <c r="B216" s="122">
        <v>15633</v>
      </c>
      <c r="C216" s="122">
        <v>613</v>
      </c>
      <c r="D216" s="178">
        <v>2.0025037333131399</v>
      </c>
      <c r="E216" s="122">
        <v>305.96912916728201</v>
      </c>
      <c r="F216" s="198">
        <v>4.2160710273145802E-2</v>
      </c>
      <c r="G216" s="122">
        <v>414.36080604501598</v>
      </c>
      <c r="H216" s="214">
        <v>16.472999999999999</v>
      </c>
      <c r="I216" s="214">
        <v>0.38991823242867102</v>
      </c>
      <c r="J216" s="214">
        <v>0.12864257132915799</v>
      </c>
      <c r="K216" s="214"/>
      <c r="L216" s="214">
        <v>-1203.7974154876199</v>
      </c>
      <c r="M216" s="214">
        <v>35.011803680635801</v>
      </c>
      <c r="N216" s="214">
        <v>1291.6344773882799</v>
      </c>
      <c r="O216" s="214">
        <v>7401.4204111571598</v>
      </c>
      <c r="P216" s="122"/>
    </row>
    <row r="217" spans="1:16" ht="12.75" x14ac:dyDescent="0.2">
      <c r="A217" s="122" t="s">
        <v>567</v>
      </c>
      <c r="B217" s="122">
        <v>12169</v>
      </c>
      <c r="C217" s="122">
        <v>607</v>
      </c>
      <c r="D217" s="178">
        <v>2.0025037333131399</v>
      </c>
      <c r="E217" s="122">
        <v>302.93917973139497</v>
      </c>
      <c r="F217" s="198">
        <v>3.3465194421074103E-2</v>
      </c>
      <c r="G217" s="122">
        <v>414.36080604501598</v>
      </c>
      <c r="H217" s="214">
        <v>16.472999999999999</v>
      </c>
      <c r="I217" s="214">
        <v>0.38991823242867102</v>
      </c>
      <c r="J217" s="214">
        <v>0.12864257132915799</v>
      </c>
      <c r="K217" s="214"/>
      <c r="L217" s="214">
        <v>-1203.7974154876199</v>
      </c>
      <c r="M217" s="214">
        <v>35.011803680635801</v>
      </c>
      <c r="N217" s="214">
        <v>1291.6344773882799</v>
      </c>
      <c r="O217" s="214">
        <v>7401.4204111571598</v>
      </c>
      <c r="P217" s="122"/>
    </row>
    <row r="218" spans="1:16" ht="12.75" x14ac:dyDescent="0.2">
      <c r="A218" s="122" t="s">
        <v>568</v>
      </c>
      <c r="B218" s="122">
        <v>9958</v>
      </c>
      <c r="C218" s="122">
        <v>396</v>
      </c>
      <c r="D218" s="178">
        <v>2.0025037333131399</v>
      </c>
      <c r="E218" s="122">
        <v>197.646716600567</v>
      </c>
      <c r="F218" s="198">
        <v>1.7307420974796602E-2</v>
      </c>
      <c r="G218" s="122">
        <v>414.36080604501598</v>
      </c>
      <c r="H218" s="214">
        <v>16.472999999999999</v>
      </c>
      <c r="I218" s="214">
        <v>0.38991823242867102</v>
      </c>
      <c r="J218" s="214">
        <v>0.12864257132915799</v>
      </c>
      <c r="K218" s="214"/>
      <c r="L218" s="214">
        <v>-1203.7974154876199</v>
      </c>
      <c r="M218" s="214">
        <v>35.011803680635801</v>
      </c>
      <c r="N218" s="214">
        <v>1291.6344773882799</v>
      </c>
      <c r="O218" s="214">
        <v>7401.4204111571598</v>
      </c>
      <c r="P218" s="122"/>
    </row>
    <row r="219" spans="1:16" ht="12.75" x14ac:dyDescent="0.2">
      <c r="A219" s="19" t="s">
        <v>569</v>
      </c>
      <c r="B219" s="122"/>
      <c r="C219" s="122"/>
      <c r="D219" s="178"/>
      <c r="E219" s="122"/>
      <c r="F219" s="198"/>
      <c r="G219" s="122"/>
      <c r="H219" s="214"/>
      <c r="I219" s="214"/>
      <c r="J219" s="214"/>
      <c r="K219" s="214"/>
      <c r="L219" s="214"/>
      <c r="M219" s="214"/>
      <c r="N219" s="214"/>
      <c r="O219" s="214"/>
      <c r="P219" s="122"/>
    </row>
    <row r="220" spans="1:16" ht="12.75" x14ac:dyDescent="0.2">
      <c r="A220" s="122" t="s">
        <v>570</v>
      </c>
      <c r="B220" s="122">
        <v>11282</v>
      </c>
      <c r="C220" s="122">
        <v>924</v>
      </c>
      <c r="D220" s="178">
        <v>2.0025037333131399</v>
      </c>
      <c r="E220" s="122">
        <v>461.24906252300599</v>
      </c>
      <c r="F220" s="198">
        <v>0</v>
      </c>
      <c r="G220" s="122">
        <v>461.24906252300599</v>
      </c>
      <c r="H220" s="214">
        <v>13.587</v>
      </c>
      <c r="I220" s="214">
        <v>0.54952373098016605</v>
      </c>
      <c r="J220" s="214">
        <v>0.127111596772642</v>
      </c>
      <c r="K220" s="214"/>
      <c r="L220" s="214">
        <v>-1203.7974154876199</v>
      </c>
      <c r="M220" s="214">
        <v>35.011803680635801</v>
      </c>
      <c r="N220" s="214">
        <v>1291.6344773882799</v>
      </c>
      <c r="O220" s="214">
        <v>7401.4204111571598</v>
      </c>
      <c r="P220" s="122"/>
    </row>
    <row r="221" spans="1:16" ht="12.75" x14ac:dyDescent="0.2">
      <c r="A221" s="122" t="s">
        <v>571</v>
      </c>
      <c r="B221" s="122">
        <v>9609</v>
      </c>
      <c r="C221" s="122">
        <v>924</v>
      </c>
      <c r="D221" s="178">
        <v>2.0025037333131399</v>
      </c>
      <c r="E221" s="122">
        <v>461.24906252300599</v>
      </c>
      <c r="F221" s="198">
        <v>0</v>
      </c>
      <c r="G221" s="122">
        <v>461.24906252300599</v>
      </c>
      <c r="H221" s="214">
        <v>13.587</v>
      </c>
      <c r="I221" s="214">
        <v>0.54952373098016605</v>
      </c>
      <c r="J221" s="214">
        <v>0.127111596772642</v>
      </c>
      <c r="K221" s="214"/>
      <c r="L221" s="214">
        <v>-1203.7974154876199</v>
      </c>
      <c r="M221" s="214">
        <v>35.011803680635801</v>
      </c>
      <c r="N221" s="214">
        <v>1291.6344773882799</v>
      </c>
      <c r="O221" s="214">
        <v>7401.4204111571598</v>
      </c>
      <c r="P221" s="122"/>
    </row>
    <row r="222" spans="1:16" ht="12.75" x14ac:dyDescent="0.2">
      <c r="A222" s="122" t="s">
        <v>572</v>
      </c>
      <c r="B222" s="122">
        <v>15649</v>
      </c>
      <c r="C222" s="122">
        <v>924</v>
      </c>
      <c r="D222" s="178">
        <v>2.0025037333131399</v>
      </c>
      <c r="E222" s="122">
        <v>461.24906252300599</v>
      </c>
      <c r="F222" s="198">
        <v>0</v>
      </c>
      <c r="G222" s="122">
        <v>461.24906252300599</v>
      </c>
      <c r="H222" s="214">
        <v>13.587</v>
      </c>
      <c r="I222" s="214">
        <v>0.54952373098016605</v>
      </c>
      <c r="J222" s="214">
        <v>0.127111596772642</v>
      </c>
      <c r="K222" s="214"/>
      <c r="L222" s="214">
        <v>-1203.7974154876199</v>
      </c>
      <c r="M222" s="214">
        <v>35.011803680635801</v>
      </c>
      <c r="N222" s="214">
        <v>1291.6344773882799</v>
      </c>
      <c r="O222" s="214">
        <v>7401.4204111571598</v>
      </c>
      <c r="P222" s="122"/>
    </row>
    <row r="223" spans="1:16" ht="12.75" x14ac:dyDescent="0.2">
      <c r="A223" s="122" t="s">
        <v>573</v>
      </c>
      <c r="B223" s="122">
        <v>7138</v>
      </c>
      <c r="C223" s="122">
        <v>924</v>
      </c>
      <c r="D223" s="178">
        <v>2.0025037333131399</v>
      </c>
      <c r="E223" s="122">
        <v>461.24906252300599</v>
      </c>
      <c r="F223" s="198">
        <v>0</v>
      </c>
      <c r="G223" s="122">
        <v>461.24906252300599</v>
      </c>
      <c r="H223" s="214">
        <v>13.587</v>
      </c>
      <c r="I223" s="214">
        <v>0.54952373098016605</v>
      </c>
      <c r="J223" s="214">
        <v>0.127111596772642</v>
      </c>
      <c r="K223" s="214"/>
      <c r="L223" s="214">
        <v>-1203.7974154876199</v>
      </c>
      <c r="M223" s="214">
        <v>35.011803680635801</v>
      </c>
      <c r="N223" s="214">
        <v>1291.6344773882799</v>
      </c>
      <c r="O223" s="214">
        <v>7401.4204111571598</v>
      </c>
      <c r="P223" s="122"/>
    </row>
    <row r="224" spans="1:16" ht="12.75" x14ac:dyDescent="0.2">
      <c r="A224" s="122" t="s">
        <v>574</v>
      </c>
      <c r="B224" s="122">
        <v>30538</v>
      </c>
      <c r="C224" s="122">
        <v>924</v>
      </c>
      <c r="D224" s="178">
        <v>2.0025037333131399</v>
      </c>
      <c r="E224" s="122">
        <v>461.24906252300599</v>
      </c>
      <c r="F224" s="198">
        <v>0</v>
      </c>
      <c r="G224" s="122">
        <v>461.24906252300599</v>
      </c>
      <c r="H224" s="214">
        <v>13.587</v>
      </c>
      <c r="I224" s="214">
        <v>0.54952373098016605</v>
      </c>
      <c r="J224" s="214">
        <v>0.127111596772642</v>
      </c>
      <c r="K224" s="214"/>
      <c r="L224" s="214">
        <v>-1203.7974154876199</v>
      </c>
      <c r="M224" s="214">
        <v>35.011803680635801</v>
      </c>
      <c r="N224" s="214">
        <v>1291.6344773882799</v>
      </c>
      <c r="O224" s="214">
        <v>7401.4204111571598</v>
      </c>
      <c r="P224" s="122"/>
    </row>
    <row r="225" spans="1:16" ht="12.75" x14ac:dyDescent="0.2">
      <c r="A225" s="122" t="s">
        <v>575</v>
      </c>
      <c r="B225" s="122">
        <v>21334</v>
      </c>
      <c r="C225" s="122">
        <v>924</v>
      </c>
      <c r="D225" s="178">
        <v>2.0025037333131399</v>
      </c>
      <c r="E225" s="122">
        <v>461.24906252300599</v>
      </c>
      <c r="F225" s="198">
        <v>0</v>
      </c>
      <c r="G225" s="122">
        <v>461.24906252300599</v>
      </c>
      <c r="H225" s="214">
        <v>13.587</v>
      </c>
      <c r="I225" s="214">
        <v>0.54952373098016605</v>
      </c>
      <c r="J225" s="214">
        <v>0.127111596772642</v>
      </c>
      <c r="K225" s="214"/>
      <c r="L225" s="214">
        <v>-1203.7974154876199</v>
      </c>
      <c r="M225" s="214">
        <v>35.011803680635801</v>
      </c>
      <c r="N225" s="214">
        <v>1291.6344773882799</v>
      </c>
      <c r="O225" s="214">
        <v>7401.4204111571598</v>
      </c>
      <c r="P225" s="122"/>
    </row>
    <row r="226" spans="1:16" ht="12.75" x14ac:dyDescent="0.2">
      <c r="A226" s="122" t="s">
        <v>576</v>
      </c>
      <c r="B226" s="122">
        <v>5709</v>
      </c>
      <c r="C226" s="122">
        <v>924</v>
      </c>
      <c r="D226" s="178">
        <v>2.0025037333131399</v>
      </c>
      <c r="E226" s="122">
        <v>461.24906252300599</v>
      </c>
      <c r="F226" s="198">
        <v>0</v>
      </c>
      <c r="G226" s="122">
        <v>461.24906252300599</v>
      </c>
      <c r="H226" s="214">
        <v>13.587</v>
      </c>
      <c r="I226" s="214">
        <v>0.54952373098016605</v>
      </c>
      <c r="J226" s="214">
        <v>0.127111596772642</v>
      </c>
      <c r="K226" s="214"/>
      <c r="L226" s="214">
        <v>-1203.7974154876199</v>
      </c>
      <c r="M226" s="214">
        <v>35.011803680635801</v>
      </c>
      <c r="N226" s="214">
        <v>1291.6344773882799</v>
      </c>
      <c r="O226" s="214">
        <v>7401.4204111571598</v>
      </c>
      <c r="P226" s="122"/>
    </row>
    <row r="227" spans="1:16" ht="12.75" x14ac:dyDescent="0.2">
      <c r="A227" s="122" t="s">
        <v>577</v>
      </c>
      <c r="B227" s="122">
        <v>7636</v>
      </c>
      <c r="C227" s="122">
        <v>924</v>
      </c>
      <c r="D227" s="178">
        <v>2.0025037333131399</v>
      </c>
      <c r="E227" s="122">
        <v>461.24906252300599</v>
      </c>
      <c r="F227" s="198">
        <v>0</v>
      </c>
      <c r="G227" s="122">
        <v>461.24906252300599</v>
      </c>
      <c r="H227" s="214">
        <v>13.587</v>
      </c>
      <c r="I227" s="214">
        <v>0.54952373098016605</v>
      </c>
      <c r="J227" s="214">
        <v>0.127111596772642</v>
      </c>
      <c r="K227" s="214"/>
      <c r="L227" s="214">
        <v>-1203.7974154876199</v>
      </c>
      <c r="M227" s="214">
        <v>35.011803680635801</v>
      </c>
      <c r="N227" s="214">
        <v>1291.6344773882799</v>
      </c>
      <c r="O227" s="214">
        <v>7401.4204111571598</v>
      </c>
      <c r="P227" s="122"/>
    </row>
    <row r="228" spans="1:16" ht="12.75" x14ac:dyDescent="0.2">
      <c r="A228" s="122" t="s">
        <v>578</v>
      </c>
      <c r="B228" s="122">
        <v>23744</v>
      </c>
      <c r="C228" s="122">
        <v>924</v>
      </c>
      <c r="D228" s="178">
        <v>2.0025037333131399</v>
      </c>
      <c r="E228" s="122">
        <v>461.24906252300599</v>
      </c>
      <c r="F228" s="198">
        <v>0</v>
      </c>
      <c r="G228" s="122">
        <v>461.24906252300599</v>
      </c>
      <c r="H228" s="214">
        <v>13.587</v>
      </c>
      <c r="I228" s="214">
        <v>0.54952373098016605</v>
      </c>
      <c r="J228" s="214">
        <v>0.127111596772642</v>
      </c>
      <c r="K228" s="214"/>
      <c r="L228" s="214">
        <v>-1203.7974154876199</v>
      </c>
      <c r="M228" s="214">
        <v>35.011803680635801</v>
      </c>
      <c r="N228" s="214">
        <v>1291.6344773882799</v>
      </c>
      <c r="O228" s="214">
        <v>7401.4204111571598</v>
      </c>
      <c r="P228" s="122"/>
    </row>
    <row r="229" spans="1:16" ht="12.75" x14ac:dyDescent="0.2">
      <c r="A229" s="122" t="s">
        <v>579</v>
      </c>
      <c r="B229" s="122">
        <v>5006</v>
      </c>
      <c r="C229" s="122">
        <v>924</v>
      </c>
      <c r="D229" s="178">
        <v>2.0025037333131399</v>
      </c>
      <c r="E229" s="122">
        <v>461.24906252300599</v>
      </c>
      <c r="F229" s="198">
        <v>0</v>
      </c>
      <c r="G229" s="122">
        <v>461.24906252300599</v>
      </c>
      <c r="H229" s="214">
        <v>13.587</v>
      </c>
      <c r="I229" s="214">
        <v>0.54952373098016605</v>
      </c>
      <c r="J229" s="214">
        <v>0.127111596772642</v>
      </c>
      <c r="K229" s="214"/>
      <c r="L229" s="214">
        <v>-1203.7974154876199</v>
      </c>
      <c r="M229" s="214">
        <v>35.011803680635801</v>
      </c>
      <c r="N229" s="214">
        <v>1291.6344773882799</v>
      </c>
      <c r="O229" s="214">
        <v>7401.4204111571598</v>
      </c>
      <c r="P229" s="122"/>
    </row>
    <row r="230" spans="1:16" ht="12.75" x14ac:dyDescent="0.2">
      <c r="A230" s="122" t="s">
        <v>580</v>
      </c>
      <c r="B230" s="122">
        <v>10665</v>
      </c>
      <c r="C230" s="122">
        <v>924</v>
      </c>
      <c r="D230" s="178">
        <v>2.0025037333131399</v>
      </c>
      <c r="E230" s="122">
        <v>461.24906252300599</v>
      </c>
      <c r="F230" s="198">
        <v>0</v>
      </c>
      <c r="G230" s="122">
        <v>461.24906252300599</v>
      </c>
      <c r="H230" s="214">
        <v>13.587</v>
      </c>
      <c r="I230" s="214">
        <v>0.54952373098016605</v>
      </c>
      <c r="J230" s="214">
        <v>0.127111596772642</v>
      </c>
      <c r="K230" s="214"/>
      <c r="L230" s="214">
        <v>-1203.7974154876199</v>
      </c>
      <c r="M230" s="214">
        <v>35.011803680635801</v>
      </c>
      <c r="N230" s="214">
        <v>1291.6344773882799</v>
      </c>
      <c r="O230" s="214">
        <v>7401.4204111571598</v>
      </c>
      <c r="P230" s="122"/>
    </row>
    <row r="231" spans="1:16" ht="12.75" x14ac:dyDescent="0.2">
      <c r="A231" s="122" t="s">
        <v>569</v>
      </c>
      <c r="B231" s="122">
        <v>146631</v>
      </c>
      <c r="C231" s="122">
        <v>924</v>
      </c>
      <c r="D231" s="178">
        <v>2.0025037333131399</v>
      </c>
      <c r="E231" s="122">
        <v>461.24906252300599</v>
      </c>
      <c r="F231" s="198">
        <v>0</v>
      </c>
      <c r="G231" s="122">
        <v>461.24906252300599</v>
      </c>
      <c r="H231" s="214">
        <v>13.587</v>
      </c>
      <c r="I231" s="214">
        <v>0.54952373098016605</v>
      </c>
      <c r="J231" s="214">
        <v>0.127111596772642</v>
      </c>
      <c r="K231" s="214"/>
      <c r="L231" s="214">
        <v>-1203.7974154876199</v>
      </c>
      <c r="M231" s="214">
        <v>35.011803680635801</v>
      </c>
      <c r="N231" s="214">
        <v>1291.6344773882799</v>
      </c>
      <c r="O231" s="214">
        <v>7401.4204111571598</v>
      </c>
      <c r="P231" s="122"/>
    </row>
    <row r="232" spans="1:16" ht="12.75" x14ac:dyDescent="0.2">
      <c r="A232" s="19" t="s">
        <v>581</v>
      </c>
      <c r="B232" s="122"/>
      <c r="C232" s="122"/>
      <c r="D232" s="178"/>
      <c r="E232" s="122"/>
      <c r="F232" s="198"/>
      <c r="G232" s="122"/>
      <c r="H232" s="214"/>
      <c r="I232" s="214"/>
      <c r="J232" s="214"/>
      <c r="K232" s="214"/>
      <c r="L232" s="214"/>
      <c r="M232" s="214"/>
      <c r="N232" s="214"/>
      <c r="O232" s="214"/>
      <c r="P232" s="122"/>
    </row>
    <row r="233" spans="1:16" ht="12.75" x14ac:dyDescent="0.2">
      <c r="A233" s="122" t="s">
        <v>582</v>
      </c>
      <c r="B233" s="122">
        <v>13903</v>
      </c>
      <c r="C233" s="122">
        <v>555</v>
      </c>
      <c r="D233" s="178">
        <v>2.0025037333131399</v>
      </c>
      <c r="E233" s="122">
        <v>276.93015970145302</v>
      </c>
      <c r="F233" s="198">
        <v>3.2228241960336003E-2</v>
      </c>
      <c r="G233" s="122">
        <v>454.74351146028403</v>
      </c>
      <c r="H233" s="214">
        <v>12.257999999999999</v>
      </c>
      <c r="I233" s="214">
        <v>0.60968078826681205</v>
      </c>
      <c r="J233" s="214">
        <v>0.121142290635548</v>
      </c>
      <c r="K233" s="214"/>
      <c r="L233" s="214">
        <v>-1203.7974154876199</v>
      </c>
      <c r="M233" s="214">
        <v>35.011803680635801</v>
      </c>
      <c r="N233" s="214">
        <v>1291.6344773882799</v>
      </c>
      <c r="O233" s="214">
        <v>7401.4204111571598</v>
      </c>
      <c r="P233" s="122"/>
    </row>
    <row r="234" spans="1:16" ht="12.75" x14ac:dyDescent="0.2">
      <c r="A234" s="122" t="s">
        <v>583</v>
      </c>
      <c r="B234" s="122">
        <v>13445</v>
      </c>
      <c r="C234" s="122">
        <v>750</v>
      </c>
      <c r="D234" s="178">
        <v>2.0025037333131399</v>
      </c>
      <c r="E234" s="122">
        <v>374.57593226586198</v>
      </c>
      <c r="F234" s="198">
        <v>4.01411600974204E-2</v>
      </c>
      <c r="G234" s="122">
        <v>454.74351146028403</v>
      </c>
      <c r="H234" s="214">
        <v>12.257999999999999</v>
      </c>
      <c r="I234" s="214">
        <v>0.60968078826681205</v>
      </c>
      <c r="J234" s="214">
        <v>0.121142290635548</v>
      </c>
      <c r="K234" s="214"/>
      <c r="L234" s="214">
        <v>-1203.7974154876199</v>
      </c>
      <c r="M234" s="214">
        <v>35.011803680635801</v>
      </c>
      <c r="N234" s="214">
        <v>1291.6344773882799</v>
      </c>
      <c r="O234" s="214">
        <v>7401.4204111571598</v>
      </c>
      <c r="P234" s="122"/>
    </row>
    <row r="235" spans="1:16" ht="12.75" x14ac:dyDescent="0.2">
      <c r="A235" s="122" t="s">
        <v>584</v>
      </c>
      <c r="B235" s="122">
        <v>15843</v>
      </c>
      <c r="C235" s="122">
        <v>127</v>
      </c>
      <c r="D235" s="178">
        <v>2.0025037333131399</v>
      </c>
      <c r="E235" s="122">
        <v>63.1709456243387</v>
      </c>
      <c r="F235" s="198">
        <v>8.3602564739798206E-3</v>
      </c>
      <c r="G235" s="122">
        <v>454.74351146028403</v>
      </c>
      <c r="H235" s="214">
        <v>12.257999999999999</v>
      </c>
      <c r="I235" s="214">
        <v>0.60968078826681205</v>
      </c>
      <c r="J235" s="214">
        <v>0.121142290635548</v>
      </c>
      <c r="K235" s="214"/>
      <c r="L235" s="214">
        <v>-1203.7974154876199</v>
      </c>
      <c r="M235" s="214">
        <v>35.011803680635801</v>
      </c>
      <c r="N235" s="214">
        <v>1291.6344773882799</v>
      </c>
      <c r="O235" s="214">
        <v>7401.4204111571598</v>
      </c>
      <c r="P235" s="122"/>
    </row>
    <row r="236" spans="1:16" ht="12.75" x14ac:dyDescent="0.2">
      <c r="A236" s="122" t="s">
        <v>585</v>
      </c>
      <c r="B236" s="122">
        <v>8432</v>
      </c>
      <c r="C236" s="122">
        <v>251</v>
      </c>
      <c r="D236" s="178">
        <v>2.0025037333131399</v>
      </c>
      <c r="E236" s="122">
        <v>125.30118726461799</v>
      </c>
      <c r="F236" s="198">
        <v>8.8970624782543899E-3</v>
      </c>
      <c r="G236" s="122">
        <v>454.74351146028403</v>
      </c>
      <c r="H236" s="214">
        <v>12.257999999999999</v>
      </c>
      <c r="I236" s="214">
        <v>0.60968078826681205</v>
      </c>
      <c r="J236" s="214">
        <v>0.121142290635548</v>
      </c>
      <c r="K236" s="214"/>
      <c r="L236" s="214">
        <v>-1203.7974154876199</v>
      </c>
      <c r="M236" s="214">
        <v>35.011803680635801</v>
      </c>
      <c r="N236" s="214">
        <v>1291.6344773882799</v>
      </c>
      <c r="O236" s="214">
        <v>7401.4204111571598</v>
      </c>
      <c r="P236" s="122"/>
    </row>
    <row r="237" spans="1:16" ht="12.75" x14ac:dyDescent="0.2">
      <c r="A237" s="122" t="s">
        <v>586</v>
      </c>
      <c r="B237" s="122">
        <v>25950</v>
      </c>
      <c r="C237" s="122">
        <v>508</v>
      </c>
      <c r="D237" s="178">
        <v>2.0025037333131399</v>
      </c>
      <c r="E237" s="122">
        <v>253.800931821631</v>
      </c>
      <c r="F237" s="198">
        <v>5.5171728217108203E-2</v>
      </c>
      <c r="G237" s="122">
        <v>454.74351146028403</v>
      </c>
      <c r="H237" s="214">
        <v>12.257999999999999</v>
      </c>
      <c r="I237" s="214">
        <v>0.60968078826681205</v>
      </c>
      <c r="J237" s="214">
        <v>0.121142290635548</v>
      </c>
      <c r="K237" s="214"/>
      <c r="L237" s="214">
        <v>-1203.7974154876199</v>
      </c>
      <c r="M237" s="214">
        <v>35.011803680635801</v>
      </c>
      <c r="N237" s="214">
        <v>1291.6344773882799</v>
      </c>
      <c r="O237" s="214">
        <v>7401.4204111571598</v>
      </c>
      <c r="P237" s="122"/>
    </row>
    <row r="238" spans="1:16" ht="12.75" x14ac:dyDescent="0.2">
      <c r="A238" s="122" t="s">
        <v>587</v>
      </c>
      <c r="B238" s="122">
        <v>5795</v>
      </c>
      <c r="C238" s="122">
        <v>494</v>
      </c>
      <c r="D238" s="178">
        <v>2.0025037333131399</v>
      </c>
      <c r="E238" s="122">
        <v>246.88171100263301</v>
      </c>
      <c r="F238" s="198">
        <v>1.23763606541081E-2</v>
      </c>
      <c r="G238" s="122">
        <v>454.74351146028403</v>
      </c>
      <c r="H238" s="214">
        <v>12.257999999999999</v>
      </c>
      <c r="I238" s="214">
        <v>0.60968078826681205</v>
      </c>
      <c r="J238" s="214">
        <v>0.121142290635548</v>
      </c>
      <c r="K238" s="214"/>
      <c r="L238" s="214">
        <v>-1203.7974154876199</v>
      </c>
      <c r="M238" s="214">
        <v>35.011803680635801</v>
      </c>
      <c r="N238" s="214">
        <v>1291.6344773882799</v>
      </c>
      <c r="O238" s="214">
        <v>7401.4204111571598</v>
      </c>
      <c r="P238" s="122"/>
    </row>
    <row r="239" spans="1:16" ht="12.75" x14ac:dyDescent="0.2">
      <c r="A239" s="122" t="s">
        <v>588</v>
      </c>
      <c r="B239" s="122">
        <v>22353</v>
      </c>
      <c r="C239" s="122">
        <v>994</v>
      </c>
      <c r="D239" s="178">
        <v>2.0025037333131399</v>
      </c>
      <c r="E239" s="122">
        <v>496.59110657085301</v>
      </c>
      <c r="F239" s="198">
        <v>9.3404244743774498E-2</v>
      </c>
      <c r="G239" s="122">
        <v>454.74351146028403</v>
      </c>
      <c r="H239" s="214">
        <v>12.257999999999999</v>
      </c>
      <c r="I239" s="214">
        <v>0.60968078826681205</v>
      </c>
      <c r="J239" s="214">
        <v>0.121142290635548</v>
      </c>
      <c r="K239" s="214"/>
      <c r="L239" s="214">
        <v>-1203.7974154876199</v>
      </c>
      <c r="M239" s="214">
        <v>35.011803680635801</v>
      </c>
      <c r="N239" s="214">
        <v>1291.6344773882799</v>
      </c>
      <c r="O239" s="214">
        <v>7401.4204111571598</v>
      </c>
      <c r="P239" s="122"/>
    </row>
    <row r="240" spans="1:16" ht="12.75" x14ac:dyDescent="0.2">
      <c r="A240" s="122" t="s">
        <v>589</v>
      </c>
      <c r="B240" s="122">
        <v>4429</v>
      </c>
      <c r="C240" s="122">
        <v>1046</v>
      </c>
      <c r="D240" s="178">
        <v>2.0025037333131399</v>
      </c>
      <c r="E240" s="122">
        <v>522.22254400402301</v>
      </c>
      <c r="F240" s="198">
        <v>2.0865848203191002E-2</v>
      </c>
      <c r="G240" s="122">
        <v>454.74351146028403</v>
      </c>
      <c r="H240" s="214">
        <v>12.257999999999999</v>
      </c>
      <c r="I240" s="214">
        <v>0.60968078826681205</v>
      </c>
      <c r="J240" s="214">
        <v>0.121142290635548</v>
      </c>
      <c r="K240" s="214"/>
      <c r="L240" s="214">
        <v>-1203.7974154876199</v>
      </c>
      <c r="M240" s="214">
        <v>35.011803680635801</v>
      </c>
      <c r="N240" s="214">
        <v>1291.6344773882799</v>
      </c>
      <c r="O240" s="214">
        <v>7401.4204111571598</v>
      </c>
      <c r="P240" s="122"/>
    </row>
    <row r="241" spans="1:16" ht="12.75" x14ac:dyDescent="0.2">
      <c r="A241" s="122" t="s">
        <v>590</v>
      </c>
      <c r="B241" s="122">
        <v>10059</v>
      </c>
      <c r="C241" s="122">
        <v>143</v>
      </c>
      <c r="D241" s="178">
        <v>2.0025037333131399</v>
      </c>
      <c r="E241" s="122">
        <v>71.613400000350893</v>
      </c>
      <c r="F241" s="198">
        <v>6.2527958646056E-3</v>
      </c>
      <c r="G241" s="122">
        <v>454.74351146028403</v>
      </c>
      <c r="H241" s="214">
        <v>12.257999999999999</v>
      </c>
      <c r="I241" s="214">
        <v>0.60968078826681205</v>
      </c>
      <c r="J241" s="214">
        <v>0.121142290635548</v>
      </c>
      <c r="K241" s="214"/>
      <c r="L241" s="214">
        <v>-1203.7974154876199</v>
      </c>
      <c r="M241" s="214">
        <v>35.011803680635801</v>
      </c>
      <c r="N241" s="214">
        <v>1291.6344773882799</v>
      </c>
      <c r="O241" s="214">
        <v>7401.4204111571598</v>
      </c>
      <c r="P241" s="122"/>
    </row>
    <row r="242" spans="1:16" ht="12.75" x14ac:dyDescent="0.2">
      <c r="A242" s="122" t="s">
        <v>591</v>
      </c>
      <c r="B242" s="122">
        <v>147420</v>
      </c>
      <c r="C242" s="122">
        <v>1216</v>
      </c>
      <c r="D242" s="178">
        <v>2.0025037333131399</v>
      </c>
      <c r="E242" s="122">
        <v>607.34449063861405</v>
      </c>
      <c r="F242" s="198">
        <v>0.72230230130722195</v>
      </c>
      <c r="G242" s="122">
        <v>454.74351146028403</v>
      </c>
      <c r="H242" s="214">
        <v>12.257999999999999</v>
      </c>
      <c r="I242" s="214">
        <v>0.60968078826681205</v>
      </c>
      <c r="J242" s="214">
        <v>0.121142290635548</v>
      </c>
      <c r="K242" s="214"/>
      <c r="L242" s="214">
        <v>-1203.7974154876199</v>
      </c>
      <c r="M242" s="214">
        <v>35.011803680635801</v>
      </c>
      <c r="N242" s="214">
        <v>1291.6344773882799</v>
      </c>
      <c r="O242" s="214">
        <v>7401.4204111571598</v>
      </c>
      <c r="P242" s="122"/>
    </row>
    <row r="243" spans="1:16" ht="12.75" x14ac:dyDescent="0.2">
      <c r="A243" s="19" t="s">
        <v>592</v>
      </c>
      <c r="B243" s="122"/>
      <c r="C243" s="122"/>
      <c r="D243" s="178"/>
      <c r="E243" s="122"/>
      <c r="F243" s="198"/>
      <c r="G243" s="122"/>
      <c r="H243" s="214"/>
      <c r="I243" s="214"/>
      <c r="J243" s="214"/>
      <c r="K243" s="214"/>
      <c r="L243" s="214"/>
      <c r="M243" s="214"/>
      <c r="N243" s="214"/>
      <c r="O243" s="214"/>
      <c r="P243" s="122"/>
    </row>
    <row r="244" spans="1:16" ht="12.75" x14ac:dyDescent="0.2">
      <c r="A244" s="122" t="s">
        <v>593</v>
      </c>
      <c r="B244" s="122">
        <v>23161</v>
      </c>
      <c r="C244" s="122">
        <v>906</v>
      </c>
      <c r="D244" s="178">
        <v>2.0025037333131399</v>
      </c>
      <c r="E244" s="122">
        <v>452.419419959224</v>
      </c>
      <c r="F244" s="198">
        <v>0</v>
      </c>
      <c r="G244" s="122">
        <v>452.419419959224</v>
      </c>
      <c r="H244" s="214">
        <v>18.457000000000001</v>
      </c>
      <c r="I244" s="214">
        <v>0.42255931793273299</v>
      </c>
      <c r="J244" s="214">
        <v>0.12384531078753699</v>
      </c>
      <c r="K244" s="214"/>
      <c r="L244" s="214">
        <v>-1203.7974154876199</v>
      </c>
      <c r="M244" s="214">
        <v>35.011803680635801</v>
      </c>
      <c r="N244" s="214">
        <v>1291.6344773882799</v>
      </c>
      <c r="O244" s="214">
        <v>7401.4204111571598</v>
      </c>
      <c r="P244" s="122"/>
    </row>
    <row r="245" spans="1:16" ht="12.75" x14ac:dyDescent="0.2">
      <c r="A245" s="122" t="s">
        <v>594</v>
      </c>
      <c r="B245" s="122">
        <v>51604</v>
      </c>
      <c r="C245" s="122">
        <v>906</v>
      </c>
      <c r="D245" s="178">
        <v>2.0025037333131399</v>
      </c>
      <c r="E245" s="122">
        <v>452.419419959224</v>
      </c>
      <c r="F245" s="198">
        <v>0</v>
      </c>
      <c r="G245" s="122">
        <v>452.419419959224</v>
      </c>
      <c r="H245" s="214">
        <v>18.457000000000001</v>
      </c>
      <c r="I245" s="214">
        <v>0.42255931793273299</v>
      </c>
      <c r="J245" s="214">
        <v>0.12384531078753699</v>
      </c>
      <c r="K245" s="214"/>
      <c r="L245" s="214">
        <v>-1203.7974154876199</v>
      </c>
      <c r="M245" s="214">
        <v>35.011803680635801</v>
      </c>
      <c r="N245" s="214">
        <v>1291.6344773882799</v>
      </c>
      <c r="O245" s="214">
        <v>7401.4204111571598</v>
      </c>
      <c r="P245" s="122"/>
    </row>
    <row r="246" spans="1:16" ht="12.75" x14ac:dyDescent="0.2">
      <c r="A246" s="122" t="s">
        <v>595</v>
      </c>
      <c r="B246" s="122">
        <v>57685</v>
      </c>
      <c r="C246" s="122">
        <v>906</v>
      </c>
      <c r="D246" s="178">
        <v>2.0025037333131399</v>
      </c>
      <c r="E246" s="122">
        <v>452.419419959224</v>
      </c>
      <c r="F246" s="198">
        <v>0</v>
      </c>
      <c r="G246" s="122">
        <v>452.419419959224</v>
      </c>
      <c r="H246" s="214">
        <v>18.457000000000001</v>
      </c>
      <c r="I246" s="214">
        <v>0.42255931793273299</v>
      </c>
      <c r="J246" s="214">
        <v>0.12384531078753699</v>
      </c>
      <c r="K246" s="214"/>
      <c r="L246" s="214">
        <v>-1203.7974154876199</v>
      </c>
      <c r="M246" s="214">
        <v>35.011803680635801</v>
      </c>
      <c r="N246" s="214">
        <v>1291.6344773882799</v>
      </c>
      <c r="O246" s="214">
        <v>7401.4204111571598</v>
      </c>
      <c r="P246" s="122"/>
    </row>
    <row r="247" spans="1:16" ht="12.75" x14ac:dyDescent="0.2">
      <c r="A247" s="122" t="s">
        <v>596</v>
      </c>
      <c r="B247" s="122">
        <v>10175</v>
      </c>
      <c r="C247" s="122">
        <v>906</v>
      </c>
      <c r="D247" s="178">
        <v>2.0025037333131399</v>
      </c>
      <c r="E247" s="122">
        <v>452.419419959224</v>
      </c>
      <c r="F247" s="198">
        <v>0</v>
      </c>
      <c r="G247" s="122">
        <v>452.419419959224</v>
      </c>
      <c r="H247" s="214">
        <v>18.457000000000001</v>
      </c>
      <c r="I247" s="214">
        <v>0.42255931793273299</v>
      </c>
      <c r="J247" s="214">
        <v>0.12384531078753699</v>
      </c>
      <c r="K247" s="214"/>
      <c r="L247" s="214">
        <v>-1203.7974154876199</v>
      </c>
      <c r="M247" s="214">
        <v>35.011803680635801</v>
      </c>
      <c r="N247" s="214">
        <v>1291.6344773882799</v>
      </c>
      <c r="O247" s="214">
        <v>7401.4204111571598</v>
      </c>
      <c r="P247" s="122"/>
    </row>
    <row r="248" spans="1:16" ht="12.75" x14ac:dyDescent="0.2">
      <c r="A248" s="122" t="s">
        <v>597</v>
      </c>
      <c r="B248" s="122">
        <v>15461</v>
      </c>
      <c r="C248" s="122">
        <v>906</v>
      </c>
      <c r="D248" s="178">
        <v>2.0025037333131399</v>
      </c>
      <c r="E248" s="122">
        <v>452.419419959224</v>
      </c>
      <c r="F248" s="198">
        <v>0</v>
      </c>
      <c r="G248" s="122">
        <v>452.419419959224</v>
      </c>
      <c r="H248" s="214">
        <v>18.457000000000001</v>
      </c>
      <c r="I248" s="214">
        <v>0.42255931793273299</v>
      </c>
      <c r="J248" s="214">
        <v>0.12384531078753699</v>
      </c>
      <c r="K248" s="214"/>
      <c r="L248" s="214">
        <v>-1203.7974154876199</v>
      </c>
      <c r="M248" s="214">
        <v>35.011803680635801</v>
      </c>
      <c r="N248" s="214">
        <v>1291.6344773882799</v>
      </c>
      <c r="O248" s="214">
        <v>7401.4204111571598</v>
      </c>
      <c r="P248" s="122"/>
    </row>
    <row r="249" spans="1:16" ht="12.75" x14ac:dyDescent="0.2">
      <c r="A249" s="122" t="s">
        <v>598</v>
      </c>
      <c r="B249" s="122">
        <v>15507</v>
      </c>
      <c r="C249" s="122">
        <v>906</v>
      </c>
      <c r="D249" s="178">
        <v>2.0025037333131399</v>
      </c>
      <c r="E249" s="122">
        <v>452.419419959224</v>
      </c>
      <c r="F249" s="198">
        <v>0</v>
      </c>
      <c r="G249" s="122">
        <v>452.419419959224</v>
      </c>
      <c r="H249" s="214">
        <v>18.457000000000001</v>
      </c>
      <c r="I249" s="214">
        <v>0.42255931793273299</v>
      </c>
      <c r="J249" s="214">
        <v>0.12384531078753699</v>
      </c>
      <c r="K249" s="214"/>
      <c r="L249" s="214">
        <v>-1203.7974154876199</v>
      </c>
      <c r="M249" s="214">
        <v>35.011803680635801</v>
      </c>
      <c r="N249" s="214">
        <v>1291.6344773882799</v>
      </c>
      <c r="O249" s="214">
        <v>7401.4204111571598</v>
      </c>
      <c r="P249" s="122"/>
    </row>
    <row r="250" spans="1:16" ht="12.75" x14ac:dyDescent="0.2">
      <c r="A250" s="122" t="s">
        <v>599</v>
      </c>
      <c r="B250" s="122">
        <v>26933</v>
      </c>
      <c r="C250" s="122">
        <v>906</v>
      </c>
      <c r="D250" s="178">
        <v>2.0025037333131399</v>
      </c>
      <c r="E250" s="122">
        <v>452.419419959224</v>
      </c>
      <c r="F250" s="198">
        <v>0</v>
      </c>
      <c r="G250" s="122">
        <v>452.419419959224</v>
      </c>
      <c r="H250" s="214">
        <v>18.457000000000001</v>
      </c>
      <c r="I250" s="214">
        <v>0.42255931793273299</v>
      </c>
      <c r="J250" s="214">
        <v>0.12384531078753699</v>
      </c>
      <c r="K250" s="214"/>
      <c r="L250" s="214">
        <v>-1203.7974154876199</v>
      </c>
      <c r="M250" s="214">
        <v>35.011803680635801</v>
      </c>
      <c r="N250" s="214">
        <v>1291.6344773882799</v>
      </c>
      <c r="O250" s="214">
        <v>7401.4204111571598</v>
      </c>
      <c r="P250" s="122"/>
    </row>
    <row r="251" spans="1:16" ht="12.75" x14ac:dyDescent="0.2">
      <c r="A251" s="122" t="s">
        <v>600</v>
      </c>
      <c r="B251" s="122">
        <v>10091</v>
      </c>
      <c r="C251" s="122">
        <v>906</v>
      </c>
      <c r="D251" s="178">
        <v>2.0025037333131399</v>
      </c>
      <c r="E251" s="122">
        <v>452.419419959224</v>
      </c>
      <c r="F251" s="198">
        <v>0</v>
      </c>
      <c r="G251" s="122">
        <v>452.419419959224</v>
      </c>
      <c r="H251" s="214">
        <v>18.457000000000001</v>
      </c>
      <c r="I251" s="214">
        <v>0.42255931793273299</v>
      </c>
      <c r="J251" s="214">
        <v>0.12384531078753699</v>
      </c>
      <c r="K251" s="214"/>
      <c r="L251" s="214">
        <v>-1203.7974154876199</v>
      </c>
      <c r="M251" s="214">
        <v>35.011803680635801</v>
      </c>
      <c r="N251" s="214">
        <v>1291.6344773882799</v>
      </c>
      <c r="O251" s="214">
        <v>7401.4204111571598</v>
      </c>
      <c r="P251" s="122"/>
    </row>
    <row r="252" spans="1:16" ht="12.75" x14ac:dyDescent="0.2">
      <c r="A252" s="122" t="s">
        <v>601</v>
      </c>
      <c r="B252" s="122">
        <v>20279</v>
      </c>
      <c r="C252" s="122">
        <v>906</v>
      </c>
      <c r="D252" s="178">
        <v>2.0025037333131399</v>
      </c>
      <c r="E252" s="122">
        <v>452.419419959224</v>
      </c>
      <c r="F252" s="198">
        <v>0</v>
      </c>
      <c r="G252" s="122">
        <v>452.419419959224</v>
      </c>
      <c r="H252" s="214">
        <v>18.457000000000001</v>
      </c>
      <c r="I252" s="214">
        <v>0.42255931793273299</v>
      </c>
      <c r="J252" s="214">
        <v>0.12384531078753699</v>
      </c>
      <c r="K252" s="214"/>
      <c r="L252" s="214">
        <v>-1203.7974154876199</v>
      </c>
      <c r="M252" s="214">
        <v>35.011803680635801</v>
      </c>
      <c r="N252" s="214">
        <v>1291.6344773882799</v>
      </c>
      <c r="O252" s="214">
        <v>7401.4204111571598</v>
      </c>
      <c r="P252" s="122"/>
    </row>
    <row r="253" spans="1:16" ht="12.75" x14ac:dyDescent="0.2">
      <c r="A253" s="122" t="s">
        <v>602</v>
      </c>
      <c r="B253" s="122">
        <v>6861</v>
      </c>
      <c r="C253" s="122">
        <v>906</v>
      </c>
      <c r="D253" s="178">
        <v>2.0025037333131399</v>
      </c>
      <c r="E253" s="122">
        <v>452.419419959224</v>
      </c>
      <c r="F253" s="198">
        <v>0</v>
      </c>
      <c r="G253" s="122">
        <v>452.419419959224</v>
      </c>
      <c r="H253" s="214">
        <v>18.457000000000001</v>
      </c>
      <c r="I253" s="214">
        <v>0.42255931793273299</v>
      </c>
      <c r="J253" s="214">
        <v>0.12384531078753699</v>
      </c>
      <c r="K253" s="214"/>
      <c r="L253" s="214">
        <v>-1203.7974154876199</v>
      </c>
      <c r="M253" s="214">
        <v>35.011803680635801</v>
      </c>
      <c r="N253" s="214">
        <v>1291.6344773882799</v>
      </c>
      <c r="O253" s="214">
        <v>7401.4204111571598</v>
      </c>
      <c r="P253" s="122"/>
    </row>
    <row r="254" spans="1:16" ht="12.75" x14ac:dyDescent="0.2">
      <c r="A254" s="122" t="s">
        <v>603</v>
      </c>
      <c r="B254" s="122">
        <v>10856</v>
      </c>
      <c r="C254" s="122">
        <v>906</v>
      </c>
      <c r="D254" s="178">
        <v>2.0025037333131399</v>
      </c>
      <c r="E254" s="122">
        <v>452.419419959224</v>
      </c>
      <c r="F254" s="198">
        <v>0</v>
      </c>
      <c r="G254" s="122">
        <v>452.419419959224</v>
      </c>
      <c r="H254" s="214">
        <v>18.457000000000001</v>
      </c>
      <c r="I254" s="214">
        <v>0.42255931793273299</v>
      </c>
      <c r="J254" s="214">
        <v>0.12384531078753699</v>
      </c>
      <c r="K254" s="214"/>
      <c r="L254" s="214">
        <v>-1203.7974154876199</v>
      </c>
      <c r="M254" s="214">
        <v>35.011803680635801</v>
      </c>
      <c r="N254" s="214">
        <v>1291.6344773882799</v>
      </c>
      <c r="O254" s="214">
        <v>7401.4204111571598</v>
      </c>
      <c r="P254" s="122"/>
    </row>
    <row r="255" spans="1:16" ht="12.75" x14ac:dyDescent="0.2">
      <c r="A255" s="122" t="s">
        <v>604</v>
      </c>
      <c r="B255" s="122">
        <v>10909</v>
      </c>
      <c r="C255" s="122">
        <v>906</v>
      </c>
      <c r="D255" s="178">
        <v>2.0025037333131399</v>
      </c>
      <c r="E255" s="122">
        <v>452.419419959224</v>
      </c>
      <c r="F255" s="198">
        <v>0</v>
      </c>
      <c r="G255" s="122">
        <v>452.419419959224</v>
      </c>
      <c r="H255" s="214">
        <v>18.457000000000001</v>
      </c>
      <c r="I255" s="214">
        <v>0.42255931793273299</v>
      </c>
      <c r="J255" s="214">
        <v>0.12384531078753699</v>
      </c>
      <c r="K255" s="214"/>
      <c r="L255" s="214">
        <v>-1203.7974154876199</v>
      </c>
      <c r="M255" s="214">
        <v>35.011803680635801</v>
      </c>
      <c r="N255" s="214">
        <v>1291.6344773882799</v>
      </c>
      <c r="O255" s="214">
        <v>7401.4204111571598</v>
      </c>
      <c r="P255" s="122"/>
    </row>
    <row r="256" spans="1:16" ht="12.75" x14ac:dyDescent="0.2">
      <c r="A256" s="122" t="s">
        <v>605</v>
      </c>
      <c r="B256" s="122">
        <v>11086</v>
      </c>
      <c r="C256" s="122">
        <v>906</v>
      </c>
      <c r="D256" s="178">
        <v>2.0025037333131399</v>
      </c>
      <c r="E256" s="122">
        <v>452.419419959224</v>
      </c>
      <c r="F256" s="198">
        <v>0</v>
      </c>
      <c r="G256" s="122">
        <v>452.419419959224</v>
      </c>
      <c r="H256" s="214">
        <v>18.457000000000001</v>
      </c>
      <c r="I256" s="214">
        <v>0.42255931793273299</v>
      </c>
      <c r="J256" s="214">
        <v>0.12384531078753699</v>
      </c>
      <c r="K256" s="214"/>
      <c r="L256" s="214">
        <v>-1203.7974154876199</v>
      </c>
      <c r="M256" s="214">
        <v>35.011803680635801</v>
      </c>
      <c r="N256" s="214">
        <v>1291.6344773882799</v>
      </c>
      <c r="O256" s="214">
        <v>7401.4204111571598</v>
      </c>
      <c r="P256" s="122"/>
    </row>
    <row r="257" spans="1:16" ht="12.75" x14ac:dyDescent="0.2">
      <c r="A257" s="122" t="s">
        <v>606</v>
      </c>
      <c r="B257" s="122">
        <v>6884</v>
      </c>
      <c r="C257" s="122">
        <v>906</v>
      </c>
      <c r="D257" s="178">
        <v>2.0025037333131399</v>
      </c>
      <c r="E257" s="122">
        <v>452.419419959224</v>
      </c>
      <c r="F257" s="198">
        <v>0</v>
      </c>
      <c r="G257" s="122">
        <v>452.419419959224</v>
      </c>
      <c r="H257" s="214">
        <v>18.457000000000001</v>
      </c>
      <c r="I257" s="214">
        <v>0.42255931793273299</v>
      </c>
      <c r="J257" s="214">
        <v>0.12384531078753699</v>
      </c>
      <c r="K257" s="214"/>
      <c r="L257" s="214">
        <v>-1203.7974154876199</v>
      </c>
      <c r="M257" s="214">
        <v>35.011803680635801</v>
      </c>
      <c r="N257" s="214">
        <v>1291.6344773882799</v>
      </c>
      <c r="O257" s="214">
        <v>7401.4204111571598</v>
      </c>
      <c r="P257" s="122"/>
    </row>
    <row r="258" spans="1:16" ht="12.75" x14ac:dyDescent="0.2">
      <c r="A258" s="122" t="s">
        <v>607</v>
      </c>
      <c r="B258" s="122">
        <v>7039</v>
      </c>
      <c r="C258" s="122">
        <v>906</v>
      </c>
      <c r="D258" s="178">
        <v>2.0025037333131399</v>
      </c>
      <c r="E258" s="122">
        <v>452.419419959224</v>
      </c>
      <c r="F258" s="198">
        <v>0</v>
      </c>
      <c r="G258" s="122">
        <v>452.419419959224</v>
      </c>
      <c r="H258" s="214">
        <v>18.457000000000001</v>
      </c>
      <c r="I258" s="214">
        <v>0.42255931793273299</v>
      </c>
      <c r="J258" s="214">
        <v>0.12384531078753699</v>
      </c>
      <c r="K258" s="214"/>
      <c r="L258" s="214">
        <v>-1203.7974154876199</v>
      </c>
      <c r="M258" s="214">
        <v>35.011803680635801</v>
      </c>
      <c r="N258" s="214">
        <v>1291.6344773882799</v>
      </c>
      <c r="O258" s="214">
        <v>7401.4204111571598</v>
      </c>
      <c r="P258" s="122"/>
    </row>
    <row r="259" spans="1:16" ht="12.75" x14ac:dyDescent="0.2">
      <c r="A259" s="19" t="s">
        <v>608</v>
      </c>
      <c r="B259" s="122"/>
      <c r="C259" s="122"/>
      <c r="D259" s="178"/>
      <c r="E259" s="122"/>
      <c r="F259" s="198"/>
      <c r="G259" s="122"/>
      <c r="H259" s="214"/>
      <c r="I259" s="214"/>
      <c r="J259" s="214"/>
      <c r="K259" s="214"/>
      <c r="L259" s="214"/>
      <c r="M259" s="214"/>
      <c r="N259" s="214"/>
      <c r="O259" s="214"/>
      <c r="P259" s="122"/>
    </row>
    <row r="260" spans="1:16" ht="12.75" x14ac:dyDescent="0.2">
      <c r="A260" s="122" t="s">
        <v>609</v>
      </c>
      <c r="B260" s="122">
        <v>26929</v>
      </c>
      <c r="C260" s="122">
        <v>729</v>
      </c>
      <c r="D260" s="178">
        <v>2.0025037333131399</v>
      </c>
      <c r="E260" s="122">
        <v>363.97999980067601</v>
      </c>
      <c r="F260" s="198">
        <v>0</v>
      </c>
      <c r="G260" s="122">
        <v>363.97999980067601</v>
      </c>
      <c r="H260" s="214">
        <v>16.533000000000001</v>
      </c>
      <c r="I260" s="214">
        <v>0.502684385146284</v>
      </c>
      <c r="J260" s="214">
        <v>9.5065912034490704E-2</v>
      </c>
      <c r="K260" s="214"/>
      <c r="L260" s="214">
        <v>-1203.7974154876199</v>
      </c>
      <c r="M260" s="214">
        <v>35.011803680635801</v>
      </c>
      <c r="N260" s="214">
        <v>1291.6344773882799</v>
      </c>
      <c r="O260" s="214">
        <v>7401.4204111571598</v>
      </c>
      <c r="P260" s="122"/>
    </row>
    <row r="261" spans="1:16" ht="12.75" x14ac:dyDescent="0.2">
      <c r="A261" s="122" t="s">
        <v>610</v>
      </c>
      <c r="B261" s="122">
        <v>99788</v>
      </c>
      <c r="C261" s="122">
        <v>729</v>
      </c>
      <c r="D261" s="178">
        <v>2.0025037333131399</v>
      </c>
      <c r="E261" s="122">
        <v>363.97999980067601</v>
      </c>
      <c r="F261" s="198">
        <v>0</v>
      </c>
      <c r="G261" s="122">
        <v>363.97999980067601</v>
      </c>
      <c r="H261" s="214">
        <v>16.533000000000001</v>
      </c>
      <c r="I261" s="214">
        <v>0.502684385146284</v>
      </c>
      <c r="J261" s="214">
        <v>9.5065912034490704E-2</v>
      </c>
      <c r="K261" s="214"/>
      <c r="L261" s="214">
        <v>-1203.7974154876199</v>
      </c>
      <c r="M261" s="214">
        <v>35.011803680635801</v>
      </c>
      <c r="N261" s="214">
        <v>1291.6344773882799</v>
      </c>
      <c r="O261" s="214">
        <v>7401.4204111571598</v>
      </c>
      <c r="P261" s="122"/>
    </row>
    <row r="262" spans="1:16" ht="12.75" x14ac:dyDescent="0.2">
      <c r="A262" s="122" t="s">
        <v>611</v>
      </c>
      <c r="B262" s="122">
        <v>9564</v>
      </c>
      <c r="C262" s="122">
        <v>729</v>
      </c>
      <c r="D262" s="178">
        <v>2.0025037333131399</v>
      </c>
      <c r="E262" s="122">
        <v>363.97999980067601</v>
      </c>
      <c r="F262" s="198">
        <v>0</v>
      </c>
      <c r="G262" s="122">
        <v>363.97999980067601</v>
      </c>
      <c r="H262" s="214">
        <v>16.533000000000001</v>
      </c>
      <c r="I262" s="214">
        <v>0.502684385146284</v>
      </c>
      <c r="J262" s="214">
        <v>9.5065912034490704E-2</v>
      </c>
      <c r="K262" s="214"/>
      <c r="L262" s="214">
        <v>-1203.7974154876199</v>
      </c>
      <c r="M262" s="214">
        <v>35.011803680635801</v>
      </c>
      <c r="N262" s="214">
        <v>1291.6344773882799</v>
      </c>
      <c r="O262" s="214">
        <v>7401.4204111571598</v>
      </c>
      <c r="P262" s="122"/>
    </row>
    <row r="263" spans="1:16" ht="12.75" x14ac:dyDescent="0.2">
      <c r="A263" s="122" t="s">
        <v>612</v>
      </c>
      <c r="B263" s="122">
        <v>37299</v>
      </c>
      <c r="C263" s="122">
        <v>729</v>
      </c>
      <c r="D263" s="178">
        <v>2.0025037333131399</v>
      </c>
      <c r="E263" s="122">
        <v>363.97999980067601</v>
      </c>
      <c r="F263" s="198">
        <v>0</v>
      </c>
      <c r="G263" s="122">
        <v>363.97999980067601</v>
      </c>
      <c r="H263" s="214">
        <v>16.533000000000001</v>
      </c>
      <c r="I263" s="214">
        <v>0.502684385146284</v>
      </c>
      <c r="J263" s="214">
        <v>9.5065912034490704E-2</v>
      </c>
      <c r="K263" s="214"/>
      <c r="L263" s="214">
        <v>-1203.7974154876199</v>
      </c>
      <c r="M263" s="214">
        <v>35.011803680635801</v>
      </c>
      <c r="N263" s="214">
        <v>1291.6344773882799</v>
      </c>
      <c r="O263" s="214">
        <v>7401.4204111571598</v>
      </c>
      <c r="P263" s="122"/>
    </row>
    <row r="264" spans="1:16" ht="12.75" x14ac:dyDescent="0.2">
      <c r="A264" s="122" t="s">
        <v>613</v>
      </c>
      <c r="B264" s="122">
        <v>19067</v>
      </c>
      <c r="C264" s="122">
        <v>729</v>
      </c>
      <c r="D264" s="178">
        <v>2.0025037333131399</v>
      </c>
      <c r="E264" s="122">
        <v>363.97999980067601</v>
      </c>
      <c r="F264" s="198">
        <v>0</v>
      </c>
      <c r="G264" s="122">
        <v>363.97999980067601</v>
      </c>
      <c r="H264" s="214">
        <v>16.533000000000001</v>
      </c>
      <c r="I264" s="214">
        <v>0.502684385146284</v>
      </c>
      <c r="J264" s="214">
        <v>9.5065912034490704E-2</v>
      </c>
      <c r="K264" s="214"/>
      <c r="L264" s="214">
        <v>-1203.7974154876199</v>
      </c>
      <c r="M264" s="214">
        <v>35.011803680635801</v>
      </c>
      <c r="N264" s="214">
        <v>1291.6344773882799</v>
      </c>
      <c r="O264" s="214">
        <v>7401.4204111571598</v>
      </c>
      <c r="P264" s="122"/>
    </row>
    <row r="265" spans="1:16" ht="12.75" x14ac:dyDescent="0.2">
      <c r="A265" s="122" t="s">
        <v>614</v>
      </c>
      <c r="B265" s="122">
        <v>9511</v>
      </c>
      <c r="C265" s="122">
        <v>729</v>
      </c>
      <c r="D265" s="178">
        <v>2.0025037333131399</v>
      </c>
      <c r="E265" s="122">
        <v>363.97999980067601</v>
      </c>
      <c r="F265" s="198">
        <v>0</v>
      </c>
      <c r="G265" s="122">
        <v>363.97999980067601</v>
      </c>
      <c r="H265" s="214">
        <v>16.533000000000001</v>
      </c>
      <c r="I265" s="214">
        <v>0.502684385146284</v>
      </c>
      <c r="J265" s="214">
        <v>9.5065912034490704E-2</v>
      </c>
      <c r="K265" s="214"/>
      <c r="L265" s="214">
        <v>-1203.7974154876199</v>
      </c>
      <c r="M265" s="214">
        <v>35.011803680635801</v>
      </c>
      <c r="N265" s="214">
        <v>1291.6344773882799</v>
      </c>
      <c r="O265" s="214">
        <v>7401.4204111571598</v>
      </c>
      <c r="P265" s="122"/>
    </row>
    <row r="266" spans="1:16" ht="12.75" x14ac:dyDescent="0.2">
      <c r="A266" s="122" t="s">
        <v>615</v>
      </c>
      <c r="B266" s="122">
        <v>5856</v>
      </c>
      <c r="C266" s="122">
        <v>729</v>
      </c>
      <c r="D266" s="178">
        <v>2.0025037333131399</v>
      </c>
      <c r="E266" s="122">
        <v>363.97999980067601</v>
      </c>
      <c r="F266" s="198">
        <v>0</v>
      </c>
      <c r="G266" s="122">
        <v>363.97999980067601</v>
      </c>
      <c r="H266" s="214">
        <v>16.533000000000001</v>
      </c>
      <c r="I266" s="214">
        <v>0.502684385146284</v>
      </c>
      <c r="J266" s="214">
        <v>9.5065912034490704E-2</v>
      </c>
      <c r="K266" s="214"/>
      <c r="L266" s="214">
        <v>-1203.7974154876199</v>
      </c>
      <c r="M266" s="214">
        <v>35.011803680635801</v>
      </c>
      <c r="N266" s="214">
        <v>1291.6344773882799</v>
      </c>
      <c r="O266" s="214">
        <v>7401.4204111571598</v>
      </c>
      <c r="P266" s="122"/>
    </row>
    <row r="267" spans="1:16" ht="12.75" x14ac:dyDescent="0.2">
      <c r="A267" s="122" t="s">
        <v>616</v>
      </c>
      <c r="B267" s="122">
        <v>11631</v>
      </c>
      <c r="C267" s="122">
        <v>729</v>
      </c>
      <c r="D267" s="178">
        <v>2.0025037333131399</v>
      </c>
      <c r="E267" s="122">
        <v>363.97999980067601</v>
      </c>
      <c r="F267" s="198">
        <v>0</v>
      </c>
      <c r="G267" s="122">
        <v>363.97999980067601</v>
      </c>
      <c r="H267" s="214">
        <v>16.533000000000001</v>
      </c>
      <c r="I267" s="214">
        <v>0.502684385146284</v>
      </c>
      <c r="J267" s="214">
        <v>9.5065912034490704E-2</v>
      </c>
      <c r="K267" s="214"/>
      <c r="L267" s="214">
        <v>-1203.7974154876199</v>
      </c>
      <c r="M267" s="214">
        <v>35.011803680635801</v>
      </c>
      <c r="N267" s="214">
        <v>1291.6344773882799</v>
      </c>
      <c r="O267" s="214">
        <v>7401.4204111571598</v>
      </c>
      <c r="P267" s="122"/>
    </row>
    <row r="268" spans="1:16" ht="12.75" x14ac:dyDescent="0.2">
      <c r="A268" s="122" t="s">
        <v>617</v>
      </c>
      <c r="B268" s="122">
        <v>38949</v>
      </c>
      <c r="C268" s="122">
        <v>729</v>
      </c>
      <c r="D268" s="178">
        <v>2.0025037333131399</v>
      </c>
      <c r="E268" s="122">
        <v>363.97999980067601</v>
      </c>
      <c r="F268" s="198">
        <v>0</v>
      </c>
      <c r="G268" s="122">
        <v>363.97999980067601</v>
      </c>
      <c r="H268" s="214">
        <v>16.533000000000001</v>
      </c>
      <c r="I268" s="214">
        <v>0.502684385146284</v>
      </c>
      <c r="J268" s="214">
        <v>9.5065912034490704E-2</v>
      </c>
      <c r="K268" s="214"/>
      <c r="L268" s="214">
        <v>-1203.7974154876199</v>
      </c>
      <c r="M268" s="214">
        <v>35.011803680635801</v>
      </c>
      <c r="N268" s="214">
        <v>1291.6344773882799</v>
      </c>
      <c r="O268" s="214">
        <v>7401.4204111571598</v>
      </c>
      <c r="P268" s="122"/>
    </row>
    <row r="269" spans="1:16" ht="12.75" x14ac:dyDescent="0.2">
      <c r="A269" s="122" t="s">
        <v>618</v>
      </c>
      <c r="B269" s="122">
        <v>25992</v>
      </c>
      <c r="C269" s="122">
        <v>729</v>
      </c>
      <c r="D269" s="178">
        <v>2.0025037333131399</v>
      </c>
      <c r="E269" s="122">
        <v>363.97999980067601</v>
      </c>
      <c r="F269" s="198">
        <v>0</v>
      </c>
      <c r="G269" s="122">
        <v>363.97999980067601</v>
      </c>
      <c r="H269" s="214">
        <v>16.533000000000001</v>
      </c>
      <c r="I269" s="214">
        <v>0.502684385146284</v>
      </c>
      <c r="J269" s="214">
        <v>9.5065912034490704E-2</v>
      </c>
      <c r="K269" s="214"/>
      <c r="L269" s="214">
        <v>-1203.7974154876199</v>
      </c>
      <c r="M269" s="214">
        <v>35.011803680635801</v>
      </c>
      <c r="N269" s="214">
        <v>1291.6344773882799</v>
      </c>
      <c r="O269" s="214">
        <v>7401.4204111571598</v>
      </c>
      <c r="P269" s="122"/>
    </row>
    <row r="270" spans="1:16" ht="12.75" x14ac:dyDescent="0.2">
      <c r="A270" s="19" t="s">
        <v>619</v>
      </c>
      <c r="B270" s="122"/>
      <c r="C270" s="122"/>
      <c r="D270" s="178"/>
      <c r="E270" s="122"/>
      <c r="F270" s="198"/>
      <c r="G270" s="122"/>
      <c r="H270" s="214"/>
      <c r="I270" s="214"/>
      <c r="J270" s="214"/>
      <c r="K270" s="214"/>
      <c r="L270" s="214"/>
      <c r="M270" s="214"/>
      <c r="N270" s="214"/>
      <c r="O270" s="214"/>
      <c r="P270" s="122"/>
    </row>
    <row r="271" spans="1:16" ht="12.75" x14ac:dyDescent="0.2">
      <c r="A271" s="122" t="s">
        <v>620</v>
      </c>
      <c r="B271" s="122">
        <v>25269</v>
      </c>
      <c r="C271" s="122">
        <v>488</v>
      </c>
      <c r="D271" s="178">
        <v>2.0025037333131399</v>
      </c>
      <c r="E271" s="122">
        <v>243.71517705600999</v>
      </c>
      <c r="F271" s="198">
        <v>9.2842839822531206E-2</v>
      </c>
      <c r="G271" s="122">
        <v>266.50784049375397</v>
      </c>
      <c r="H271" s="214">
        <v>17.887</v>
      </c>
      <c r="I271" s="214">
        <v>0.44496242266202501</v>
      </c>
      <c r="J271" s="214">
        <v>7.2395314415511502E-2</v>
      </c>
      <c r="K271" s="214"/>
      <c r="L271" s="214">
        <v>-1203.7974154876199</v>
      </c>
      <c r="M271" s="214">
        <v>35.011803680635801</v>
      </c>
      <c r="N271" s="214">
        <v>1291.6344773882799</v>
      </c>
      <c r="O271" s="214">
        <v>7401.4204111571598</v>
      </c>
      <c r="P271" s="122"/>
    </row>
    <row r="272" spans="1:16" ht="12.75" x14ac:dyDescent="0.2">
      <c r="A272" s="122" t="s">
        <v>621</v>
      </c>
      <c r="B272" s="122">
        <v>18681</v>
      </c>
      <c r="C272" s="122">
        <v>372</v>
      </c>
      <c r="D272" s="178">
        <v>2.0025037333131399</v>
      </c>
      <c r="E272" s="122">
        <v>185.97913410772901</v>
      </c>
      <c r="F272" s="198">
        <v>5.5168437914740603E-2</v>
      </c>
      <c r="G272" s="122">
        <v>266.50784049375397</v>
      </c>
      <c r="H272" s="214">
        <v>17.887</v>
      </c>
      <c r="I272" s="214">
        <v>0.44496242266202501</v>
      </c>
      <c r="J272" s="214">
        <v>7.2395314415511502E-2</v>
      </c>
      <c r="K272" s="214"/>
      <c r="L272" s="214">
        <v>-1203.7974154876199</v>
      </c>
      <c r="M272" s="214">
        <v>35.011803680635801</v>
      </c>
      <c r="N272" s="214">
        <v>1291.6344773882799</v>
      </c>
      <c r="O272" s="214">
        <v>7401.4204111571598</v>
      </c>
      <c r="P272" s="122"/>
    </row>
    <row r="273" spans="1:16" ht="12.75" x14ac:dyDescent="0.2">
      <c r="A273" s="122" t="s">
        <v>622</v>
      </c>
      <c r="B273" s="122">
        <v>19846</v>
      </c>
      <c r="C273" s="122">
        <v>548</v>
      </c>
      <c r="D273" s="178">
        <v>2.0025037333131399</v>
      </c>
      <c r="E273" s="122">
        <v>273.77763345770398</v>
      </c>
      <c r="F273" s="198">
        <v>8.6403240054606201E-2</v>
      </c>
      <c r="G273" s="122">
        <v>266.50784049375397</v>
      </c>
      <c r="H273" s="214">
        <v>17.887</v>
      </c>
      <c r="I273" s="214">
        <v>0.44496242266202501</v>
      </c>
      <c r="J273" s="214">
        <v>7.2395314415511502E-2</v>
      </c>
      <c r="K273" s="214"/>
      <c r="L273" s="214">
        <v>-1203.7974154876199</v>
      </c>
      <c r="M273" s="214">
        <v>35.011803680635801</v>
      </c>
      <c r="N273" s="214">
        <v>1291.6344773882799</v>
      </c>
      <c r="O273" s="214">
        <v>7401.4204111571598</v>
      </c>
      <c r="P273" s="122"/>
    </row>
    <row r="274" spans="1:16" ht="12.75" x14ac:dyDescent="0.2">
      <c r="A274" s="122" t="s">
        <v>623</v>
      </c>
      <c r="B274" s="122">
        <v>98325</v>
      </c>
      <c r="C274" s="122">
        <v>571</v>
      </c>
      <c r="D274" s="178">
        <v>2.0025037333131399</v>
      </c>
      <c r="E274" s="122">
        <v>284.90245830828701</v>
      </c>
      <c r="F274" s="198">
        <v>0.42020217114576303</v>
      </c>
      <c r="G274" s="122">
        <v>266.50784049375397</v>
      </c>
      <c r="H274" s="214">
        <v>17.887</v>
      </c>
      <c r="I274" s="214">
        <v>0.44496242266202501</v>
      </c>
      <c r="J274" s="214">
        <v>7.2395314415511502E-2</v>
      </c>
      <c r="K274" s="214"/>
      <c r="L274" s="214">
        <v>-1203.7974154876199</v>
      </c>
      <c r="M274" s="214">
        <v>35.011803680635801</v>
      </c>
      <c r="N274" s="214">
        <v>1291.6344773882799</v>
      </c>
      <c r="O274" s="214">
        <v>7401.4204111571598</v>
      </c>
      <c r="P274" s="122"/>
    </row>
    <row r="275" spans="1:16" ht="12.75" x14ac:dyDescent="0.2">
      <c r="A275" s="122" t="s">
        <v>624</v>
      </c>
      <c r="B275" s="122">
        <v>17992</v>
      </c>
      <c r="C275" s="122">
        <v>404</v>
      </c>
      <c r="D275" s="178">
        <v>2.0025037333131399</v>
      </c>
      <c r="E275" s="122">
        <v>201.55918812652999</v>
      </c>
      <c r="F275" s="198">
        <v>5.57073927176409E-2</v>
      </c>
      <c r="G275" s="122">
        <v>266.50784049375397</v>
      </c>
      <c r="H275" s="214">
        <v>17.887</v>
      </c>
      <c r="I275" s="214">
        <v>0.44496242266202501</v>
      </c>
      <c r="J275" s="214">
        <v>7.2395314415511502E-2</v>
      </c>
      <c r="K275" s="214"/>
      <c r="L275" s="214">
        <v>-1203.7974154876199</v>
      </c>
      <c r="M275" s="214">
        <v>35.011803680635801</v>
      </c>
      <c r="N275" s="214">
        <v>1291.6344773882799</v>
      </c>
      <c r="O275" s="214">
        <v>7401.4204111571598</v>
      </c>
      <c r="P275" s="122"/>
    </row>
    <row r="276" spans="1:16" ht="12.75" x14ac:dyDescent="0.2">
      <c r="A276" s="122" t="s">
        <v>625</v>
      </c>
      <c r="B276" s="122">
        <v>9495</v>
      </c>
      <c r="C276" s="122">
        <v>438</v>
      </c>
      <c r="D276" s="178">
        <v>2.0025037333131399</v>
      </c>
      <c r="E276" s="122">
        <v>218.686743429232</v>
      </c>
      <c r="F276" s="198">
        <v>3.4261912001972199E-2</v>
      </c>
      <c r="G276" s="122">
        <v>266.50784049375397</v>
      </c>
      <c r="H276" s="214">
        <v>17.887</v>
      </c>
      <c r="I276" s="214">
        <v>0.44496242266202501</v>
      </c>
      <c r="J276" s="214">
        <v>7.2395314415511502E-2</v>
      </c>
      <c r="K276" s="214"/>
      <c r="L276" s="214">
        <v>-1203.7974154876199</v>
      </c>
      <c r="M276" s="214">
        <v>35.011803680635801</v>
      </c>
      <c r="N276" s="214">
        <v>1291.6344773882799</v>
      </c>
      <c r="O276" s="214">
        <v>7401.4204111571598</v>
      </c>
      <c r="P276" s="122"/>
    </row>
    <row r="277" spans="1:16" ht="12.75" x14ac:dyDescent="0.2">
      <c r="A277" s="122" t="s">
        <v>626</v>
      </c>
      <c r="B277" s="122">
        <v>55964</v>
      </c>
      <c r="C277" s="122">
        <v>601</v>
      </c>
      <c r="D277" s="178">
        <v>2.0025037333131399</v>
      </c>
      <c r="E277" s="122">
        <v>300.09847812021002</v>
      </c>
      <c r="F277" s="198">
        <v>0.25541400634274602</v>
      </c>
      <c r="G277" s="122">
        <v>266.50784049375397</v>
      </c>
      <c r="H277" s="214">
        <v>17.887</v>
      </c>
      <c r="I277" s="214">
        <v>0.44496242266202501</v>
      </c>
      <c r="J277" s="214">
        <v>7.2395314415511502E-2</v>
      </c>
      <c r="K277" s="214"/>
      <c r="L277" s="214">
        <v>-1203.7974154876199</v>
      </c>
      <c r="M277" s="214">
        <v>35.011803680635801</v>
      </c>
      <c r="N277" s="214">
        <v>1291.6344773882799</v>
      </c>
      <c r="O277" s="214">
        <v>7401.4204111571598</v>
      </c>
      <c r="P277" s="122"/>
    </row>
    <row r="278" spans="1:16" ht="12.75" x14ac:dyDescent="0.2">
      <c r="A278" s="19" t="s">
        <v>627</v>
      </c>
      <c r="B278" s="122"/>
      <c r="C278" s="122"/>
      <c r="D278" s="178"/>
      <c r="E278" s="122"/>
      <c r="F278" s="198"/>
      <c r="G278" s="122"/>
      <c r="H278" s="214"/>
      <c r="I278" s="214"/>
      <c r="J278" s="214"/>
      <c r="K278" s="214"/>
      <c r="L278" s="214"/>
      <c r="M278" s="214"/>
      <c r="N278" s="214"/>
      <c r="O278" s="214"/>
      <c r="P278" s="122"/>
    </row>
    <row r="279" spans="1:16" ht="12.75" x14ac:dyDescent="0.2">
      <c r="A279" s="122" t="s">
        <v>628</v>
      </c>
      <c r="B279" s="122">
        <v>7081</v>
      </c>
      <c r="C279" s="122">
        <v>931</v>
      </c>
      <c r="D279" s="178">
        <v>2.0025037333131399</v>
      </c>
      <c r="E279" s="122">
        <v>464.70519582497099</v>
      </c>
      <c r="F279" s="198">
        <v>0</v>
      </c>
      <c r="G279" s="122">
        <v>464.70519582497099</v>
      </c>
      <c r="H279" s="214">
        <v>25.838999999999999</v>
      </c>
      <c r="I279" s="214">
        <v>0.391015575932672</v>
      </c>
      <c r="J279" s="214">
        <v>9.7749968596909903E-2</v>
      </c>
      <c r="K279" s="214"/>
      <c r="L279" s="214">
        <v>-1203.7974154876199</v>
      </c>
      <c r="M279" s="214">
        <v>35.011803680635801</v>
      </c>
      <c r="N279" s="214">
        <v>1291.6344773882799</v>
      </c>
      <c r="O279" s="214">
        <v>7401.4204111571598</v>
      </c>
      <c r="P279" s="122"/>
    </row>
    <row r="280" spans="1:16" ht="12.75" x14ac:dyDescent="0.2">
      <c r="A280" s="122" t="s">
        <v>629</v>
      </c>
      <c r="B280" s="122">
        <v>6492</v>
      </c>
      <c r="C280" s="122">
        <v>931</v>
      </c>
      <c r="D280" s="178">
        <v>2.0025037333131399</v>
      </c>
      <c r="E280" s="122">
        <v>464.70519582497099</v>
      </c>
      <c r="F280" s="198">
        <v>0</v>
      </c>
      <c r="G280" s="122">
        <v>464.70519582497099</v>
      </c>
      <c r="H280" s="214">
        <v>25.838999999999999</v>
      </c>
      <c r="I280" s="214">
        <v>0.391015575932672</v>
      </c>
      <c r="J280" s="214">
        <v>9.7749968596909903E-2</v>
      </c>
      <c r="K280" s="214"/>
      <c r="L280" s="214">
        <v>-1203.7974154876199</v>
      </c>
      <c r="M280" s="214">
        <v>35.011803680635801</v>
      </c>
      <c r="N280" s="214">
        <v>1291.6344773882799</v>
      </c>
      <c r="O280" s="214">
        <v>7401.4204111571598</v>
      </c>
      <c r="P280" s="122"/>
    </row>
    <row r="281" spans="1:16" ht="12.75" x14ac:dyDescent="0.2">
      <c r="A281" s="122" t="s">
        <v>630</v>
      </c>
      <c r="B281" s="122">
        <v>10200</v>
      </c>
      <c r="C281" s="122">
        <v>931</v>
      </c>
      <c r="D281" s="178">
        <v>2.0025037333131399</v>
      </c>
      <c r="E281" s="122">
        <v>464.70519582497099</v>
      </c>
      <c r="F281" s="198">
        <v>0</v>
      </c>
      <c r="G281" s="122">
        <v>464.70519582497099</v>
      </c>
      <c r="H281" s="214">
        <v>25.838999999999999</v>
      </c>
      <c r="I281" s="214">
        <v>0.391015575932672</v>
      </c>
      <c r="J281" s="214">
        <v>9.7749968596909903E-2</v>
      </c>
      <c r="K281" s="214"/>
      <c r="L281" s="214">
        <v>-1203.7974154876199</v>
      </c>
      <c r="M281" s="214">
        <v>35.011803680635801</v>
      </c>
      <c r="N281" s="214">
        <v>1291.6344773882799</v>
      </c>
      <c r="O281" s="214">
        <v>7401.4204111571598</v>
      </c>
      <c r="P281" s="122"/>
    </row>
    <row r="282" spans="1:16" ht="12.75" x14ac:dyDescent="0.2">
      <c r="A282" s="122" t="s">
        <v>631</v>
      </c>
      <c r="B282" s="122">
        <v>14843</v>
      </c>
      <c r="C282" s="122">
        <v>931</v>
      </c>
      <c r="D282" s="178">
        <v>2.0025037333131399</v>
      </c>
      <c r="E282" s="122">
        <v>464.70519582497099</v>
      </c>
      <c r="F282" s="198">
        <v>0</v>
      </c>
      <c r="G282" s="122">
        <v>464.70519582497099</v>
      </c>
      <c r="H282" s="214">
        <v>25.838999999999999</v>
      </c>
      <c r="I282" s="214">
        <v>0.391015575932672</v>
      </c>
      <c r="J282" s="214">
        <v>9.7749968596909903E-2</v>
      </c>
      <c r="K282" s="214"/>
      <c r="L282" s="214">
        <v>-1203.7974154876199</v>
      </c>
      <c r="M282" s="214">
        <v>35.011803680635801</v>
      </c>
      <c r="N282" s="214">
        <v>1291.6344773882799</v>
      </c>
      <c r="O282" s="214">
        <v>7401.4204111571598</v>
      </c>
      <c r="P282" s="122"/>
    </row>
    <row r="283" spans="1:16" ht="12.75" x14ac:dyDescent="0.2">
      <c r="A283" s="122" t="s">
        <v>632</v>
      </c>
      <c r="B283" s="122">
        <v>5415</v>
      </c>
      <c r="C283" s="122">
        <v>931</v>
      </c>
      <c r="D283" s="178">
        <v>2.0025037333131399</v>
      </c>
      <c r="E283" s="122">
        <v>464.70519582497099</v>
      </c>
      <c r="F283" s="198">
        <v>0</v>
      </c>
      <c r="G283" s="122">
        <v>464.70519582497099</v>
      </c>
      <c r="H283" s="214">
        <v>25.838999999999999</v>
      </c>
      <c r="I283" s="214">
        <v>0.391015575932672</v>
      </c>
      <c r="J283" s="214">
        <v>9.7749968596909903E-2</v>
      </c>
      <c r="K283" s="214"/>
      <c r="L283" s="214">
        <v>-1203.7974154876199</v>
      </c>
      <c r="M283" s="214">
        <v>35.011803680635801</v>
      </c>
      <c r="N283" s="214">
        <v>1291.6344773882799</v>
      </c>
      <c r="O283" s="214">
        <v>7401.4204111571598</v>
      </c>
      <c r="P283" s="122"/>
    </row>
    <row r="284" spans="1:16" ht="12.75" x14ac:dyDescent="0.2">
      <c r="A284" s="122" t="s">
        <v>633</v>
      </c>
      <c r="B284" s="122">
        <v>11809</v>
      </c>
      <c r="C284" s="122">
        <v>931</v>
      </c>
      <c r="D284" s="178">
        <v>2.0025037333131399</v>
      </c>
      <c r="E284" s="122">
        <v>464.70519582497099</v>
      </c>
      <c r="F284" s="198">
        <v>0</v>
      </c>
      <c r="G284" s="122">
        <v>464.70519582497099</v>
      </c>
      <c r="H284" s="214">
        <v>25.838999999999999</v>
      </c>
      <c r="I284" s="214">
        <v>0.391015575932672</v>
      </c>
      <c r="J284" s="214">
        <v>9.7749968596909903E-2</v>
      </c>
      <c r="K284" s="214"/>
      <c r="L284" s="214">
        <v>-1203.7974154876199</v>
      </c>
      <c r="M284" s="214">
        <v>35.011803680635801</v>
      </c>
      <c r="N284" s="214">
        <v>1291.6344773882799</v>
      </c>
      <c r="O284" s="214">
        <v>7401.4204111571598</v>
      </c>
      <c r="P284" s="122"/>
    </row>
    <row r="285" spans="1:16" ht="12.75" x14ac:dyDescent="0.2">
      <c r="A285" s="122" t="s">
        <v>634</v>
      </c>
      <c r="B285" s="122">
        <v>11088</v>
      </c>
      <c r="C285" s="122">
        <v>931</v>
      </c>
      <c r="D285" s="178">
        <v>2.0025037333131399</v>
      </c>
      <c r="E285" s="122">
        <v>464.70519582497099</v>
      </c>
      <c r="F285" s="198">
        <v>0</v>
      </c>
      <c r="G285" s="122">
        <v>464.70519582497099</v>
      </c>
      <c r="H285" s="214">
        <v>25.838999999999999</v>
      </c>
      <c r="I285" s="214">
        <v>0.391015575932672</v>
      </c>
      <c r="J285" s="214">
        <v>9.7749968596909903E-2</v>
      </c>
      <c r="K285" s="214"/>
      <c r="L285" s="214">
        <v>-1203.7974154876199</v>
      </c>
      <c r="M285" s="214">
        <v>35.011803680635801</v>
      </c>
      <c r="N285" s="214">
        <v>1291.6344773882799</v>
      </c>
      <c r="O285" s="214">
        <v>7401.4204111571598</v>
      </c>
      <c r="P285" s="122"/>
    </row>
    <row r="286" spans="1:16" ht="12.75" x14ac:dyDescent="0.2">
      <c r="A286" s="122" t="s">
        <v>635</v>
      </c>
      <c r="B286" s="122">
        <v>61745</v>
      </c>
      <c r="C286" s="122">
        <v>931</v>
      </c>
      <c r="D286" s="178">
        <v>2.0025037333131399</v>
      </c>
      <c r="E286" s="122">
        <v>464.70519582497099</v>
      </c>
      <c r="F286" s="198">
        <v>0</v>
      </c>
      <c r="G286" s="122">
        <v>464.70519582497099</v>
      </c>
      <c r="H286" s="214">
        <v>25.838999999999999</v>
      </c>
      <c r="I286" s="214">
        <v>0.391015575932672</v>
      </c>
      <c r="J286" s="214">
        <v>9.7749968596909903E-2</v>
      </c>
      <c r="K286" s="214"/>
      <c r="L286" s="214">
        <v>-1203.7974154876199</v>
      </c>
      <c r="M286" s="214">
        <v>35.011803680635801</v>
      </c>
      <c r="N286" s="214">
        <v>1291.6344773882799</v>
      </c>
      <c r="O286" s="214">
        <v>7401.4204111571598</v>
      </c>
      <c r="P286" s="122"/>
    </row>
    <row r="287" spans="1:16" ht="12.75" x14ac:dyDescent="0.2">
      <c r="A287" s="19" t="s">
        <v>636</v>
      </c>
      <c r="B287" s="122"/>
      <c r="C287" s="122"/>
      <c r="D287" s="178"/>
      <c r="E287" s="122"/>
      <c r="F287" s="198"/>
      <c r="G287" s="122"/>
      <c r="H287" s="214"/>
      <c r="I287" s="214"/>
      <c r="J287" s="214"/>
      <c r="K287" s="214"/>
      <c r="L287" s="214"/>
      <c r="M287" s="214"/>
      <c r="N287" s="214"/>
      <c r="O287" s="214"/>
      <c r="P287" s="122"/>
    </row>
    <row r="288" spans="1:16" ht="12.75" x14ac:dyDescent="0.2">
      <c r="A288" s="122" t="s">
        <v>637</v>
      </c>
      <c r="B288" s="122">
        <v>2454</v>
      </c>
      <c r="C288" s="122">
        <v>685</v>
      </c>
      <c r="D288" s="178">
        <v>2.0025037333131399</v>
      </c>
      <c r="E288" s="122">
        <v>342.01598881886298</v>
      </c>
      <c r="F288" s="198">
        <v>1.0707758484729501E-2</v>
      </c>
      <c r="G288" s="122">
        <v>308.84933334969099</v>
      </c>
      <c r="H288" s="214">
        <v>22.146999999999998</v>
      </c>
      <c r="I288" s="214">
        <v>0.450929842279917</v>
      </c>
      <c r="J288" s="214">
        <v>6.26438047217307E-2</v>
      </c>
      <c r="K288" s="214"/>
      <c r="L288" s="214">
        <v>-1203.7974154876199</v>
      </c>
      <c r="M288" s="214">
        <v>35.011803680635801</v>
      </c>
      <c r="N288" s="214">
        <v>1291.6344773882799</v>
      </c>
      <c r="O288" s="214">
        <v>7401.4204111571598</v>
      </c>
      <c r="P288" s="122"/>
    </row>
    <row r="289" spans="1:16" ht="12.75" x14ac:dyDescent="0.2">
      <c r="A289" s="122" t="s">
        <v>638</v>
      </c>
      <c r="B289" s="122">
        <v>2719</v>
      </c>
      <c r="C289" s="122">
        <v>931</v>
      </c>
      <c r="D289" s="178">
        <v>2.0025037333131399</v>
      </c>
      <c r="E289" s="122">
        <v>464.96532209123598</v>
      </c>
      <c r="F289" s="198">
        <v>1.68861526395554E-2</v>
      </c>
      <c r="G289" s="122">
        <v>308.84933334969099</v>
      </c>
      <c r="H289" s="214">
        <v>22.146999999999998</v>
      </c>
      <c r="I289" s="214">
        <v>0.450929842279917</v>
      </c>
      <c r="J289" s="214">
        <v>6.26438047217307E-2</v>
      </c>
      <c r="K289" s="214"/>
      <c r="L289" s="214">
        <v>-1203.7974154876199</v>
      </c>
      <c r="M289" s="214">
        <v>35.011803680635801</v>
      </c>
      <c r="N289" s="214">
        <v>1291.6344773882799</v>
      </c>
      <c r="O289" s="214">
        <v>7401.4204111571598</v>
      </c>
      <c r="P289" s="122"/>
    </row>
    <row r="290" spans="1:16" ht="12.75" x14ac:dyDescent="0.2">
      <c r="A290" s="122" t="s">
        <v>639</v>
      </c>
      <c r="B290" s="122">
        <v>12187</v>
      </c>
      <c r="C290" s="122">
        <v>483</v>
      </c>
      <c r="D290" s="178">
        <v>2.0025037333131399</v>
      </c>
      <c r="E290" s="122">
        <v>241.44590839192</v>
      </c>
      <c r="F290" s="198">
        <v>3.7574940156069603E-2</v>
      </c>
      <c r="G290" s="122">
        <v>308.84933334969099</v>
      </c>
      <c r="H290" s="214">
        <v>22.146999999999998</v>
      </c>
      <c r="I290" s="214">
        <v>0.450929842279917</v>
      </c>
      <c r="J290" s="214">
        <v>6.26438047217307E-2</v>
      </c>
      <c r="K290" s="214"/>
      <c r="L290" s="214">
        <v>-1203.7974154876199</v>
      </c>
      <c r="M290" s="214">
        <v>35.011803680635801</v>
      </c>
      <c r="N290" s="214">
        <v>1291.6344773882799</v>
      </c>
      <c r="O290" s="214">
        <v>7401.4204111571598</v>
      </c>
      <c r="P290" s="122"/>
    </row>
    <row r="291" spans="1:16" ht="12.75" x14ac:dyDescent="0.2">
      <c r="A291" s="122" t="s">
        <v>640</v>
      </c>
      <c r="B291" s="122">
        <v>3100</v>
      </c>
      <c r="C291" s="122">
        <v>1030</v>
      </c>
      <c r="D291" s="178">
        <v>2.0025037333131399</v>
      </c>
      <c r="E291" s="122">
        <v>514.55704490652795</v>
      </c>
      <c r="F291" s="198">
        <v>2.12324982341872E-2</v>
      </c>
      <c r="G291" s="122">
        <v>308.84933334969099</v>
      </c>
      <c r="H291" s="214">
        <v>22.146999999999998</v>
      </c>
      <c r="I291" s="214">
        <v>0.450929842279917</v>
      </c>
      <c r="J291" s="214">
        <v>6.26438047217307E-2</v>
      </c>
      <c r="K291" s="214"/>
      <c r="L291" s="214">
        <v>-1203.7974154876199</v>
      </c>
      <c r="M291" s="214">
        <v>35.011803680635801</v>
      </c>
      <c r="N291" s="214">
        <v>1291.6344773882799</v>
      </c>
      <c r="O291" s="214">
        <v>7401.4204111571598</v>
      </c>
      <c r="P291" s="122"/>
    </row>
    <row r="292" spans="1:16" ht="12.75" x14ac:dyDescent="0.2">
      <c r="A292" s="122" t="s">
        <v>641</v>
      </c>
      <c r="B292" s="122">
        <v>7132</v>
      </c>
      <c r="C292" s="122">
        <v>967</v>
      </c>
      <c r="D292" s="178">
        <v>2.0025037333131399</v>
      </c>
      <c r="E292" s="122">
        <v>483.11570320029898</v>
      </c>
      <c r="F292" s="198">
        <v>4.3591045792240102E-2</v>
      </c>
      <c r="G292" s="122">
        <v>308.84933334969099</v>
      </c>
      <c r="H292" s="214">
        <v>22.146999999999998</v>
      </c>
      <c r="I292" s="214">
        <v>0.450929842279917</v>
      </c>
      <c r="J292" s="214">
        <v>6.26438047217307E-2</v>
      </c>
      <c r="K292" s="214"/>
      <c r="L292" s="214">
        <v>-1203.7974154876199</v>
      </c>
      <c r="M292" s="214">
        <v>35.011803680635801</v>
      </c>
      <c r="N292" s="214">
        <v>1291.6344773882799</v>
      </c>
      <c r="O292" s="214">
        <v>7401.4204111571598</v>
      </c>
      <c r="P292" s="122"/>
    </row>
    <row r="293" spans="1:16" ht="12.75" x14ac:dyDescent="0.2">
      <c r="A293" s="122" t="s">
        <v>642</v>
      </c>
      <c r="B293" s="122">
        <v>4125</v>
      </c>
      <c r="C293" s="122">
        <v>595</v>
      </c>
      <c r="D293" s="178">
        <v>2.0025037333131399</v>
      </c>
      <c r="E293" s="122">
        <v>297.01017446494001</v>
      </c>
      <c r="F293" s="198">
        <v>1.6220698899450499E-2</v>
      </c>
      <c r="G293" s="122">
        <v>308.84933334969099</v>
      </c>
      <c r="H293" s="214">
        <v>22.146999999999998</v>
      </c>
      <c r="I293" s="214">
        <v>0.450929842279917</v>
      </c>
      <c r="J293" s="214">
        <v>6.26438047217307E-2</v>
      </c>
      <c r="K293" s="214"/>
      <c r="L293" s="214">
        <v>-1203.7974154876199</v>
      </c>
      <c r="M293" s="214">
        <v>35.011803680635801</v>
      </c>
      <c r="N293" s="214">
        <v>1291.6344773882799</v>
      </c>
      <c r="O293" s="214">
        <v>7401.4204111571598</v>
      </c>
      <c r="P293" s="122"/>
    </row>
    <row r="294" spans="1:16" ht="12.75" x14ac:dyDescent="0.2">
      <c r="A294" s="122" t="s">
        <v>643</v>
      </c>
      <c r="B294" s="122">
        <v>6784</v>
      </c>
      <c r="C294" s="122">
        <v>613</v>
      </c>
      <c r="D294" s="178">
        <v>2.0025037333131399</v>
      </c>
      <c r="E294" s="122">
        <v>306.171642727951</v>
      </c>
      <c r="F294" s="198">
        <v>2.6379438778516E-2</v>
      </c>
      <c r="G294" s="122">
        <v>308.84933334969099</v>
      </c>
      <c r="H294" s="214">
        <v>22.146999999999998</v>
      </c>
      <c r="I294" s="214">
        <v>0.450929842279917</v>
      </c>
      <c r="J294" s="214">
        <v>6.26438047217307E-2</v>
      </c>
      <c r="K294" s="214"/>
      <c r="L294" s="214">
        <v>-1203.7974154876199</v>
      </c>
      <c r="M294" s="214">
        <v>35.011803680635801</v>
      </c>
      <c r="N294" s="214">
        <v>1291.6344773882799</v>
      </c>
      <c r="O294" s="214">
        <v>7401.4204111571598</v>
      </c>
      <c r="P294" s="122"/>
    </row>
    <row r="295" spans="1:16" ht="12.75" x14ac:dyDescent="0.2">
      <c r="A295" s="122" t="s">
        <v>644</v>
      </c>
      <c r="B295" s="122">
        <v>72266</v>
      </c>
      <c r="C295" s="122">
        <v>387</v>
      </c>
      <c r="D295" s="178">
        <v>2.0025037333131399</v>
      </c>
      <c r="E295" s="122">
        <v>193.50095013572101</v>
      </c>
      <c r="F295" s="198">
        <v>0.173915462966242</v>
      </c>
      <c r="G295" s="122">
        <v>308.84933334969099</v>
      </c>
      <c r="H295" s="214">
        <v>22.146999999999998</v>
      </c>
      <c r="I295" s="214">
        <v>0.450929842279917</v>
      </c>
      <c r="J295" s="214">
        <v>6.26438047217307E-2</v>
      </c>
      <c r="K295" s="214"/>
      <c r="L295" s="214">
        <v>-1203.7974154876199</v>
      </c>
      <c r="M295" s="214">
        <v>35.011803680635801</v>
      </c>
      <c r="N295" s="214">
        <v>1291.6344773882799</v>
      </c>
      <c r="O295" s="214">
        <v>7401.4204111571598</v>
      </c>
      <c r="P295" s="122"/>
    </row>
    <row r="296" spans="1:16" ht="12.75" x14ac:dyDescent="0.2">
      <c r="A296" s="122" t="s">
        <v>645</v>
      </c>
      <c r="B296" s="122">
        <v>2535</v>
      </c>
      <c r="C296" s="122">
        <v>1467</v>
      </c>
      <c r="D296" s="178">
        <v>2.0025037333131399</v>
      </c>
      <c r="E296" s="122">
        <v>732.77846571309396</v>
      </c>
      <c r="F296" s="198">
        <v>2.51715903260251E-2</v>
      </c>
      <c r="G296" s="122">
        <v>308.84933334969099</v>
      </c>
      <c r="H296" s="214">
        <v>22.146999999999998</v>
      </c>
      <c r="I296" s="214">
        <v>0.450929842279917</v>
      </c>
      <c r="J296" s="214">
        <v>6.26438047217307E-2</v>
      </c>
      <c r="K296" s="214"/>
      <c r="L296" s="214">
        <v>-1203.7974154876199</v>
      </c>
      <c r="M296" s="214">
        <v>35.011803680635801</v>
      </c>
      <c r="N296" s="214">
        <v>1291.6344773882799</v>
      </c>
      <c r="O296" s="214">
        <v>7401.4204111571598</v>
      </c>
      <c r="P296" s="122"/>
    </row>
    <row r="297" spans="1:16" ht="12.75" x14ac:dyDescent="0.2">
      <c r="A297" s="122" t="s">
        <v>646</v>
      </c>
      <c r="B297" s="122">
        <v>5899</v>
      </c>
      <c r="C297" s="122">
        <v>1255</v>
      </c>
      <c r="D297" s="178">
        <v>2.0025037333131399</v>
      </c>
      <c r="E297" s="122">
        <v>626.90450109643405</v>
      </c>
      <c r="F297" s="198">
        <v>4.8886889201447799E-2</v>
      </c>
      <c r="G297" s="122">
        <v>308.84933334969099</v>
      </c>
      <c r="H297" s="214">
        <v>22.146999999999998</v>
      </c>
      <c r="I297" s="214">
        <v>0.450929842279917</v>
      </c>
      <c r="J297" s="214">
        <v>6.26438047217307E-2</v>
      </c>
      <c r="K297" s="214"/>
      <c r="L297" s="214">
        <v>-1203.7974154876199</v>
      </c>
      <c r="M297" s="214">
        <v>35.011803680635801</v>
      </c>
      <c r="N297" s="214">
        <v>1291.6344773882799</v>
      </c>
      <c r="O297" s="214">
        <v>7401.4204111571598</v>
      </c>
      <c r="P297" s="122"/>
    </row>
    <row r="298" spans="1:16" ht="12.75" x14ac:dyDescent="0.2">
      <c r="A298" s="122" t="s">
        <v>647</v>
      </c>
      <c r="B298" s="122">
        <v>122892</v>
      </c>
      <c r="C298" s="122">
        <v>605</v>
      </c>
      <c r="D298" s="178">
        <v>2.0025037333131399</v>
      </c>
      <c r="E298" s="122">
        <v>301.88185849999502</v>
      </c>
      <c r="F298" s="198">
        <v>0.43126045977452199</v>
      </c>
      <c r="G298" s="122">
        <v>308.84933334969099</v>
      </c>
      <c r="H298" s="214">
        <v>22.146999999999998</v>
      </c>
      <c r="I298" s="214">
        <v>0.450929842279917</v>
      </c>
      <c r="J298" s="214">
        <v>6.26438047217307E-2</v>
      </c>
      <c r="K298" s="214"/>
      <c r="L298" s="214">
        <v>-1203.7974154876199</v>
      </c>
      <c r="M298" s="214">
        <v>35.011803680635801</v>
      </c>
      <c r="N298" s="214">
        <v>1291.6344773882799</v>
      </c>
      <c r="O298" s="214">
        <v>7401.4204111571598</v>
      </c>
      <c r="P298" s="122"/>
    </row>
    <row r="299" spans="1:16" ht="12.75" x14ac:dyDescent="0.2">
      <c r="A299" s="122" t="s">
        <v>648</v>
      </c>
      <c r="B299" s="122">
        <v>6805</v>
      </c>
      <c r="C299" s="122">
        <v>1377</v>
      </c>
      <c r="D299" s="178">
        <v>2.0025037333131399</v>
      </c>
      <c r="E299" s="122">
        <v>687.53185537593197</v>
      </c>
      <c r="F299" s="198">
        <v>6.1613418596522099E-2</v>
      </c>
      <c r="G299" s="122">
        <v>308.84933334969099</v>
      </c>
      <c r="H299" s="214">
        <v>22.146999999999998</v>
      </c>
      <c r="I299" s="214">
        <v>0.450929842279917</v>
      </c>
      <c r="J299" s="214">
        <v>6.26438047217307E-2</v>
      </c>
      <c r="K299" s="214"/>
      <c r="L299" s="214">
        <v>-1203.7974154876199</v>
      </c>
      <c r="M299" s="214">
        <v>35.011803680635801</v>
      </c>
      <c r="N299" s="214">
        <v>1291.6344773882799</v>
      </c>
      <c r="O299" s="214">
        <v>7401.4204111571598</v>
      </c>
      <c r="P299" s="122"/>
    </row>
    <row r="300" spans="1:16" ht="12.75" x14ac:dyDescent="0.2">
      <c r="A300" s="122" t="s">
        <v>649</v>
      </c>
      <c r="B300" s="122">
        <v>5413</v>
      </c>
      <c r="C300" s="122">
        <v>1338</v>
      </c>
      <c r="D300" s="178">
        <v>2.0025037333131399</v>
      </c>
      <c r="E300" s="122">
        <v>668.25603421914798</v>
      </c>
      <c r="F300" s="198">
        <v>4.6186540352886302E-2</v>
      </c>
      <c r="G300" s="122">
        <v>308.84933334969099</v>
      </c>
      <c r="H300" s="214">
        <v>22.146999999999998</v>
      </c>
      <c r="I300" s="214">
        <v>0.450929842279917</v>
      </c>
      <c r="J300" s="214">
        <v>6.26438047217307E-2</v>
      </c>
      <c r="K300" s="214"/>
      <c r="L300" s="214">
        <v>-1203.7974154876199</v>
      </c>
      <c r="M300" s="214">
        <v>35.011803680635801</v>
      </c>
      <c r="N300" s="214">
        <v>1291.6344773882799</v>
      </c>
      <c r="O300" s="214">
        <v>7401.4204111571598</v>
      </c>
      <c r="P300" s="122"/>
    </row>
    <row r="301" spans="1:16" ht="12.75" x14ac:dyDescent="0.2">
      <c r="A301" s="122" t="s">
        <v>650</v>
      </c>
      <c r="B301" s="122">
        <v>8695</v>
      </c>
      <c r="C301" s="122">
        <v>433</v>
      </c>
      <c r="D301" s="178">
        <v>2.0025037333131399</v>
      </c>
      <c r="E301" s="122">
        <v>216.35668256654901</v>
      </c>
      <c r="F301" s="198">
        <v>2.2642942567267E-2</v>
      </c>
      <c r="G301" s="122">
        <v>308.84933334969099</v>
      </c>
      <c r="H301" s="214">
        <v>22.146999999999998</v>
      </c>
      <c r="I301" s="214">
        <v>0.450929842279917</v>
      </c>
      <c r="J301" s="214">
        <v>6.26438047217307E-2</v>
      </c>
      <c r="K301" s="214"/>
      <c r="L301" s="214">
        <v>-1203.7974154876199</v>
      </c>
      <c r="M301" s="214">
        <v>35.011803680635801</v>
      </c>
      <c r="N301" s="214">
        <v>1291.6344773882799</v>
      </c>
      <c r="O301" s="214">
        <v>7401.4204111571598</v>
      </c>
      <c r="P301" s="122"/>
    </row>
    <row r="302" spans="1:16" ht="12.75" x14ac:dyDescent="0.2">
      <c r="A302" s="122" t="s">
        <v>651</v>
      </c>
      <c r="B302" s="122">
        <v>2875</v>
      </c>
      <c r="C302" s="122">
        <v>905</v>
      </c>
      <c r="D302" s="178">
        <v>2.0025037333131399</v>
      </c>
      <c r="E302" s="122">
        <v>451.897761354078</v>
      </c>
      <c r="F302" s="198">
        <v>1.7730163230339799E-2</v>
      </c>
      <c r="G302" s="122">
        <v>308.84933334969099</v>
      </c>
      <c r="H302" s="214">
        <v>22.146999999999998</v>
      </c>
      <c r="I302" s="214">
        <v>0.450929842279917</v>
      </c>
      <c r="J302" s="214">
        <v>6.26438047217307E-2</v>
      </c>
      <c r="K302" s="214"/>
      <c r="L302" s="214">
        <v>-1203.7974154876199</v>
      </c>
      <c r="M302" s="214">
        <v>35.011803680635801</v>
      </c>
      <c r="N302" s="214">
        <v>1291.6344773882799</v>
      </c>
      <c r="O302" s="214">
        <v>7401.4204111571598</v>
      </c>
      <c r="P302" s="122"/>
    </row>
    <row r="303" spans="1:16" ht="12.75" x14ac:dyDescent="0.2">
      <c r="A303" s="19" t="s">
        <v>652</v>
      </c>
      <c r="B303" s="122"/>
      <c r="C303" s="122"/>
      <c r="D303" s="178"/>
      <c r="E303" s="122"/>
      <c r="F303" s="198"/>
      <c r="G303" s="122"/>
      <c r="H303" s="214"/>
      <c r="I303" s="214"/>
      <c r="J303" s="214"/>
      <c r="K303" s="214"/>
      <c r="L303" s="214"/>
      <c r="M303" s="214"/>
      <c r="N303" s="214"/>
      <c r="O303" s="214"/>
      <c r="P303" s="122"/>
    </row>
    <row r="304" spans="1:16" ht="12.75" x14ac:dyDescent="0.2">
      <c r="A304" s="122" t="s">
        <v>653</v>
      </c>
      <c r="B304" s="122">
        <v>2876</v>
      </c>
      <c r="C304" s="122">
        <v>757</v>
      </c>
      <c r="D304" s="178">
        <v>2.0025037333131399</v>
      </c>
      <c r="E304" s="122">
        <v>377.93262350371202</v>
      </c>
      <c r="F304" s="198">
        <v>1.24127505003637E-2</v>
      </c>
      <c r="G304" s="122">
        <v>384.28926473689199</v>
      </c>
      <c r="H304" s="214">
        <v>25.888000000000002</v>
      </c>
      <c r="I304" s="214">
        <v>0.402461829233622</v>
      </c>
      <c r="J304" s="214">
        <v>7.3790808583567194E-2</v>
      </c>
      <c r="K304" s="214"/>
      <c r="L304" s="214">
        <v>-1203.7974154876199</v>
      </c>
      <c r="M304" s="214">
        <v>35.011803680635801</v>
      </c>
      <c r="N304" s="214">
        <v>1291.6344773882799</v>
      </c>
      <c r="O304" s="214">
        <v>7401.4204111571598</v>
      </c>
      <c r="P304" s="122"/>
    </row>
    <row r="305" spans="1:16" ht="12.75" x14ac:dyDescent="0.2">
      <c r="A305" s="122" t="s">
        <v>654</v>
      </c>
      <c r="B305" s="122">
        <v>6442</v>
      </c>
      <c r="C305" s="122">
        <v>537</v>
      </c>
      <c r="D305" s="178">
        <v>2.0025037333131399</v>
      </c>
      <c r="E305" s="122">
        <v>268.12567743135702</v>
      </c>
      <c r="F305" s="198">
        <v>1.85539698264158E-2</v>
      </c>
      <c r="G305" s="122">
        <v>384.28926473689199</v>
      </c>
      <c r="H305" s="214">
        <v>25.888000000000002</v>
      </c>
      <c r="I305" s="214">
        <v>0.402461829233622</v>
      </c>
      <c r="J305" s="214">
        <v>7.3790808583567194E-2</v>
      </c>
      <c r="K305" s="214"/>
      <c r="L305" s="214">
        <v>-1203.7974154876199</v>
      </c>
      <c r="M305" s="214">
        <v>35.011803680635801</v>
      </c>
      <c r="N305" s="214">
        <v>1291.6344773882799</v>
      </c>
      <c r="O305" s="214">
        <v>7401.4204111571598</v>
      </c>
      <c r="P305" s="122"/>
    </row>
    <row r="306" spans="1:16" ht="12.75" x14ac:dyDescent="0.2">
      <c r="A306" s="122" t="s">
        <v>655</v>
      </c>
      <c r="B306" s="122">
        <v>28042</v>
      </c>
      <c r="C306" s="122">
        <v>941</v>
      </c>
      <c r="D306" s="178">
        <v>2.0025037333131399</v>
      </c>
      <c r="E306" s="122">
        <v>469.98879579694102</v>
      </c>
      <c r="F306" s="198">
        <v>0.13460900472873999</v>
      </c>
      <c r="G306" s="122">
        <v>384.28926473689199</v>
      </c>
      <c r="H306" s="214">
        <v>25.888000000000002</v>
      </c>
      <c r="I306" s="214">
        <v>0.402461829233622</v>
      </c>
      <c r="J306" s="214">
        <v>7.3790808583567194E-2</v>
      </c>
      <c r="K306" s="214"/>
      <c r="L306" s="214">
        <v>-1203.7974154876199</v>
      </c>
      <c r="M306" s="214">
        <v>35.011803680635801</v>
      </c>
      <c r="N306" s="214">
        <v>1291.6344773882799</v>
      </c>
      <c r="O306" s="214">
        <v>7401.4204111571598</v>
      </c>
      <c r="P306" s="122"/>
    </row>
    <row r="307" spans="1:16" ht="12.75" x14ac:dyDescent="0.2">
      <c r="A307" s="122" t="s">
        <v>656</v>
      </c>
      <c r="B307" s="122">
        <v>17956</v>
      </c>
      <c r="C307" s="122">
        <v>792</v>
      </c>
      <c r="D307" s="178">
        <v>2.0025037333131399</v>
      </c>
      <c r="E307" s="122">
        <v>395.55699510914002</v>
      </c>
      <c r="F307" s="198">
        <v>7.6606224271748805E-2</v>
      </c>
      <c r="G307" s="122">
        <v>384.28926473689199</v>
      </c>
      <c r="H307" s="214">
        <v>25.888000000000002</v>
      </c>
      <c r="I307" s="214">
        <v>0.402461829233622</v>
      </c>
      <c r="J307" s="214">
        <v>7.3790808583567194E-2</v>
      </c>
      <c r="K307" s="214"/>
      <c r="L307" s="214">
        <v>-1203.7974154876199</v>
      </c>
      <c r="M307" s="214">
        <v>35.011803680635801</v>
      </c>
      <c r="N307" s="214">
        <v>1291.6344773882799</v>
      </c>
      <c r="O307" s="214">
        <v>7401.4204111571598</v>
      </c>
      <c r="P307" s="122"/>
    </row>
    <row r="308" spans="1:16" ht="12.75" x14ac:dyDescent="0.2">
      <c r="A308" s="122" t="s">
        <v>657</v>
      </c>
      <c r="B308" s="122">
        <v>9864</v>
      </c>
      <c r="C308" s="122">
        <v>421</v>
      </c>
      <c r="D308" s="178">
        <v>2.0025037333131399</v>
      </c>
      <c r="E308" s="122">
        <v>210.00209357795799</v>
      </c>
      <c r="F308" s="198">
        <v>2.21906461414682E-2</v>
      </c>
      <c r="G308" s="122">
        <v>384.28926473689199</v>
      </c>
      <c r="H308" s="214">
        <v>25.888000000000002</v>
      </c>
      <c r="I308" s="214">
        <v>0.402461829233622</v>
      </c>
      <c r="J308" s="214">
        <v>7.3790808583567194E-2</v>
      </c>
      <c r="K308" s="214"/>
      <c r="L308" s="214">
        <v>-1203.7974154876199</v>
      </c>
      <c r="M308" s="214">
        <v>35.011803680635801</v>
      </c>
      <c r="N308" s="214">
        <v>1291.6344773882799</v>
      </c>
      <c r="O308" s="214">
        <v>7401.4204111571598</v>
      </c>
      <c r="P308" s="122"/>
    </row>
    <row r="309" spans="1:16" ht="12.75" x14ac:dyDescent="0.2">
      <c r="A309" s="122" t="s">
        <v>658</v>
      </c>
      <c r="B309" s="122">
        <v>5105</v>
      </c>
      <c r="C309" s="122">
        <v>546</v>
      </c>
      <c r="D309" s="178">
        <v>2.0025037333131399</v>
      </c>
      <c r="E309" s="122">
        <v>272.58369440477799</v>
      </c>
      <c r="F309" s="198">
        <v>1.48404428028341E-2</v>
      </c>
      <c r="G309" s="122">
        <v>384.28926473689199</v>
      </c>
      <c r="H309" s="214">
        <v>25.888000000000002</v>
      </c>
      <c r="I309" s="214">
        <v>0.402461829233622</v>
      </c>
      <c r="J309" s="214">
        <v>7.3790808583567194E-2</v>
      </c>
      <c r="K309" s="214"/>
      <c r="L309" s="214">
        <v>-1203.7974154876199</v>
      </c>
      <c r="M309" s="214">
        <v>35.011803680635801</v>
      </c>
      <c r="N309" s="214">
        <v>1291.6344773882799</v>
      </c>
      <c r="O309" s="214">
        <v>7401.4204111571598</v>
      </c>
      <c r="P309" s="122"/>
    </row>
    <row r="310" spans="1:16" ht="12.75" x14ac:dyDescent="0.2">
      <c r="A310" s="122" t="s">
        <v>659</v>
      </c>
      <c r="B310" s="122">
        <v>16223</v>
      </c>
      <c r="C310" s="122">
        <v>511</v>
      </c>
      <c r="D310" s="178">
        <v>2.0025037333131399</v>
      </c>
      <c r="E310" s="122">
        <v>255.40850581350199</v>
      </c>
      <c r="F310" s="198">
        <v>4.5175082639649297E-2</v>
      </c>
      <c r="G310" s="122">
        <v>384.28926473689199</v>
      </c>
      <c r="H310" s="214">
        <v>25.888000000000002</v>
      </c>
      <c r="I310" s="214">
        <v>0.402461829233622</v>
      </c>
      <c r="J310" s="214">
        <v>7.3790808583567194E-2</v>
      </c>
      <c r="K310" s="214"/>
      <c r="L310" s="214">
        <v>-1203.7974154876199</v>
      </c>
      <c r="M310" s="214">
        <v>35.011803680635801</v>
      </c>
      <c r="N310" s="214">
        <v>1291.6344773882799</v>
      </c>
      <c r="O310" s="214">
        <v>7401.4204111571598</v>
      </c>
      <c r="P310" s="122"/>
    </row>
    <row r="311" spans="1:16" ht="12.75" x14ac:dyDescent="0.2">
      <c r="A311" s="122" t="s">
        <v>660</v>
      </c>
      <c r="B311" s="122">
        <v>23167</v>
      </c>
      <c r="C311" s="122">
        <v>618</v>
      </c>
      <c r="D311" s="178">
        <v>2.0025037333131399</v>
      </c>
      <c r="E311" s="122">
        <v>308.51158380472998</v>
      </c>
      <c r="F311" s="198">
        <v>7.4049618573249695E-2</v>
      </c>
      <c r="G311" s="122">
        <v>384.28926473689199</v>
      </c>
      <c r="H311" s="214">
        <v>25.888000000000002</v>
      </c>
      <c r="I311" s="214">
        <v>0.402461829233622</v>
      </c>
      <c r="J311" s="214">
        <v>7.3790808583567194E-2</v>
      </c>
      <c r="K311" s="214"/>
      <c r="L311" s="214">
        <v>-1203.7974154876199</v>
      </c>
      <c r="M311" s="214">
        <v>35.011803680635801</v>
      </c>
      <c r="N311" s="214">
        <v>1291.6344773882799</v>
      </c>
      <c r="O311" s="214">
        <v>7401.4204111571598</v>
      </c>
      <c r="P311" s="122"/>
    </row>
    <row r="312" spans="1:16" ht="12.75" x14ac:dyDescent="0.2">
      <c r="A312" s="122" t="s">
        <v>661</v>
      </c>
      <c r="B312" s="122">
        <v>76770</v>
      </c>
      <c r="C312" s="122">
        <v>1117</v>
      </c>
      <c r="D312" s="178">
        <v>2.0025037333131399</v>
      </c>
      <c r="E312" s="122">
        <v>557.70333901149695</v>
      </c>
      <c r="F312" s="198">
        <v>0.43097361807280299</v>
      </c>
      <c r="G312" s="122">
        <v>384.28926473689199</v>
      </c>
      <c r="H312" s="214">
        <v>25.888000000000002</v>
      </c>
      <c r="I312" s="214">
        <v>0.402461829233622</v>
      </c>
      <c r="J312" s="214">
        <v>7.3790808583567194E-2</v>
      </c>
      <c r="K312" s="214"/>
      <c r="L312" s="214">
        <v>-1203.7974154876199</v>
      </c>
      <c r="M312" s="214">
        <v>35.011803680635801</v>
      </c>
      <c r="N312" s="214">
        <v>1291.6344773882799</v>
      </c>
      <c r="O312" s="214">
        <v>7401.4204111571598</v>
      </c>
      <c r="P312" s="122"/>
    </row>
    <row r="313" spans="1:16" ht="12.75" x14ac:dyDescent="0.2">
      <c r="A313" s="122" t="s">
        <v>662</v>
      </c>
      <c r="B313" s="122">
        <v>6116</v>
      </c>
      <c r="C313" s="122">
        <v>482</v>
      </c>
      <c r="D313" s="178">
        <v>2.0025037333131399</v>
      </c>
      <c r="E313" s="122">
        <v>240.50882748931801</v>
      </c>
      <c r="F313" s="198">
        <v>1.5856261927871498E-2</v>
      </c>
      <c r="G313" s="122">
        <v>384.28926473689199</v>
      </c>
      <c r="H313" s="214">
        <v>25.888000000000002</v>
      </c>
      <c r="I313" s="214">
        <v>0.402461829233622</v>
      </c>
      <c r="J313" s="214">
        <v>7.3790808583567194E-2</v>
      </c>
      <c r="K313" s="214"/>
      <c r="L313" s="214">
        <v>-1203.7974154876199</v>
      </c>
      <c r="M313" s="214">
        <v>35.011803680635801</v>
      </c>
      <c r="N313" s="214">
        <v>1291.6344773882799</v>
      </c>
      <c r="O313" s="214">
        <v>7401.4204111571598</v>
      </c>
      <c r="P313" s="122"/>
    </row>
    <row r="314" spans="1:16" ht="12.75" x14ac:dyDescent="0.2">
      <c r="A314" s="122" t="s">
        <v>663</v>
      </c>
      <c r="B314" s="122">
        <v>41904</v>
      </c>
      <c r="C314" s="122">
        <v>554</v>
      </c>
      <c r="D314" s="178">
        <v>2.0025037333131399</v>
      </c>
      <c r="E314" s="122">
        <v>276.62734529033401</v>
      </c>
      <c r="F314" s="198">
        <v>0.118114368963599</v>
      </c>
      <c r="G314" s="122">
        <v>384.28926473689199</v>
      </c>
      <c r="H314" s="214">
        <v>25.888000000000002</v>
      </c>
      <c r="I314" s="214">
        <v>0.402461829233622</v>
      </c>
      <c r="J314" s="214">
        <v>7.3790808583567194E-2</v>
      </c>
      <c r="K314" s="214"/>
      <c r="L314" s="214">
        <v>-1203.7974154876199</v>
      </c>
      <c r="M314" s="214">
        <v>35.011803680635801</v>
      </c>
      <c r="N314" s="214">
        <v>1291.6344773882799</v>
      </c>
      <c r="O314" s="214">
        <v>7401.4204111571598</v>
      </c>
      <c r="P314" s="122"/>
    </row>
    <row r="315" spans="1:16" ht="12.75" x14ac:dyDescent="0.2">
      <c r="A315" s="122" t="s">
        <v>664</v>
      </c>
      <c r="B315" s="122">
        <v>8193</v>
      </c>
      <c r="C315" s="122">
        <v>328</v>
      </c>
      <c r="D315" s="178">
        <v>2.0025037333131399</v>
      </c>
      <c r="E315" s="122">
        <v>163.72291256577901</v>
      </c>
      <c r="F315" s="198">
        <v>1.43491233106688E-2</v>
      </c>
      <c r="G315" s="122">
        <v>384.28926473689199</v>
      </c>
      <c r="H315" s="214">
        <v>25.888000000000002</v>
      </c>
      <c r="I315" s="214">
        <v>0.402461829233622</v>
      </c>
      <c r="J315" s="214">
        <v>7.3790808583567194E-2</v>
      </c>
      <c r="K315" s="214"/>
      <c r="L315" s="214">
        <v>-1203.7974154876199</v>
      </c>
      <c r="M315" s="214">
        <v>35.011803680635801</v>
      </c>
      <c r="N315" s="214">
        <v>1291.6344773882799</v>
      </c>
      <c r="O315" s="214">
        <v>7401.4204111571598</v>
      </c>
      <c r="P315" s="122"/>
    </row>
    <row r="316" spans="1:16" ht="12.75" x14ac:dyDescent="0.2">
      <c r="A316" s="122" t="s">
        <v>665</v>
      </c>
      <c r="B316" s="122">
        <v>3378</v>
      </c>
      <c r="C316" s="122">
        <v>549</v>
      </c>
      <c r="D316" s="178">
        <v>2.0025037333131399</v>
      </c>
      <c r="E316" s="122">
        <v>274.37511424004799</v>
      </c>
      <c r="F316" s="198">
        <v>1.0522526918855401E-2</v>
      </c>
      <c r="G316" s="122">
        <v>384.28926473689199</v>
      </c>
      <c r="H316" s="214">
        <v>25.888000000000002</v>
      </c>
      <c r="I316" s="214">
        <v>0.402461829233622</v>
      </c>
      <c r="J316" s="214">
        <v>7.3790808583567194E-2</v>
      </c>
      <c r="K316" s="214"/>
      <c r="L316" s="214">
        <v>-1203.7974154876199</v>
      </c>
      <c r="M316" s="214">
        <v>35.011803680635801</v>
      </c>
      <c r="N316" s="214">
        <v>1291.6344773882799</v>
      </c>
      <c r="O316" s="214">
        <v>7401.4204111571598</v>
      </c>
      <c r="P316" s="122"/>
    </row>
    <row r="317" spans="1:16" ht="12.75" x14ac:dyDescent="0.2">
      <c r="A317" s="122" t="s">
        <v>666</v>
      </c>
      <c r="B317" s="122">
        <v>4534</v>
      </c>
      <c r="C317" s="122">
        <v>458</v>
      </c>
      <c r="D317" s="178">
        <v>2.0025037333131399</v>
      </c>
      <c r="E317" s="122">
        <v>228.46989926230401</v>
      </c>
      <c r="F317" s="198">
        <v>1.17463613217328E-2</v>
      </c>
      <c r="G317" s="122">
        <v>384.28926473689199</v>
      </c>
      <c r="H317" s="214">
        <v>25.888000000000002</v>
      </c>
      <c r="I317" s="214">
        <v>0.402461829233622</v>
      </c>
      <c r="J317" s="214">
        <v>7.3790808583567194E-2</v>
      </c>
      <c r="K317" s="214"/>
      <c r="L317" s="214">
        <v>-1203.7974154876199</v>
      </c>
      <c r="M317" s="214">
        <v>35.011803680635801</v>
      </c>
      <c r="N317" s="214">
        <v>1291.6344773882799</v>
      </c>
      <c r="O317" s="214">
        <v>7401.4204111571598</v>
      </c>
      <c r="P317" s="122"/>
    </row>
    <row r="318" spans="1:16" ht="5.25" customHeight="1" thickBot="1" x14ac:dyDescent="0.25">
      <c r="A318" s="213"/>
      <c r="B318" s="213"/>
      <c r="C318" s="213"/>
      <c r="D318" s="223"/>
      <c r="E318" s="213"/>
      <c r="F318" s="213"/>
      <c r="G318" s="213"/>
      <c r="H318" s="215"/>
      <c r="I318" s="215"/>
      <c r="J318" s="215"/>
      <c r="K318" s="215"/>
      <c r="L318" s="215"/>
      <c r="M318" s="215"/>
      <c r="N318" s="215"/>
      <c r="O318" s="215"/>
      <c r="P318" s="18"/>
    </row>
    <row r="319" spans="1:16" x14ac:dyDescent="0.2">
      <c r="A319" s="220" t="s">
        <v>330</v>
      </c>
    </row>
    <row r="320" spans="1:16" ht="12.75" x14ac:dyDescent="0.2">
      <c r="A320" s="220" t="s">
        <v>333</v>
      </c>
      <c r="G320"/>
    </row>
    <row r="321" spans="1:7" ht="12.75" x14ac:dyDescent="0.2">
      <c r="A321" s="20"/>
      <c r="G321"/>
    </row>
    <row r="322" spans="1:7" ht="12.75" x14ac:dyDescent="0.2">
      <c r="A322" s="20"/>
      <c r="G322"/>
    </row>
    <row r="323" spans="1:7" x14ac:dyDescent="0.2"/>
    <row r="324" spans="1:7" ht="14.25" hidden="1" customHeight="1" x14ac:dyDescent="0.2"/>
  </sheetData>
  <mergeCells count="2">
    <mergeCell ref="L3:O3"/>
    <mergeCell ref="H3:J3"/>
  </mergeCells>
  <conditionalFormatting sqref="P8:S8">
    <cfRule type="cellIs" dxfId="69" priority="3" operator="lessThan">
      <formula>0</formula>
    </cfRule>
  </conditionalFormatting>
  <conditionalFormatting sqref="P9:S317">
    <cfRule type="cellIs" dxfId="68" priority="2" operator="lessThan">
      <formula>0</formula>
    </cfRule>
  </conditionalFormatting>
  <conditionalFormatting sqref="B8:O318">
    <cfRule type="cellIs" dxfId="6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R319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 zeroHeight="1" x14ac:dyDescent="0.2"/>
  <cols>
    <col min="1" max="1" width="16.85546875" style="269" customWidth="1"/>
    <col min="2" max="6" width="9.140625" style="269" customWidth="1"/>
    <col min="7" max="7" width="2.85546875" style="269" customWidth="1"/>
    <col min="8" max="8" width="10.85546875" style="269" customWidth="1"/>
    <col min="9" max="9" width="12.85546875" style="269" bestFit="1" customWidth="1"/>
    <col min="10" max="10" width="9.140625" style="269" customWidth="1"/>
    <col min="11" max="11" width="4.42578125" style="269" customWidth="1"/>
    <col min="12" max="257" width="9.140625" style="269" hidden="1" customWidth="1"/>
    <col min="258" max="258" width="16.85546875" style="269" hidden="1" customWidth="1"/>
    <col min="259" max="263" width="9.140625" style="269" hidden="1" customWidth="1"/>
    <col min="264" max="264" width="10.85546875" style="269" hidden="1" customWidth="1"/>
    <col min="265" max="265" width="12.85546875" style="269" hidden="1" customWidth="1"/>
    <col min="266" max="266" width="9.140625" style="269" hidden="1" customWidth="1"/>
    <col min="267" max="513" width="0" style="269" hidden="1"/>
    <col min="514" max="514" width="16.85546875" style="269" hidden="1" customWidth="1"/>
    <col min="515" max="519" width="9.140625" style="269" hidden="1" customWidth="1"/>
    <col min="520" max="520" width="10.85546875" style="269" hidden="1" customWidth="1"/>
    <col min="521" max="521" width="12.85546875" style="269" hidden="1" customWidth="1"/>
    <col min="522" max="522" width="9.140625" style="269" hidden="1" customWidth="1"/>
    <col min="523" max="769" width="0" style="269" hidden="1"/>
    <col min="770" max="770" width="16.85546875" style="269" hidden="1" customWidth="1"/>
    <col min="771" max="775" width="9.140625" style="269" hidden="1" customWidth="1"/>
    <col min="776" max="776" width="10.85546875" style="269" hidden="1" customWidth="1"/>
    <col min="777" max="777" width="12.85546875" style="269" hidden="1" customWidth="1"/>
    <col min="778" max="778" width="9.140625" style="269" hidden="1" customWidth="1"/>
    <col min="779" max="1025" width="0" style="269" hidden="1"/>
    <col min="1026" max="1026" width="16.85546875" style="269" hidden="1" customWidth="1"/>
    <col min="1027" max="1031" width="9.140625" style="269" hidden="1" customWidth="1"/>
    <col min="1032" max="1032" width="10.85546875" style="269" hidden="1" customWidth="1"/>
    <col min="1033" max="1033" width="12.85546875" style="269" hidden="1" customWidth="1"/>
    <col min="1034" max="1034" width="9.140625" style="269" hidden="1" customWidth="1"/>
    <col min="1035" max="1281" width="0" style="269" hidden="1"/>
    <col min="1282" max="1282" width="16.85546875" style="269" hidden="1" customWidth="1"/>
    <col min="1283" max="1287" width="9.140625" style="269" hidden="1" customWidth="1"/>
    <col min="1288" max="1288" width="10.85546875" style="269" hidden="1" customWidth="1"/>
    <col min="1289" max="1289" width="12.85546875" style="269" hidden="1" customWidth="1"/>
    <col min="1290" max="1290" width="9.140625" style="269" hidden="1" customWidth="1"/>
    <col min="1291" max="1537" width="0" style="269" hidden="1"/>
    <col min="1538" max="1538" width="16.85546875" style="269" hidden="1" customWidth="1"/>
    <col min="1539" max="1543" width="9.140625" style="269" hidden="1" customWidth="1"/>
    <col min="1544" max="1544" width="10.85546875" style="269" hidden="1" customWidth="1"/>
    <col min="1545" max="1545" width="12.85546875" style="269" hidden="1" customWidth="1"/>
    <col min="1546" max="1546" width="9.140625" style="269" hidden="1" customWidth="1"/>
    <col min="1547" max="1793" width="0" style="269" hidden="1"/>
    <col min="1794" max="1794" width="16.85546875" style="269" hidden="1" customWidth="1"/>
    <col min="1795" max="1799" width="9.140625" style="269" hidden="1" customWidth="1"/>
    <col min="1800" max="1800" width="10.85546875" style="269" hidden="1" customWidth="1"/>
    <col min="1801" max="1801" width="12.85546875" style="269" hidden="1" customWidth="1"/>
    <col min="1802" max="1802" width="9.140625" style="269" hidden="1" customWidth="1"/>
    <col min="1803" max="2049" width="0" style="269" hidden="1"/>
    <col min="2050" max="2050" width="16.85546875" style="269" hidden="1" customWidth="1"/>
    <col min="2051" max="2055" width="9.140625" style="269" hidden="1" customWidth="1"/>
    <col min="2056" max="2056" width="10.85546875" style="269" hidden="1" customWidth="1"/>
    <col min="2057" max="2057" width="12.85546875" style="269" hidden="1" customWidth="1"/>
    <col min="2058" max="2058" width="9.140625" style="269" hidden="1" customWidth="1"/>
    <col min="2059" max="2305" width="0" style="269" hidden="1"/>
    <col min="2306" max="2306" width="16.85546875" style="269" hidden="1" customWidth="1"/>
    <col min="2307" max="2311" width="9.140625" style="269" hidden="1" customWidth="1"/>
    <col min="2312" max="2312" width="10.85546875" style="269" hidden="1" customWidth="1"/>
    <col min="2313" max="2313" width="12.85546875" style="269" hidden="1" customWidth="1"/>
    <col min="2314" max="2314" width="9.140625" style="269" hidden="1" customWidth="1"/>
    <col min="2315" max="2561" width="0" style="269" hidden="1"/>
    <col min="2562" max="2562" width="16.85546875" style="269" hidden="1" customWidth="1"/>
    <col min="2563" max="2567" width="9.140625" style="269" hidden="1" customWidth="1"/>
    <col min="2568" max="2568" width="10.85546875" style="269" hidden="1" customWidth="1"/>
    <col min="2569" max="2569" width="12.85546875" style="269" hidden="1" customWidth="1"/>
    <col min="2570" max="2570" width="9.140625" style="269" hidden="1" customWidth="1"/>
    <col min="2571" max="2817" width="0" style="269" hidden="1"/>
    <col min="2818" max="2818" width="16.85546875" style="269" hidden="1" customWidth="1"/>
    <col min="2819" max="2823" width="9.140625" style="269" hidden="1" customWidth="1"/>
    <col min="2824" max="2824" width="10.85546875" style="269" hidden="1" customWidth="1"/>
    <col min="2825" max="2825" width="12.85546875" style="269" hidden="1" customWidth="1"/>
    <col min="2826" max="2826" width="9.140625" style="269" hidden="1" customWidth="1"/>
    <col min="2827" max="3073" width="0" style="269" hidden="1"/>
    <col min="3074" max="3074" width="16.85546875" style="269" hidden="1" customWidth="1"/>
    <col min="3075" max="3079" width="9.140625" style="269" hidden="1" customWidth="1"/>
    <col min="3080" max="3080" width="10.85546875" style="269" hidden="1" customWidth="1"/>
    <col min="3081" max="3081" width="12.85546875" style="269" hidden="1" customWidth="1"/>
    <col min="3082" max="3082" width="9.140625" style="269" hidden="1" customWidth="1"/>
    <col min="3083" max="3329" width="0" style="269" hidden="1"/>
    <col min="3330" max="3330" width="16.85546875" style="269" hidden="1" customWidth="1"/>
    <col min="3331" max="3335" width="9.140625" style="269" hidden="1" customWidth="1"/>
    <col min="3336" max="3336" width="10.85546875" style="269" hidden="1" customWidth="1"/>
    <col min="3337" max="3337" width="12.85546875" style="269" hidden="1" customWidth="1"/>
    <col min="3338" max="3338" width="9.140625" style="269" hidden="1" customWidth="1"/>
    <col min="3339" max="3585" width="0" style="269" hidden="1"/>
    <col min="3586" max="3586" width="16.85546875" style="269" hidden="1" customWidth="1"/>
    <col min="3587" max="3591" width="9.140625" style="269" hidden="1" customWidth="1"/>
    <col min="3592" max="3592" width="10.85546875" style="269" hidden="1" customWidth="1"/>
    <col min="3593" max="3593" width="12.85546875" style="269" hidden="1" customWidth="1"/>
    <col min="3594" max="3594" width="9.140625" style="269" hidden="1" customWidth="1"/>
    <col min="3595" max="3841" width="0" style="269" hidden="1"/>
    <col min="3842" max="3842" width="16.85546875" style="269" hidden="1" customWidth="1"/>
    <col min="3843" max="3847" width="9.140625" style="269" hidden="1" customWidth="1"/>
    <col min="3848" max="3848" width="10.85546875" style="269" hidden="1" customWidth="1"/>
    <col min="3849" max="3849" width="12.85546875" style="269" hidden="1" customWidth="1"/>
    <col min="3850" max="3850" width="9.140625" style="269" hidden="1" customWidth="1"/>
    <col min="3851" max="4097" width="0" style="269" hidden="1"/>
    <col min="4098" max="4098" width="16.85546875" style="269" hidden="1" customWidth="1"/>
    <col min="4099" max="4103" width="9.140625" style="269" hidden="1" customWidth="1"/>
    <col min="4104" max="4104" width="10.85546875" style="269" hidden="1" customWidth="1"/>
    <col min="4105" max="4105" width="12.85546875" style="269" hidden="1" customWidth="1"/>
    <col min="4106" max="4106" width="9.140625" style="269" hidden="1" customWidth="1"/>
    <col min="4107" max="4353" width="0" style="269" hidden="1"/>
    <col min="4354" max="4354" width="16.85546875" style="269" hidden="1" customWidth="1"/>
    <col min="4355" max="4359" width="9.140625" style="269" hidden="1" customWidth="1"/>
    <col min="4360" max="4360" width="10.85546875" style="269" hidden="1" customWidth="1"/>
    <col min="4361" max="4361" width="12.85546875" style="269" hidden="1" customWidth="1"/>
    <col min="4362" max="4362" width="9.140625" style="269" hidden="1" customWidth="1"/>
    <col min="4363" max="4609" width="0" style="269" hidden="1"/>
    <col min="4610" max="4610" width="16.85546875" style="269" hidden="1" customWidth="1"/>
    <col min="4611" max="4615" width="9.140625" style="269" hidden="1" customWidth="1"/>
    <col min="4616" max="4616" width="10.85546875" style="269" hidden="1" customWidth="1"/>
    <col min="4617" max="4617" width="12.85546875" style="269" hidden="1" customWidth="1"/>
    <col min="4618" max="4618" width="9.140625" style="269" hidden="1" customWidth="1"/>
    <col min="4619" max="4865" width="0" style="269" hidden="1"/>
    <col min="4866" max="4866" width="16.85546875" style="269" hidden="1" customWidth="1"/>
    <col min="4867" max="4871" width="9.140625" style="269" hidden="1" customWidth="1"/>
    <col min="4872" max="4872" width="10.85546875" style="269" hidden="1" customWidth="1"/>
    <col min="4873" max="4873" width="12.85546875" style="269" hidden="1" customWidth="1"/>
    <col min="4874" max="4874" width="9.140625" style="269" hidden="1" customWidth="1"/>
    <col min="4875" max="5121" width="0" style="269" hidden="1"/>
    <col min="5122" max="5122" width="16.85546875" style="269" hidden="1" customWidth="1"/>
    <col min="5123" max="5127" width="9.140625" style="269" hidden="1" customWidth="1"/>
    <col min="5128" max="5128" width="10.85546875" style="269" hidden="1" customWidth="1"/>
    <col min="5129" max="5129" width="12.85546875" style="269" hidden="1" customWidth="1"/>
    <col min="5130" max="5130" width="9.140625" style="269" hidden="1" customWidth="1"/>
    <col min="5131" max="5377" width="0" style="269" hidden="1"/>
    <col min="5378" max="5378" width="16.85546875" style="269" hidden="1" customWidth="1"/>
    <col min="5379" max="5383" width="9.140625" style="269" hidden="1" customWidth="1"/>
    <col min="5384" max="5384" width="10.85546875" style="269" hidden="1" customWidth="1"/>
    <col min="5385" max="5385" width="12.85546875" style="269" hidden="1" customWidth="1"/>
    <col min="5386" max="5386" width="9.140625" style="269" hidden="1" customWidth="1"/>
    <col min="5387" max="5633" width="0" style="269" hidden="1"/>
    <col min="5634" max="5634" width="16.85546875" style="269" hidden="1" customWidth="1"/>
    <col min="5635" max="5639" width="9.140625" style="269" hidden="1" customWidth="1"/>
    <col min="5640" max="5640" width="10.85546875" style="269" hidden="1" customWidth="1"/>
    <col min="5641" max="5641" width="12.85546875" style="269" hidden="1" customWidth="1"/>
    <col min="5642" max="5642" width="9.140625" style="269" hidden="1" customWidth="1"/>
    <col min="5643" max="5889" width="0" style="269" hidden="1"/>
    <col min="5890" max="5890" width="16.85546875" style="269" hidden="1" customWidth="1"/>
    <col min="5891" max="5895" width="9.140625" style="269" hidden="1" customWidth="1"/>
    <col min="5896" max="5896" width="10.85546875" style="269" hidden="1" customWidth="1"/>
    <col min="5897" max="5897" width="12.85546875" style="269" hidden="1" customWidth="1"/>
    <col min="5898" max="5898" width="9.140625" style="269" hidden="1" customWidth="1"/>
    <col min="5899" max="6145" width="0" style="269" hidden="1"/>
    <col min="6146" max="6146" width="16.85546875" style="269" hidden="1" customWidth="1"/>
    <col min="6147" max="6151" width="9.140625" style="269" hidden="1" customWidth="1"/>
    <col min="6152" max="6152" width="10.85546875" style="269" hidden="1" customWidth="1"/>
    <col min="6153" max="6153" width="12.85546875" style="269" hidden="1" customWidth="1"/>
    <col min="6154" max="6154" width="9.140625" style="269" hidden="1" customWidth="1"/>
    <col min="6155" max="6401" width="0" style="269" hidden="1"/>
    <col min="6402" max="6402" width="16.85546875" style="269" hidden="1" customWidth="1"/>
    <col min="6403" max="6407" width="9.140625" style="269" hidden="1" customWidth="1"/>
    <col min="6408" max="6408" width="10.85546875" style="269" hidden="1" customWidth="1"/>
    <col min="6409" max="6409" width="12.85546875" style="269" hidden="1" customWidth="1"/>
    <col min="6410" max="6410" width="9.140625" style="269" hidden="1" customWidth="1"/>
    <col min="6411" max="6657" width="0" style="269" hidden="1"/>
    <col min="6658" max="6658" width="16.85546875" style="269" hidden="1" customWidth="1"/>
    <col min="6659" max="6663" width="9.140625" style="269" hidden="1" customWidth="1"/>
    <col min="6664" max="6664" width="10.85546875" style="269" hidden="1" customWidth="1"/>
    <col min="6665" max="6665" width="12.85546875" style="269" hidden="1" customWidth="1"/>
    <col min="6666" max="6666" width="9.140625" style="269" hidden="1" customWidth="1"/>
    <col min="6667" max="6913" width="0" style="269" hidden="1"/>
    <col min="6914" max="6914" width="16.85546875" style="269" hidden="1" customWidth="1"/>
    <col min="6915" max="6919" width="9.140625" style="269" hidden="1" customWidth="1"/>
    <col min="6920" max="6920" width="10.85546875" style="269" hidden="1" customWidth="1"/>
    <col min="6921" max="6921" width="12.85546875" style="269" hidden="1" customWidth="1"/>
    <col min="6922" max="6922" width="9.140625" style="269" hidden="1" customWidth="1"/>
    <col min="6923" max="7169" width="0" style="269" hidden="1"/>
    <col min="7170" max="7170" width="16.85546875" style="269" hidden="1" customWidth="1"/>
    <col min="7171" max="7175" width="9.140625" style="269" hidden="1" customWidth="1"/>
    <col min="7176" max="7176" width="10.85546875" style="269" hidden="1" customWidth="1"/>
    <col min="7177" max="7177" width="12.85546875" style="269" hidden="1" customWidth="1"/>
    <col min="7178" max="7178" width="9.140625" style="269" hidden="1" customWidth="1"/>
    <col min="7179" max="7425" width="0" style="269" hidden="1"/>
    <col min="7426" max="7426" width="16.85546875" style="269" hidden="1" customWidth="1"/>
    <col min="7427" max="7431" width="9.140625" style="269" hidden="1" customWidth="1"/>
    <col min="7432" max="7432" width="10.85546875" style="269" hidden="1" customWidth="1"/>
    <col min="7433" max="7433" width="12.85546875" style="269" hidden="1" customWidth="1"/>
    <col min="7434" max="7434" width="9.140625" style="269" hidden="1" customWidth="1"/>
    <col min="7435" max="7681" width="0" style="269" hidden="1"/>
    <col min="7682" max="7682" width="16.85546875" style="269" hidden="1" customWidth="1"/>
    <col min="7683" max="7687" width="9.140625" style="269" hidden="1" customWidth="1"/>
    <col min="7688" max="7688" width="10.85546875" style="269" hidden="1" customWidth="1"/>
    <col min="7689" max="7689" width="12.85546875" style="269" hidden="1" customWidth="1"/>
    <col min="7690" max="7690" width="9.140625" style="269" hidden="1" customWidth="1"/>
    <col min="7691" max="7937" width="0" style="269" hidden="1"/>
    <col min="7938" max="7938" width="16.85546875" style="269" hidden="1" customWidth="1"/>
    <col min="7939" max="7943" width="9.140625" style="269" hidden="1" customWidth="1"/>
    <col min="7944" max="7944" width="10.85546875" style="269" hidden="1" customWidth="1"/>
    <col min="7945" max="7945" width="12.85546875" style="269" hidden="1" customWidth="1"/>
    <col min="7946" max="7946" width="9.140625" style="269" hidden="1" customWidth="1"/>
    <col min="7947" max="8193" width="0" style="269" hidden="1"/>
    <col min="8194" max="8194" width="16.85546875" style="269" hidden="1" customWidth="1"/>
    <col min="8195" max="8199" width="9.140625" style="269" hidden="1" customWidth="1"/>
    <col min="8200" max="8200" width="10.85546875" style="269" hidden="1" customWidth="1"/>
    <col min="8201" max="8201" width="12.85546875" style="269" hidden="1" customWidth="1"/>
    <col min="8202" max="8202" width="9.140625" style="269" hidden="1" customWidth="1"/>
    <col min="8203" max="8449" width="0" style="269" hidden="1"/>
    <col min="8450" max="8450" width="16.85546875" style="269" hidden="1" customWidth="1"/>
    <col min="8451" max="8455" width="9.140625" style="269" hidden="1" customWidth="1"/>
    <col min="8456" max="8456" width="10.85546875" style="269" hidden="1" customWidth="1"/>
    <col min="8457" max="8457" width="12.85546875" style="269" hidden="1" customWidth="1"/>
    <col min="8458" max="8458" width="9.140625" style="269" hidden="1" customWidth="1"/>
    <col min="8459" max="8705" width="0" style="269" hidden="1"/>
    <col min="8706" max="8706" width="16.85546875" style="269" hidden="1" customWidth="1"/>
    <col min="8707" max="8711" width="9.140625" style="269" hidden="1" customWidth="1"/>
    <col min="8712" max="8712" width="10.85546875" style="269" hidden="1" customWidth="1"/>
    <col min="8713" max="8713" width="12.85546875" style="269" hidden="1" customWidth="1"/>
    <col min="8714" max="8714" width="9.140625" style="269" hidden="1" customWidth="1"/>
    <col min="8715" max="8961" width="0" style="269" hidden="1"/>
    <col min="8962" max="8962" width="16.85546875" style="269" hidden="1" customWidth="1"/>
    <col min="8963" max="8967" width="9.140625" style="269" hidden="1" customWidth="1"/>
    <col min="8968" max="8968" width="10.85546875" style="269" hidden="1" customWidth="1"/>
    <col min="8969" max="8969" width="12.85546875" style="269" hidden="1" customWidth="1"/>
    <col min="8970" max="8970" width="9.140625" style="269" hidden="1" customWidth="1"/>
    <col min="8971" max="9217" width="0" style="269" hidden="1"/>
    <col min="9218" max="9218" width="16.85546875" style="269" hidden="1" customWidth="1"/>
    <col min="9219" max="9223" width="9.140625" style="269" hidden="1" customWidth="1"/>
    <col min="9224" max="9224" width="10.85546875" style="269" hidden="1" customWidth="1"/>
    <col min="9225" max="9225" width="12.85546875" style="269" hidden="1" customWidth="1"/>
    <col min="9226" max="9226" width="9.140625" style="269" hidden="1" customWidth="1"/>
    <col min="9227" max="9473" width="0" style="269" hidden="1"/>
    <col min="9474" max="9474" width="16.85546875" style="269" hidden="1" customWidth="1"/>
    <col min="9475" max="9479" width="9.140625" style="269" hidden="1" customWidth="1"/>
    <col min="9480" max="9480" width="10.85546875" style="269" hidden="1" customWidth="1"/>
    <col min="9481" max="9481" width="12.85546875" style="269" hidden="1" customWidth="1"/>
    <col min="9482" max="9482" width="9.140625" style="269" hidden="1" customWidth="1"/>
    <col min="9483" max="9729" width="0" style="269" hidden="1"/>
    <col min="9730" max="9730" width="16.85546875" style="269" hidden="1" customWidth="1"/>
    <col min="9731" max="9735" width="9.140625" style="269" hidden="1" customWidth="1"/>
    <col min="9736" max="9736" width="10.85546875" style="269" hidden="1" customWidth="1"/>
    <col min="9737" max="9737" width="12.85546875" style="269" hidden="1" customWidth="1"/>
    <col min="9738" max="9738" width="9.140625" style="269" hidden="1" customWidth="1"/>
    <col min="9739" max="9985" width="0" style="269" hidden="1"/>
    <col min="9986" max="9986" width="16.85546875" style="269" hidden="1" customWidth="1"/>
    <col min="9987" max="9991" width="9.140625" style="269" hidden="1" customWidth="1"/>
    <col min="9992" max="9992" width="10.85546875" style="269" hidden="1" customWidth="1"/>
    <col min="9993" max="9993" width="12.85546875" style="269" hidden="1" customWidth="1"/>
    <col min="9994" max="9994" width="9.140625" style="269" hidden="1" customWidth="1"/>
    <col min="9995" max="10241" width="0" style="269" hidden="1"/>
    <col min="10242" max="10242" width="16.85546875" style="269" hidden="1" customWidth="1"/>
    <col min="10243" max="10247" width="9.140625" style="269" hidden="1" customWidth="1"/>
    <col min="10248" max="10248" width="10.85546875" style="269" hidden="1" customWidth="1"/>
    <col min="10249" max="10249" width="12.85546875" style="269" hidden="1" customWidth="1"/>
    <col min="10250" max="10250" width="9.140625" style="269" hidden="1" customWidth="1"/>
    <col min="10251" max="10497" width="0" style="269" hidden="1"/>
    <col min="10498" max="10498" width="16.85546875" style="269" hidden="1" customWidth="1"/>
    <col min="10499" max="10503" width="9.140625" style="269" hidden="1" customWidth="1"/>
    <col min="10504" max="10504" width="10.85546875" style="269" hidden="1" customWidth="1"/>
    <col min="10505" max="10505" width="12.85546875" style="269" hidden="1" customWidth="1"/>
    <col min="10506" max="10506" width="9.140625" style="269" hidden="1" customWidth="1"/>
    <col min="10507" max="10753" width="0" style="269" hidden="1"/>
    <col min="10754" max="10754" width="16.85546875" style="269" hidden="1" customWidth="1"/>
    <col min="10755" max="10759" width="9.140625" style="269" hidden="1" customWidth="1"/>
    <col min="10760" max="10760" width="10.85546875" style="269" hidden="1" customWidth="1"/>
    <col min="10761" max="10761" width="12.85546875" style="269" hidden="1" customWidth="1"/>
    <col min="10762" max="10762" width="9.140625" style="269" hidden="1" customWidth="1"/>
    <col min="10763" max="11009" width="0" style="269" hidden="1"/>
    <col min="11010" max="11010" width="16.85546875" style="269" hidden="1" customWidth="1"/>
    <col min="11011" max="11015" width="9.140625" style="269" hidden="1" customWidth="1"/>
    <col min="11016" max="11016" width="10.85546875" style="269" hidden="1" customWidth="1"/>
    <col min="11017" max="11017" width="12.85546875" style="269" hidden="1" customWidth="1"/>
    <col min="11018" max="11018" width="9.140625" style="269" hidden="1" customWidth="1"/>
    <col min="11019" max="11265" width="0" style="269" hidden="1"/>
    <col min="11266" max="11266" width="16.85546875" style="269" hidden="1" customWidth="1"/>
    <col min="11267" max="11271" width="9.140625" style="269" hidden="1" customWidth="1"/>
    <col min="11272" max="11272" width="10.85546875" style="269" hidden="1" customWidth="1"/>
    <col min="11273" max="11273" width="12.85546875" style="269" hidden="1" customWidth="1"/>
    <col min="11274" max="11274" width="9.140625" style="269" hidden="1" customWidth="1"/>
    <col min="11275" max="11521" width="0" style="269" hidden="1"/>
    <col min="11522" max="11522" width="16.85546875" style="269" hidden="1" customWidth="1"/>
    <col min="11523" max="11527" width="9.140625" style="269" hidden="1" customWidth="1"/>
    <col min="11528" max="11528" width="10.85546875" style="269" hidden="1" customWidth="1"/>
    <col min="11529" max="11529" width="12.85546875" style="269" hidden="1" customWidth="1"/>
    <col min="11530" max="11530" width="9.140625" style="269" hidden="1" customWidth="1"/>
    <col min="11531" max="11777" width="0" style="269" hidden="1"/>
    <col min="11778" max="11778" width="16.85546875" style="269" hidden="1" customWidth="1"/>
    <col min="11779" max="11783" width="9.140625" style="269" hidden="1" customWidth="1"/>
    <col min="11784" max="11784" width="10.85546875" style="269" hidden="1" customWidth="1"/>
    <col min="11785" max="11785" width="12.85546875" style="269" hidden="1" customWidth="1"/>
    <col min="11786" max="11786" width="9.140625" style="269" hidden="1" customWidth="1"/>
    <col min="11787" max="12033" width="0" style="269" hidden="1"/>
    <col min="12034" max="12034" width="16.85546875" style="269" hidden="1" customWidth="1"/>
    <col min="12035" max="12039" width="9.140625" style="269" hidden="1" customWidth="1"/>
    <col min="12040" max="12040" width="10.85546875" style="269" hidden="1" customWidth="1"/>
    <col min="12041" max="12041" width="12.85546875" style="269" hidden="1" customWidth="1"/>
    <col min="12042" max="12042" width="9.140625" style="269" hidden="1" customWidth="1"/>
    <col min="12043" max="12289" width="0" style="269" hidden="1"/>
    <col min="12290" max="12290" width="16.85546875" style="269" hidden="1" customWidth="1"/>
    <col min="12291" max="12295" width="9.140625" style="269" hidden="1" customWidth="1"/>
    <col min="12296" max="12296" width="10.85546875" style="269" hidden="1" customWidth="1"/>
    <col min="12297" max="12297" width="12.85546875" style="269" hidden="1" customWidth="1"/>
    <col min="12298" max="12298" width="9.140625" style="269" hidden="1" customWidth="1"/>
    <col min="12299" max="12545" width="0" style="269" hidden="1"/>
    <col min="12546" max="12546" width="16.85546875" style="269" hidden="1" customWidth="1"/>
    <col min="12547" max="12551" width="9.140625" style="269" hidden="1" customWidth="1"/>
    <col min="12552" max="12552" width="10.85546875" style="269" hidden="1" customWidth="1"/>
    <col min="12553" max="12553" width="12.85546875" style="269" hidden="1" customWidth="1"/>
    <col min="12554" max="12554" width="9.140625" style="269" hidden="1" customWidth="1"/>
    <col min="12555" max="12801" width="0" style="269" hidden="1"/>
    <col min="12802" max="12802" width="16.85546875" style="269" hidden="1" customWidth="1"/>
    <col min="12803" max="12807" width="9.140625" style="269" hidden="1" customWidth="1"/>
    <col min="12808" max="12808" width="10.85546875" style="269" hidden="1" customWidth="1"/>
    <col min="12809" max="12809" width="12.85546875" style="269" hidden="1" customWidth="1"/>
    <col min="12810" max="12810" width="9.140625" style="269" hidden="1" customWidth="1"/>
    <col min="12811" max="13057" width="0" style="269" hidden="1"/>
    <col min="13058" max="13058" width="16.85546875" style="269" hidden="1" customWidth="1"/>
    <col min="13059" max="13063" width="9.140625" style="269" hidden="1" customWidth="1"/>
    <col min="13064" max="13064" width="10.85546875" style="269" hidden="1" customWidth="1"/>
    <col min="13065" max="13065" width="12.85546875" style="269" hidden="1" customWidth="1"/>
    <col min="13066" max="13066" width="9.140625" style="269" hidden="1" customWidth="1"/>
    <col min="13067" max="13313" width="0" style="269" hidden="1"/>
    <col min="13314" max="13314" width="16.85546875" style="269" hidden="1" customWidth="1"/>
    <col min="13315" max="13319" width="9.140625" style="269" hidden="1" customWidth="1"/>
    <col min="13320" max="13320" width="10.85546875" style="269" hidden="1" customWidth="1"/>
    <col min="13321" max="13321" width="12.85546875" style="269" hidden="1" customWidth="1"/>
    <col min="13322" max="13322" width="9.140625" style="269" hidden="1" customWidth="1"/>
    <col min="13323" max="13569" width="0" style="269" hidden="1"/>
    <col min="13570" max="13570" width="16.85546875" style="269" hidden="1" customWidth="1"/>
    <col min="13571" max="13575" width="9.140625" style="269" hidden="1" customWidth="1"/>
    <col min="13576" max="13576" width="10.85546875" style="269" hidden="1" customWidth="1"/>
    <col min="13577" max="13577" width="12.85546875" style="269" hidden="1" customWidth="1"/>
    <col min="13578" max="13578" width="9.140625" style="269" hidden="1" customWidth="1"/>
    <col min="13579" max="13825" width="0" style="269" hidden="1"/>
    <col min="13826" max="13826" width="16.85546875" style="269" hidden="1" customWidth="1"/>
    <col min="13827" max="13831" width="9.140625" style="269" hidden="1" customWidth="1"/>
    <col min="13832" max="13832" width="10.85546875" style="269" hidden="1" customWidth="1"/>
    <col min="13833" max="13833" width="12.85546875" style="269" hidden="1" customWidth="1"/>
    <col min="13834" max="13834" width="9.140625" style="269" hidden="1" customWidth="1"/>
    <col min="13835" max="14081" width="0" style="269" hidden="1"/>
    <col min="14082" max="14082" width="16.85546875" style="269" hidden="1" customWidth="1"/>
    <col min="14083" max="14087" width="9.140625" style="269" hidden="1" customWidth="1"/>
    <col min="14088" max="14088" width="10.85546875" style="269" hidden="1" customWidth="1"/>
    <col min="14089" max="14089" width="12.85546875" style="269" hidden="1" customWidth="1"/>
    <col min="14090" max="14090" width="9.140625" style="269" hidden="1" customWidth="1"/>
    <col min="14091" max="14337" width="0" style="269" hidden="1"/>
    <col min="14338" max="14338" width="16.85546875" style="269" hidden="1" customWidth="1"/>
    <col min="14339" max="14343" width="9.140625" style="269" hidden="1" customWidth="1"/>
    <col min="14344" max="14344" width="10.85546875" style="269" hidden="1" customWidth="1"/>
    <col min="14345" max="14345" width="12.85546875" style="269" hidden="1" customWidth="1"/>
    <col min="14346" max="14346" width="9.140625" style="269" hidden="1" customWidth="1"/>
    <col min="14347" max="14593" width="0" style="269" hidden="1"/>
    <col min="14594" max="14594" width="16.85546875" style="269" hidden="1" customWidth="1"/>
    <col min="14595" max="14599" width="9.140625" style="269" hidden="1" customWidth="1"/>
    <col min="14600" max="14600" width="10.85546875" style="269" hidden="1" customWidth="1"/>
    <col min="14601" max="14601" width="12.85546875" style="269" hidden="1" customWidth="1"/>
    <col min="14602" max="14602" width="9.140625" style="269" hidden="1" customWidth="1"/>
    <col min="14603" max="14849" width="0" style="269" hidden="1"/>
    <col min="14850" max="14850" width="16.85546875" style="269" hidden="1" customWidth="1"/>
    <col min="14851" max="14855" width="9.140625" style="269" hidden="1" customWidth="1"/>
    <col min="14856" max="14856" width="10.85546875" style="269" hidden="1" customWidth="1"/>
    <col min="14857" max="14857" width="12.85546875" style="269" hidden="1" customWidth="1"/>
    <col min="14858" max="14858" width="9.140625" style="269" hidden="1" customWidth="1"/>
    <col min="14859" max="15105" width="0" style="269" hidden="1"/>
    <col min="15106" max="15106" width="16.85546875" style="269" hidden="1" customWidth="1"/>
    <col min="15107" max="15111" width="9.140625" style="269" hidden="1" customWidth="1"/>
    <col min="15112" max="15112" width="10.85546875" style="269" hidden="1" customWidth="1"/>
    <col min="15113" max="15113" width="12.85546875" style="269" hidden="1" customWidth="1"/>
    <col min="15114" max="15114" width="9.140625" style="269" hidden="1" customWidth="1"/>
    <col min="15115" max="15361" width="0" style="269" hidden="1"/>
    <col min="15362" max="15362" width="16.85546875" style="269" hidden="1" customWidth="1"/>
    <col min="15363" max="15367" width="9.140625" style="269" hidden="1" customWidth="1"/>
    <col min="15368" max="15368" width="10.85546875" style="269" hidden="1" customWidth="1"/>
    <col min="15369" max="15369" width="12.85546875" style="269" hidden="1" customWidth="1"/>
    <col min="15370" max="15370" width="9.140625" style="269" hidden="1" customWidth="1"/>
    <col min="15371" max="15617" width="0" style="269" hidden="1"/>
    <col min="15618" max="15618" width="16.85546875" style="269" hidden="1" customWidth="1"/>
    <col min="15619" max="15623" width="9.140625" style="269" hidden="1" customWidth="1"/>
    <col min="15624" max="15624" width="10.85546875" style="269" hidden="1" customWidth="1"/>
    <col min="15625" max="15625" width="12.85546875" style="269" hidden="1" customWidth="1"/>
    <col min="15626" max="15626" width="9.140625" style="269" hidden="1" customWidth="1"/>
    <col min="15627" max="15873" width="0" style="269" hidden="1"/>
    <col min="15874" max="15874" width="16.85546875" style="269" hidden="1" customWidth="1"/>
    <col min="15875" max="15879" width="9.140625" style="269" hidden="1" customWidth="1"/>
    <col min="15880" max="15880" width="10.85546875" style="269" hidden="1" customWidth="1"/>
    <col min="15881" max="15881" width="12.85546875" style="269" hidden="1" customWidth="1"/>
    <col min="15882" max="15882" width="9.140625" style="269" hidden="1" customWidth="1"/>
    <col min="15883" max="16129" width="0" style="269" hidden="1"/>
    <col min="16130" max="16130" width="16.85546875" style="269" hidden="1" customWidth="1"/>
    <col min="16131" max="16135" width="9.140625" style="269" hidden="1" customWidth="1"/>
    <col min="16136" max="16136" width="10.85546875" style="269" hidden="1" customWidth="1"/>
    <col min="16137" max="16137" width="12.85546875" style="269" hidden="1" customWidth="1"/>
    <col min="16138" max="16138" width="9.140625" style="269" hidden="1" customWidth="1"/>
    <col min="16139" max="16384" width="0" style="269" hidden="1"/>
  </cols>
  <sheetData>
    <row r="1" spans="1:16" ht="16.5" thickBot="1" x14ac:dyDescent="0.3">
      <c r="A1" s="267" t="s">
        <v>676</v>
      </c>
      <c r="B1" s="267"/>
      <c r="C1" s="267"/>
      <c r="D1" s="267"/>
      <c r="E1" s="267"/>
      <c r="F1" s="267"/>
      <c r="G1" s="268"/>
      <c r="H1" s="268"/>
      <c r="I1" s="268"/>
      <c r="J1" s="268"/>
    </row>
    <row r="2" spans="1:16" x14ac:dyDescent="0.2">
      <c r="A2" s="13" t="s">
        <v>19</v>
      </c>
      <c r="B2" s="668" t="s">
        <v>677</v>
      </c>
      <c r="C2" s="668"/>
      <c r="D2" s="668"/>
      <c r="E2" s="668"/>
      <c r="F2" s="668"/>
      <c r="G2" s="270"/>
      <c r="H2" s="669" t="s">
        <v>678</v>
      </c>
      <c r="I2" s="670"/>
      <c r="J2" s="670"/>
    </row>
    <row r="3" spans="1:16" x14ac:dyDescent="0.2">
      <c r="A3" s="27"/>
      <c r="B3" s="27">
        <v>2014</v>
      </c>
      <c r="C3" s="27">
        <v>2015</v>
      </c>
      <c r="D3" s="27">
        <v>2016</v>
      </c>
      <c r="E3" s="27">
        <v>2017</v>
      </c>
      <c r="F3" s="27">
        <v>2018</v>
      </c>
      <c r="G3" s="27"/>
      <c r="H3" s="271" t="s">
        <v>679</v>
      </c>
      <c r="I3" s="272" t="s">
        <v>680</v>
      </c>
      <c r="J3" s="273" t="s">
        <v>23</v>
      </c>
      <c r="M3" s="274"/>
    </row>
    <row r="4" spans="1:16" x14ac:dyDescent="0.2">
      <c r="A4" s="27" t="s">
        <v>47</v>
      </c>
      <c r="B4" s="27"/>
      <c r="C4" s="27"/>
      <c r="D4" s="27"/>
      <c r="E4" s="27"/>
      <c r="F4" s="27"/>
      <c r="G4" s="27"/>
      <c r="H4" s="272" t="s">
        <v>681</v>
      </c>
      <c r="I4" s="275" t="s">
        <v>682</v>
      </c>
      <c r="J4" s="275" t="s">
        <v>683</v>
      </c>
    </row>
    <row r="5" spans="1:16" x14ac:dyDescent="0.2">
      <c r="A5" s="27"/>
      <c r="B5" s="27"/>
      <c r="C5" s="27"/>
      <c r="D5" s="27"/>
      <c r="E5" s="27"/>
      <c r="F5" s="27"/>
      <c r="G5" s="27"/>
      <c r="H5" s="273" t="s">
        <v>684</v>
      </c>
      <c r="I5" s="275" t="s">
        <v>685</v>
      </c>
      <c r="J5" s="275" t="s">
        <v>30</v>
      </c>
      <c r="M5" s="274"/>
    </row>
    <row r="6" spans="1:16" x14ac:dyDescent="0.2">
      <c r="A6" s="27"/>
      <c r="C6" s="27"/>
      <c r="D6" s="27"/>
      <c r="E6" s="27"/>
      <c r="F6" s="27"/>
      <c r="G6" s="27"/>
      <c r="I6" s="272" t="s">
        <v>686</v>
      </c>
      <c r="J6" s="276"/>
    </row>
    <row r="7" spans="1:16" x14ac:dyDescent="0.2">
      <c r="A7" s="123"/>
      <c r="B7" s="277" t="s">
        <v>687</v>
      </c>
      <c r="C7" s="123"/>
      <c r="D7" s="123"/>
      <c r="E7" s="123"/>
      <c r="F7" s="123"/>
      <c r="G7" s="123"/>
      <c r="H7" s="276"/>
      <c r="I7" s="276" t="s">
        <v>688</v>
      </c>
      <c r="J7" s="278"/>
    </row>
    <row r="8" spans="1:16" x14ac:dyDescent="0.2">
      <c r="A8" s="279" t="s">
        <v>358</v>
      </c>
      <c r="B8" s="279">
        <v>252.04245572444495</v>
      </c>
      <c r="C8" s="279">
        <v>79.559046166491015</v>
      </c>
      <c r="D8" s="279">
        <v>79.41532823801154</v>
      </c>
      <c r="E8" s="279">
        <v>25.920417653886588</v>
      </c>
      <c r="F8" s="280">
        <v>3.3598666499475347</v>
      </c>
      <c r="G8" s="280"/>
      <c r="H8" s="281">
        <v>53.860703523889178</v>
      </c>
      <c r="I8" s="281">
        <v>55.235799383864112</v>
      </c>
      <c r="J8" s="281">
        <v>109.10694176386392</v>
      </c>
    </row>
    <row r="9" spans="1:16" ht="25.5" x14ac:dyDescent="0.2">
      <c r="A9" s="282" t="s">
        <v>689</v>
      </c>
      <c r="B9" s="283">
        <v>704</v>
      </c>
      <c r="C9" s="283">
        <v>282</v>
      </c>
      <c r="D9" s="283">
        <v>0</v>
      </c>
      <c r="E9" s="283">
        <v>0</v>
      </c>
      <c r="F9" s="283">
        <v>0</v>
      </c>
      <c r="G9" s="283"/>
      <c r="H9" s="284">
        <v>0</v>
      </c>
      <c r="I9" s="284">
        <v>0</v>
      </c>
      <c r="J9" s="284">
        <v>0</v>
      </c>
      <c r="M9" s="285"/>
      <c r="N9" s="286"/>
      <c r="O9" s="274"/>
      <c r="P9" s="273"/>
    </row>
    <row r="10" spans="1:16" x14ac:dyDescent="0.2">
      <c r="A10" s="269" t="s">
        <v>361</v>
      </c>
      <c r="B10" s="283">
        <v>185</v>
      </c>
      <c r="C10" s="283">
        <v>0</v>
      </c>
      <c r="D10" s="283">
        <v>652</v>
      </c>
      <c r="E10" s="283">
        <v>361</v>
      </c>
      <c r="F10" s="283">
        <v>94</v>
      </c>
      <c r="G10" s="283"/>
      <c r="H10" s="284">
        <v>0</v>
      </c>
      <c r="I10" s="284">
        <v>0</v>
      </c>
      <c r="J10" s="284">
        <v>0</v>
      </c>
      <c r="M10" s="285"/>
      <c r="N10" s="286"/>
      <c r="O10" s="274"/>
      <c r="P10" s="275"/>
    </row>
    <row r="11" spans="1:16" x14ac:dyDescent="0.2">
      <c r="A11" s="269" t="s">
        <v>362</v>
      </c>
      <c r="B11" s="283">
        <v>0</v>
      </c>
      <c r="C11" s="283">
        <v>0</v>
      </c>
      <c r="D11" s="283">
        <v>508</v>
      </c>
      <c r="E11" s="283">
        <v>217</v>
      </c>
      <c r="F11" s="283">
        <v>0</v>
      </c>
      <c r="G11" s="283"/>
      <c r="H11" s="284">
        <v>0</v>
      </c>
      <c r="I11" s="284">
        <v>0</v>
      </c>
      <c r="J11" s="284">
        <v>0</v>
      </c>
      <c r="M11" s="285"/>
      <c r="N11" s="274"/>
      <c r="O11" s="274"/>
      <c r="P11" s="275"/>
    </row>
    <row r="12" spans="1:16" x14ac:dyDescent="0.2">
      <c r="A12" s="269" t="s">
        <v>363</v>
      </c>
      <c r="B12" s="283">
        <v>0</v>
      </c>
      <c r="C12" s="283">
        <v>0</v>
      </c>
      <c r="D12" s="283">
        <v>0</v>
      </c>
      <c r="E12" s="283">
        <v>0</v>
      </c>
      <c r="F12" s="283">
        <v>0</v>
      </c>
      <c r="G12" s="283"/>
      <c r="H12" s="284">
        <v>0</v>
      </c>
      <c r="I12" s="284">
        <v>0</v>
      </c>
      <c r="J12" s="284">
        <v>0</v>
      </c>
      <c r="M12" s="285"/>
      <c r="N12" s="274"/>
      <c r="O12" s="274"/>
      <c r="P12" s="276"/>
    </row>
    <row r="13" spans="1:16" x14ac:dyDescent="0.2">
      <c r="A13" s="269" t="s">
        <v>364</v>
      </c>
      <c r="B13" s="283">
        <v>745</v>
      </c>
      <c r="C13" s="283">
        <v>323</v>
      </c>
      <c r="D13" s="283">
        <v>11</v>
      </c>
      <c r="E13" s="283">
        <v>0</v>
      </c>
      <c r="F13" s="283">
        <v>0</v>
      </c>
      <c r="G13" s="283"/>
      <c r="H13" s="284">
        <v>0</v>
      </c>
      <c r="I13" s="284">
        <v>0</v>
      </c>
      <c r="J13" s="284">
        <v>0</v>
      </c>
      <c r="M13" s="285"/>
      <c r="N13" s="286"/>
      <c r="O13" s="286"/>
      <c r="P13" s="278"/>
    </row>
    <row r="14" spans="1:16" x14ac:dyDescent="0.2">
      <c r="A14" s="269" t="s">
        <v>365</v>
      </c>
      <c r="B14" s="283">
        <v>1130</v>
      </c>
      <c r="C14" s="283">
        <v>708</v>
      </c>
      <c r="D14" s="283">
        <v>396</v>
      </c>
      <c r="E14" s="283">
        <v>133</v>
      </c>
      <c r="F14" s="283">
        <v>0</v>
      </c>
      <c r="G14" s="283"/>
      <c r="H14" s="284">
        <v>0</v>
      </c>
      <c r="I14" s="284">
        <v>0</v>
      </c>
      <c r="J14" s="284">
        <v>0</v>
      </c>
      <c r="M14" s="285"/>
    </row>
    <row r="15" spans="1:16" x14ac:dyDescent="0.2">
      <c r="A15" s="269" t="s">
        <v>366</v>
      </c>
      <c r="B15" s="283">
        <v>996</v>
      </c>
      <c r="C15" s="283">
        <v>574</v>
      </c>
      <c r="D15" s="283">
        <v>915</v>
      </c>
      <c r="E15" s="283">
        <v>362</v>
      </c>
      <c r="F15" s="283">
        <v>95</v>
      </c>
      <c r="G15" s="283"/>
      <c r="H15" s="284">
        <v>0</v>
      </c>
      <c r="I15" s="284">
        <v>0</v>
      </c>
      <c r="J15" s="284">
        <v>0</v>
      </c>
      <c r="M15" s="285"/>
    </row>
    <row r="16" spans="1:16" x14ac:dyDescent="0.2">
      <c r="A16" s="269" t="s">
        <v>367</v>
      </c>
      <c r="B16" s="283">
        <v>600</v>
      </c>
      <c r="C16" s="283">
        <v>178</v>
      </c>
      <c r="D16" s="283">
        <v>653</v>
      </c>
      <c r="E16" s="283">
        <v>362</v>
      </c>
      <c r="F16" s="283">
        <v>95</v>
      </c>
      <c r="G16" s="283"/>
      <c r="H16" s="284">
        <v>0</v>
      </c>
      <c r="I16" s="284">
        <v>0</v>
      </c>
      <c r="J16" s="284">
        <v>0</v>
      </c>
      <c r="M16" s="285"/>
    </row>
    <row r="17" spans="1:13" x14ac:dyDescent="0.2">
      <c r="A17" s="269" t="s">
        <v>368</v>
      </c>
      <c r="B17" s="283">
        <v>0</v>
      </c>
      <c r="C17" s="283">
        <v>0</v>
      </c>
      <c r="D17" s="283">
        <v>0</v>
      </c>
      <c r="E17" s="283">
        <v>0</v>
      </c>
      <c r="F17" s="283">
        <v>0</v>
      </c>
      <c r="G17" s="283"/>
      <c r="H17" s="284">
        <v>0</v>
      </c>
      <c r="I17" s="284">
        <v>0</v>
      </c>
      <c r="J17" s="284">
        <v>0</v>
      </c>
      <c r="M17" s="285"/>
    </row>
    <row r="18" spans="1:13" x14ac:dyDescent="0.2">
      <c r="A18" s="269" t="s">
        <v>369</v>
      </c>
      <c r="B18" s="283">
        <v>0</v>
      </c>
      <c r="C18" s="283">
        <v>0</v>
      </c>
      <c r="D18" s="283">
        <v>0</v>
      </c>
      <c r="E18" s="283">
        <v>0</v>
      </c>
      <c r="F18" s="283">
        <v>0</v>
      </c>
      <c r="G18" s="283"/>
      <c r="H18" s="284">
        <v>0</v>
      </c>
      <c r="I18" s="284">
        <v>0</v>
      </c>
      <c r="J18" s="284">
        <v>0</v>
      </c>
      <c r="M18" s="285"/>
    </row>
    <row r="19" spans="1:13" x14ac:dyDescent="0.2">
      <c r="A19" s="269" t="s">
        <v>370</v>
      </c>
      <c r="B19" s="283">
        <v>0</v>
      </c>
      <c r="C19" s="283">
        <v>0</v>
      </c>
      <c r="D19" s="283">
        <v>0</v>
      </c>
      <c r="E19" s="283">
        <v>0</v>
      </c>
      <c r="F19" s="283">
        <v>0</v>
      </c>
      <c r="G19" s="283"/>
      <c r="H19" s="284">
        <v>0</v>
      </c>
      <c r="I19" s="284">
        <v>0</v>
      </c>
      <c r="J19" s="284">
        <v>0</v>
      </c>
      <c r="M19" s="285"/>
    </row>
    <row r="20" spans="1:13" x14ac:dyDescent="0.2">
      <c r="A20" s="269" t="s">
        <v>371</v>
      </c>
      <c r="B20" s="283">
        <v>447</v>
      </c>
      <c r="C20" s="283">
        <v>25</v>
      </c>
      <c r="D20" s="283">
        <v>0</v>
      </c>
      <c r="E20" s="283">
        <v>0</v>
      </c>
      <c r="F20" s="283">
        <v>0</v>
      </c>
      <c r="G20" s="283"/>
      <c r="H20" s="284">
        <v>0</v>
      </c>
      <c r="I20" s="284">
        <v>0</v>
      </c>
      <c r="J20" s="284">
        <v>0</v>
      </c>
      <c r="M20" s="285"/>
    </row>
    <row r="21" spans="1:13" x14ac:dyDescent="0.2">
      <c r="A21" s="269" t="s">
        <v>372</v>
      </c>
      <c r="B21" s="283">
        <v>689</v>
      </c>
      <c r="C21" s="283">
        <v>267</v>
      </c>
      <c r="D21" s="283">
        <v>0</v>
      </c>
      <c r="E21" s="283">
        <v>0</v>
      </c>
      <c r="F21" s="283">
        <v>0</v>
      </c>
      <c r="G21" s="283"/>
      <c r="H21" s="284">
        <v>0</v>
      </c>
      <c r="I21" s="284">
        <v>0</v>
      </c>
      <c r="J21" s="284">
        <v>0</v>
      </c>
      <c r="M21" s="285"/>
    </row>
    <row r="22" spans="1:13" x14ac:dyDescent="0.2">
      <c r="A22" s="269" t="s">
        <v>373</v>
      </c>
      <c r="B22" s="283">
        <v>1169</v>
      </c>
      <c r="C22" s="283">
        <v>747</v>
      </c>
      <c r="D22" s="283">
        <v>1088</v>
      </c>
      <c r="E22" s="283">
        <v>534</v>
      </c>
      <c r="F22" s="283">
        <v>95</v>
      </c>
      <c r="G22" s="283"/>
      <c r="H22" s="284">
        <v>0</v>
      </c>
      <c r="I22" s="284">
        <v>0</v>
      </c>
      <c r="J22" s="284">
        <v>0</v>
      </c>
      <c r="M22" s="285"/>
    </row>
    <row r="23" spans="1:13" x14ac:dyDescent="0.2">
      <c r="A23" s="269" t="s">
        <v>374</v>
      </c>
      <c r="B23" s="283">
        <v>474</v>
      </c>
      <c r="C23" s="283">
        <v>52</v>
      </c>
      <c r="D23" s="283">
        <v>234</v>
      </c>
      <c r="E23" s="283">
        <v>0</v>
      </c>
      <c r="F23" s="283">
        <v>0</v>
      </c>
      <c r="G23" s="283"/>
      <c r="H23" s="284">
        <v>0</v>
      </c>
      <c r="I23" s="284">
        <v>0</v>
      </c>
      <c r="J23" s="284">
        <v>0</v>
      </c>
      <c r="M23" s="285"/>
    </row>
    <row r="24" spans="1:13" x14ac:dyDescent="0.2">
      <c r="A24" s="269" t="s">
        <v>375</v>
      </c>
      <c r="B24" s="283">
        <v>620</v>
      </c>
      <c r="C24" s="283">
        <v>198</v>
      </c>
      <c r="D24" s="283">
        <v>373</v>
      </c>
      <c r="E24" s="283">
        <v>82</v>
      </c>
      <c r="F24" s="283">
        <v>0</v>
      </c>
      <c r="G24" s="283"/>
      <c r="H24" s="284">
        <v>0</v>
      </c>
      <c r="I24" s="284">
        <v>0</v>
      </c>
      <c r="J24" s="284">
        <v>0</v>
      </c>
      <c r="M24" s="285"/>
    </row>
    <row r="25" spans="1:13" x14ac:dyDescent="0.2">
      <c r="A25" s="269" t="s">
        <v>376</v>
      </c>
      <c r="B25" s="283">
        <v>912</v>
      </c>
      <c r="C25" s="283">
        <v>490</v>
      </c>
      <c r="D25" s="283">
        <v>178</v>
      </c>
      <c r="E25" s="283">
        <v>0</v>
      </c>
      <c r="F25" s="283">
        <v>0</v>
      </c>
      <c r="G25" s="283"/>
      <c r="H25" s="284">
        <v>0</v>
      </c>
      <c r="I25" s="284">
        <v>0</v>
      </c>
      <c r="J25" s="284">
        <v>0</v>
      </c>
      <c r="M25" s="285"/>
    </row>
    <row r="26" spans="1:13" x14ac:dyDescent="0.2">
      <c r="A26" s="269" t="s">
        <v>377</v>
      </c>
      <c r="B26" s="283">
        <v>0</v>
      </c>
      <c r="C26" s="283">
        <v>0</v>
      </c>
      <c r="D26" s="283">
        <v>0</v>
      </c>
      <c r="E26" s="283">
        <v>0</v>
      </c>
      <c r="F26" s="283">
        <v>0</v>
      </c>
      <c r="G26" s="283"/>
      <c r="H26" s="284">
        <v>0</v>
      </c>
      <c r="I26" s="284">
        <v>0</v>
      </c>
      <c r="J26" s="284">
        <v>0</v>
      </c>
      <c r="M26" s="285"/>
    </row>
    <row r="27" spans="1:13" x14ac:dyDescent="0.2">
      <c r="A27" s="269" t="s">
        <v>378</v>
      </c>
      <c r="B27" s="283">
        <v>341</v>
      </c>
      <c r="C27" s="283">
        <v>0</v>
      </c>
      <c r="D27" s="283">
        <v>0</v>
      </c>
      <c r="E27" s="283">
        <v>0</v>
      </c>
      <c r="F27" s="283">
        <v>0</v>
      </c>
      <c r="G27" s="283"/>
      <c r="H27" s="284">
        <v>0</v>
      </c>
      <c r="I27" s="284">
        <v>0</v>
      </c>
      <c r="J27" s="284">
        <v>0</v>
      </c>
      <c r="M27" s="285"/>
    </row>
    <row r="28" spans="1:13" x14ac:dyDescent="0.2">
      <c r="A28" s="269" t="s">
        <v>379</v>
      </c>
      <c r="B28" s="283">
        <v>418</v>
      </c>
      <c r="C28" s="283">
        <v>0</v>
      </c>
      <c r="D28" s="283">
        <v>653</v>
      </c>
      <c r="E28" s="283">
        <v>362</v>
      </c>
      <c r="F28" s="283">
        <v>95</v>
      </c>
      <c r="G28" s="283"/>
      <c r="H28" s="284">
        <v>0</v>
      </c>
      <c r="I28" s="284">
        <v>0</v>
      </c>
      <c r="J28" s="284">
        <v>0</v>
      </c>
      <c r="M28" s="285"/>
    </row>
    <row r="29" spans="1:13" x14ac:dyDescent="0.2">
      <c r="A29" s="269" t="s">
        <v>380</v>
      </c>
      <c r="B29" s="283">
        <v>743</v>
      </c>
      <c r="C29" s="283">
        <v>321</v>
      </c>
      <c r="D29" s="283">
        <v>9</v>
      </c>
      <c r="E29" s="283">
        <v>0</v>
      </c>
      <c r="F29" s="283">
        <v>0</v>
      </c>
      <c r="G29" s="283"/>
      <c r="H29" s="284">
        <v>0</v>
      </c>
      <c r="I29" s="284">
        <v>0</v>
      </c>
      <c r="J29" s="284">
        <v>0</v>
      </c>
    </row>
    <row r="30" spans="1:13" x14ac:dyDescent="0.2">
      <c r="A30" s="269" t="s">
        <v>381</v>
      </c>
      <c r="B30" s="283">
        <v>0</v>
      </c>
      <c r="C30" s="283">
        <v>0</v>
      </c>
      <c r="D30" s="283">
        <v>0</v>
      </c>
      <c r="E30" s="283">
        <v>0</v>
      </c>
      <c r="F30" s="283">
        <v>0</v>
      </c>
      <c r="G30" s="283"/>
      <c r="H30" s="284">
        <v>0</v>
      </c>
      <c r="I30" s="284">
        <v>0</v>
      </c>
      <c r="J30" s="284">
        <v>0</v>
      </c>
    </row>
    <row r="31" spans="1:13" x14ac:dyDescent="0.2">
      <c r="A31" s="269" t="s">
        <v>382</v>
      </c>
      <c r="B31" s="283">
        <v>0</v>
      </c>
      <c r="C31" s="283">
        <v>0</v>
      </c>
      <c r="D31" s="283">
        <v>0</v>
      </c>
      <c r="E31" s="283">
        <v>0</v>
      </c>
      <c r="F31" s="283">
        <v>0</v>
      </c>
      <c r="G31" s="283"/>
      <c r="H31" s="284">
        <v>0</v>
      </c>
      <c r="I31" s="284">
        <v>0</v>
      </c>
      <c r="J31" s="284">
        <v>0</v>
      </c>
    </row>
    <row r="32" spans="1:13" x14ac:dyDescent="0.2">
      <c r="A32" s="269" t="s">
        <v>383</v>
      </c>
      <c r="B32" s="283">
        <v>0</v>
      </c>
      <c r="C32" s="283">
        <v>0</v>
      </c>
      <c r="D32" s="283">
        <v>652</v>
      </c>
      <c r="E32" s="283">
        <v>361</v>
      </c>
      <c r="F32" s="283">
        <v>94</v>
      </c>
      <c r="G32" s="283"/>
      <c r="H32" s="284">
        <v>0</v>
      </c>
      <c r="I32" s="284">
        <v>0</v>
      </c>
      <c r="J32" s="284">
        <v>0</v>
      </c>
    </row>
    <row r="33" spans="1:10" x14ac:dyDescent="0.2">
      <c r="A33" s="269" t="s">
        <v>384</v>
      </c>
      <c r="B33" s="283">
        <v>0</v>
      </c>
      <c r="C33" s="283">
        <v>0</v>
      </c>
      <c r="D33" s="283">
        <v>0</v>
      </c>
      <c r="E33" s="283">
        <v>0</v>
      </c>
      <c r="F33" s="283">
        <v>0</v>
      </c>
      <c r="G33" s="283"/>
      <c r="H33" s="284">
        <v>0</v>
      </c>
      <c r="I33" s="284">
        <v>0</v>
      </c>
      <c r="J33" s="284">
        <v>0</v>
      </c>
    </row>
    <row r="34" spans="1:10" x14ac:dyDescent="0.2">
      <c r="A34" s="269" t="s">
        <v>385</v>
      </c>
      <c r="B34" s="283">
        <v>0</v>
      </c>
      <c r="C34" s="283">
        <v>0</v>
      </c>
      <c r="D34" s="283">
        <v>0</v>
      </c>
      <c r="E34" s="283">
        <v>0</v>
      </c>
      <c r="F34" s="283">
        <v>0</v>
      </c>
      <c r="G34" s="283"/>
      <c r="H34" s="284">
        <v>0</v>
      </c>
      <c r="I34" s="284">
        <v>0</v>
      </c>
      <c r="J34" s="284">
        <v>0</v>
      </c>
    </row>
    <row r="35" spans="1:10" ht="25.5" x14ac:dyDescent="0.2">
      <c r="A35" s="282" t="s">
        <v>690</v>
      </c>
      <c r="B35" s="283">
        <v>0</v>
      </c>
      <c r="C35" s="283">
        <v>0</v>
      </c>
      <c r="D35" s="283">
        <v>0</v>
      </c>
      <c r="E35" s="283">
        <v>0</v>
      </c>
      <c r="F35" s="283">
        <v>0</v>
      </c>
      <c r="G35" s="283"/>
      <c r="H35" s="284">
        <v>0</v>
      </c>
      <c r="I35" s="284">
        <v>0</v>
      </c>
      <c r="J35" s="284">
        <v>0</v>
      </c>
    </row>
    <row r="36" spans="1:10" x14ac:dyDescent="0.2">
      <c r="A36" s="269" t="s">
        <v>388</v>
      </c>
      <c r="B36" s="283">
        <v>0</v>
      </c>
      <c r="C36" s="283">
        <v>0</v>
      </c>
      <c r="D36" s="283">
        <v>0</v>
      </c>
      <c r="E36" s="283">
        <v>0</v>
      </c>
      <c r="F36" s="283">
        <v>0</v>
      </c>
      <c r="G36" s="283"/>
      <c r="H36" s="284">
        <v>0</v>
      </c>
      <c r="I36" s="284">
        <v>0</v>
      </c>
      <c r="J36" s="284">
        <v>0</v>
      </c>
    </row>
    <row r="37" spans="1:10" x14ac:dyDescent="0.2">
      <c r="A37" s="269" t="s">
        <v>389</v>
      </c>
      <c r="B37" s="283">
        <v>0</v>
      </c>
      <c r="C37" s="283">
        <v>0</v>
      </c>
      <c r="D37" s="283">
        <v>0</v>
      </c>
      <c r="E37" s="283">
        <v>0</v>
      </c>
      <c r="F37" s="283">
        <v>0</v>
      </c>
      <c r="G37" s="283"/>
      <c r="H37" s="284">
        <v>0</v>
      </c>
      <c r="I37" s="284">
        <v>0</v>
      </c>
      <c r="J37" s="284">
        <v>0</v>
      </c>
    </row>
    <row r="38" spans="1:10" x14ac:dyDescent="0.2">
      <c r="A38" s="269" t="s">
        <v>390</v>
      </c>
      <c r="B38" s="283">
        <v>0</v>
      </c>
      <c r="C38" s="283">
        <v>0</v>
      </c>
      <c r="D38" s="283">
        <v>0</v>
      </c>
      <c r="E38" s="283">
        <v>0</v>
      </c>
      <c r="F38" s="283">
        <v>0</v>
      </c>
      <c r="G38" s="283"/>
      <c r="H38" s="284">
        <v>0</v>
      </c>
      <c r="I38" s="284">
        <v>0</v>
      </c>
      <c r="J38" s="284">
        <v>0</v>
      </c>
    </row>
    <row r="39" spans="1:10" x14ac:dyDescent="0.2">
      <c r="A39" s="269" t="s">
        <v>391</v>
      </c>
      <c r="B39" s="283">
        <v>0</v>
      </c>
      <c r="C39" s="283">
        <v>0</v>
      </c>
      <c r="D39" s="283">
        <v>0</v>
      </c>
      <c r="E39" s="283">
        <v>0</v>
      </c>
      <c r="F39" s="283">
        <v>0</v>
      </c>
      <c r="G39" s="283"/>
      <c r="H39" s="284">
        <v>0</v>
      </c>
      <c r="I39" s="284">
        <v>0</v>
      </c>
      <c r="J39" s="284">
        <v>0</v>
      </c>
    </row>
    <row r="40" spans="1:10" x14ac:dyDescent="0.2">
      <c r="A40" s="269" t="s">
        <v>386</v>
      </c>
      <c r="B40" s="283">
        <v>548</v>
      </c>
      <c r="C40" s="283">
        <v>126</v>
      </c>
      <c r="D40" s="283">
        <v>0</v>
      </c>
      <c r="E40" s="283">
        <v>0</v>
      </c>
      <c r="F40" s="283">
        <v>0</v>
      </c>
      <c r="G40" s="283"/>
      <c r="H40" s="284">
        <v>0</v>
      </c>
      <c r="I40" s="284">
        <v>0</v>
      </c>
      <c r="J40" s="284">
        <v>0</v>
      </c>
    </row>
    <row r="41" spans="1:10" x14ac:dyDescent="0.2">
      <c r="A41" s="269" t="s">
        <v>392</v>
      </c>
      <c r="B41" s="283">
        <v>0</v>
      </c>
      <c r="C41" s="283">
        <v>0</v>
      </c>
      <c r="D41" s="283">
        <v>0</v>
      </c>
      <c r="E41" s="283">
        <v>0</v>
      </c>
      <c r="F41" s="283">
        <v>0</v>
      </c>
      <c r="G41" s="283"/>
      <c r="H41" s="284">
        <v>0</v>
      </c>
      <c r="I41" s="284">
        <v>0</v>
      </c>
      <c r="J41" s="284">
        <v>0</v>
      </c>
    </row>
    <row r="42" spans="1:10" x14ac:dyDescent="0.2">
      <c r="A42" s="269" t="s">
        <v>393</v>
      </c>
      <c r="B42" s="283">
        <v>0</v>
      </c>
      <c r="C42" s="283">
        <v>0</v>
      </c>
      <c r="D42" s="283">
        <v>0</v>
      </c>
      <c r="E42" s="283">
        <v>0</v>
      </c>
      <c r="F42" s="283">
        <v>0</v>
      </c>
      <c r="G42" s="283"/>
      <c r="H42" s="284">
        <v>0</v>
      </c>
      <c r="I42" s="284">
        <v>0</v>
      </c>
      <c r="J42" s="284">
        <v>0</v>
      </c>
    </row>
    <row r="43" spans="1:10" ht="25.5" x14ac:dyDescent="0.2">
      <c r="A43" s="282" t="s">
        <v>691</v>
      </c>
      <c r="B43" s="283">
        <v>0</v>
      </c>
      <c r="C43" s="283">
        <v>0</v>
      </c>
      <c r="D43" s="283">
        <v>0</v>
      </c>
      <c r="E43" s="283">
        <v>0</v>
      </c>
      <c r="F43" s="283">
        <v>0</v>
      </c>
      <c r="G43" s="283"/>
      <c r="H43" s="284">
        <v>0</v>
      </c>
      <c r="I43" s="284">
        <v>0</v>
      </c>
      <c r="J43" s="284">
        <v>0</v>
      </c>
    </row>
    <row r="44" spans="1:10" x14ac:dyDescent="0.2">
      <c r="A44" s="269" t="s">
        <v>396</v>
      </c>
      <c r="B44" s="283">
        <v>0</v>
      </c>
      <c r="C44" s="283">
        <v>0</v>
      </c>
      <c r="D44" s="283">
        <v>0</v>
      </c>
      <c r="E44" s="283">
        <v>0</v>
      </c>
      <c r="F44" s="283">
        <v>0</v>
      </c>
      <c r="G44" s="283"/>
      <c r="H44" s="284">
        <v>0</v>
      </c>
      <c r="I44" s="284">
        <v>0</v>
      </c>
      <c r="J44" s="284">
        <v>0</v>
      </c>
    </row>
    <row r="45" spans="1:10" x14ac:dyDescent="0.2">
      <c r="A45" s="269" t="s">
        <v>397</v>
      </c>
      <c r="B45" s="283">
        <v>0</v>
      </c>
      <c r="C45" s="283">
        <v>0</v>
      </c>
      <c r="D45" s="283">
        <v>0</v>
      </c>
      <c r="E45" s="283">
        <v>0</v>
      </c>
      <c r="F45" s="283">
        <v>0</v>
      </c>
      <c r="G45" s="283"/>
      <c r="H45" s="284">
        <v>0</v>
      </c>
      <c r="I45" s="284">
        <v>0</v>
      </c>
      <c r="J45" s="284">
        <v>0</v>
      </c>
    </row>
    <row r="46" spans="1:10" x14ac:dyDescent="0.2">
      <c r="A46" s="269" t="s">
        <v>398</v>
      </c>
      <c r="B46" s="283">
        <v>0</v>
      </c>
      <c r="C46" s="283">
        <v>0</v>
      </c>
      <c r="D46" s="283">
        <v>0</v>
      </c>
      <c r="E46" s="283">
        <v>0</v>
      </c>
      <c r="F46" s="283">
        <v>0</v>
      </c>
      <c r="G46" s="283"/>
      <c r="H46" s="284">
        <v>0</v>
      </c>
      <c r="I46" s="284">
        <v>0</v>
      </c>
      <c r="J46" s="284">
        <v>0</v>
      </c>
    </row>
    <row r="47" spans="1:10" x14ac:dyDescent="0.2">
      <c r="A47" s="269" t="s">
        <v>399</v>
      </c>
      <c r="B47" s="283">
        <v>505</v>
      </c>
      <c r="C47" s="283">
        <v>83</v>
      </c>
      <c r="D47" s="283">
        <v>0</v>
      </c>
      <c r="E47" s="283">
        <v>0</v>
      </c>
      <c r="F47" s="283">
        <v>0</v>
      </c>
      <c r="G47" s="283"/>
      <c r="H47" s="284">
        <v>0</v>
      </c>
      <c r="I47" s="284">
        <v>0</v>
      </c>
      <c r="J47" s="284">
        <v>0</v>
      </c>
    </row>
    <row r="48" spans="1:10" x14ac:dyDescent="0.2">
      <c r="A48" s="269" t="s">
        <v>400</v>
      </c>
      <c r="B48" s="283">
        <v>0</v>
      </c>
      <c r="C48" s="283">
        <v>0</v>
      </c>
      <c r="D48" s="283">
        <v>0</v>
      </c>
      <c r="E48" s="283">
        <v>0</v>
      </c>
      <c r="F48" s="283">
        <v>0</v>
      </c>
      <c r="G48" s="283"/>
      <c r="H48" s="284">
        <v>0</v>
      </c>
      <c r="I48" s="284">
        <v>0</v>
      </c>
      <c r="J48" s="284">
        <v>0</v>
      </c>
    </row>
    <row r="49" spans="1:10" x14ac:dyDescent="0.2">
      <c r="A49" s="269" t="s">
        <v>401</v>
      </c>
      <c r="B49" s="283">
        <v>0</v>
      </c>
      <c r="C49" s="283">
        <v>0</v>
      </c>
      <c r="D49" s="283">
        <v>0</v>
      </c>
      <c r="E49" s="283">
        <v>0</v>
      </c>
      <c r="F49" s="283">
        <v>0</v>
      </c>
      <c r="G49" s="283"/>
      <c r="H49" s="284">
        <v>0</v>
      </c>
      <c r="I49" s="284">
        <v>0</v>
      </c>
      <c r="J49" s="284">
        <v>0</v>
      </c>
    </row>
    <row r="50" spans="1:10" x14ac:dyDescent="0.2">
      <c r="A50" s="269" t="s">
        <v>402</v>
      </c>
      <c r="B50" s="283">
        <v>13</v>
      </c>
      <c r="C50" s="283">
        <v>0</v>
      </c>
      <c r="D50" s="283">
        <v>0</v>
      </c>
      <c r="E50" s="283">
        <v>0</v>
      </c>
      <c r="F50" s="283">
        <v>0</v>
      </c>
      <c r="G50" s="283"/>
      <c r="H50" s="284">
        <v>0</v>
      </c>
      <c r="I50" s="284">
        <v>0</v>
      </c>
      <c r="J50" s="284">
        <v>0</v>
      </c>
    </row>
    <row r="51" spans="1:10" x14ac:dyDescent="0.2">
      <c r="A51" s="269" t="s">
        <v>403</v>
      </c>
      <c r="B51" s="283">
        <v>0</v>
      </c>
      <c r="C51" s="283">
        <v>0</v>
      </c>
      <c r="D51" s="283">
        <v>0</v>
      </c>
      <c r="E51" s="283">
        <v>0</v>
      </c>
      <c r="F51" s="283">
        <v>0</v>
      </c>
      <c r="G51" s="283"/>
      <c r="H51" s="284">
        <v>0</v>
      </c>
      <c r="I51" s="284">
        <v>0</v>
      </c>
      <c r="J51" s="284">
        <v>0</v>
      </c>
    </row>
    <row r="52" spans="1:10" ht="25.5" x14ac:dyDescent="0.2">
      <c r="A52" s="282" t="s">
        <v>692</v>
      </c>
      <c r="B52" s="283">
        <v>0</v>
      </c>
      <c r="C52" s="283">
        <v>0</v>
      </c>
      <c r="D52" s="283">
        <v>0</v>
      </c>
      <c r="E52" s="283">
        <v>0</v>
      </c>
      <c r="F52" s="283">
        <v>0</v>
      </c>
      <c r="G52" s="283"/>
      <c r="H52" s="284">
        <v>0</v>
      </c>
      <c r="I52" s="284">
        <v>0</v>
      </c>
      <c r="J52" s="284">
        <v>0</v>
      </c>
    </row>
    <row r="53" spans="1:10" x14ac:dyDescent="0.2">
      <c r="A53" s="269" t="s">
        <v>406</v>
      </c>
      <c r="B53" s="283">
        <v>0</v>
      </c>
      <c r="C53" s="283">
        <v>0</v>
      </c>
      <c r="D53" s="283">
        <v>0</v>
      </c>
      <c r="E53" s="283">
        <v>0</v>
      </c>
      <c r="F53" s="283">
        <v>0</v>
      </c>
      <c r="G53" s="283"/>
      <c r="H53" s="284">
        <v>0</v>
      </c>
      <c r="I53" s="284">
        <v>0</v>
      </c>
      <c r="J53" s="284">
        <v>0</v>
      </c>
    </row>
    <row r="54" spans="1:10" x14ac:dyDescent="0.2">
      <c r="A54" s="269" t="s">
        <v>407</v>
      </c>
      <c r="B54" s="283">
        <v>0</v>
      </c>
      <c r="C54" s="283">
        <v>0</v>
      </c>
      <c r="D54" s="283">
        <v>0</v>
      </c>
      <c r="E54" s="283">
        <v>0</v>
      </c>
      <c r="F54" s="283">
        <v>0</v>
      </c>
      <c r="G54" s="283"/>
      <c r="H54" s="284">
        <v>0</v>
      </c>
      <c r="I54" s="284">
        <v>0</v>
      </c>
      <c r="J54" s="284">
        <v>0</v>
      </c>
    </row>
    <row r="55" spans="1:10" x14ac:dyDescent="0.2">
      <c r="A55" s="269" t="s">
        <v>408</v>
      </c>
      <c r="B55" s="283">
        <v>535</v>
      </c>
      <c r="C55" s="283">
        <v>113</v>
      </c>
      <c r="D55" s="283">
        <v>0</v>
      </c>
      <c r="E55" s="283">
        <v>0</v>
      </c>
      <c r="F55" s="283">
        <v>0</v>
      </c>
      <c r="G55" s="283"/>
      <c r="H55" s="284">
        <v>0</v>
      </c>
      <c r="I55" s="284">
        <v>0</v>
      </c>
      <c r="J55" s="284">
        <v>0</v>
      </c>
    </row>
    <row r="56" spans="1:10" x14ac:dyDescent="0.2">
      <c r="A56" s="269" t="s">
        <v>409</v>
      </c>
      <c r="B56" s="283">
        <v>0</v>
      </c>
      <c r="C56" s="283">
        <v>0</v>
      </c>
      <c r="D56" s="283">
        <v>0</v>
      </c>
      <c r="E56" s="283">
        <v>0</v>
      </c>
      <c r="F56" s="283">
        <v>0</v>
      </c>
      <c r="G56" s="283"/>
      <c r="H56" s="284">
        <v>0</v>
      </c>
      <c r="I56" s="284">
        <v>0</v>
      </c>
      <c r="J56" s="284">
        <v>0</v>
      </c>
    </row>
    <row r="57" spans="1:10" x14ac:dyDescent="0.2">
      <c r="A57" s="269" t="s">
        <v>410</v>
      </c>
      <c r="B57" s="283">
        <v>0</v>
      </c>
      <c r="C57" s="283">
        <v>0</v>
      </c>
      <c r="D57" s="283">
        <v>0</v>
      </c>
      <c r="E57" s="283">
        <v>0</v>
      </c>
      <c r="F57" s="283">
        <v>0</v>
      </c>
      <c r="G57" s="283"/>
      <c r="H57" s="284">
        <v>0</v>
      </c>
      <c r="I57" s="284">
        <v>0</v>
      </c>
      <c r="J57" s="284">
        <v>0</v>
      </c>
    </row>
    <row r="58" spans="1:10" x14ac:dyDescent="0.2">
      <c r="A58" s="269" t="s">
        <v>411</v>
      </c>
      <c r="B58" s="283">
        <v>0</v>
      </c>
      <c r="C58" s="283">
        <v>0</v>
      </c>
      <c r="D58" s="283">
        <v>0</v>
      </c>
      <c r="E58" s="283">
        <v>0</v>
      </c>
      <c r="F58" s="283">
        <v>0</v>
      </c>
      <c r="G58" s="283"/>
      <c r="H58" s="284">
        <v>0</v>
      </c>
      <c r="I58" s="284">
        <v>0</v>
      </c>
      <c r="J58" s="284">
        <v>0</v>
      </c>
    </row>
    <row r="59" spans="1:10" x14ac:dyDescent="0.2">
      <c r="A59" s="269" t="s">
        <v>412</v>
      </c>
      <c r="B59" s="283">
        <v>0</v>
      </c>
      <c r="C59" s="283">
        <v>0</v>
      </c>
      <c r="D59" s="283">
        <v>0</v>
      </c>
      <c r="E59" s="283">
        <v>0</v>
      </c>
      <c r="F59" s="283">
        <v>0</v>
      </c>
      <c r="G59" s="283"/>
      <c r="H59" s="284">
        <v>0</v>
      </c>
      <c r="I59" s="284">
        <v>0</v>
      </c>
      <c r="J59" s="284">
        <v>0</v>
      </c>
    </row>
    <row r="60" spans="1:10" x14ac:dyDescent="0.2">
      <c r="A60" s="269" t="s">
        <v>413</v>
      </c>
      <c r="B60" s="283">
        <v>0</v>
      </c>
      <c r="C60" s="283">
        <v>0</v>
      </c>
      <c r="D60" s="283">
        <v>0</v>
      </c>
      <c r="E60" s="283">
        <v>0</v>
      </c>
      <c r="F60" s="283">
        <v>0</v>
      </c>
      <c r="G60" s="283"/>
      <c r="H60" s="284">
        <v>0</v>
      </c>
      <c r="I60" s="284">
        <v>0</v>
      </c>
      <c r="J60" s="284">
        <v>0</v>
      </c>
    </row>
    <row r="61" spans="1:10" x14ac:dyDescent="0.2">
      <c r="A61" s="269" t="s">
        <v>414</v>
      </c>
      <c r="B61" s="283">
        <v>0</v>
      </c>
      <c r="C61" s="283">
        <v>0</v>
      </c>
      <c r="D61" s="283">
        <v>0</v>
      </c>
      <c r="E61" s="283">
        <v>0</v>
      </c>
      <c r="F61" s="283">
        <v>0</v>
      </c>
      <c r="G61" s="283"/>
      <c r="H61" s="284">
        <v>0</v>
      </c>
      <c r="I61" s="284">
        <v>0</v>
      </c>
      <c r="J61" s="284">
        <v>0</v>
      </c>
    </row>
    <row r="62" spans="1:10" x14ac:dyDescent="0.2">
      <c r="A62" s="269" t="s">
        <v>415</v>
      </c>
      <c r="B62" s="283">
        <v>0</v>
      </c>
      <c r="C62" s="283">
        <v>0</v>
      </c>
      <c r="D62" s="283">
        <v>0</v>
      </c>
      <c r="E62" s="283">
        <v>0</v>
      </c>
      <c r="F62" s="283">
        <v>0</v>
      </c>
      <c r="G62" s="283"/>
      <c r="H62" s="284">
        <v>0</v>
      </c>
      <c r="I62" s="284">
        <v>0</v>
      </c>
      <c r="J62" s="284">
        <v>0</v>
      </c>
    </row>
    <row r="63" spans="1:10" x14ac:dyDescent="0.2">
      <c r="A63" s="269" t="s">
        <v>416</v>
      </c>
      <c r="B63" s="283">
        <v>0</v>
      </c>
      <c r="C63" s="283">
        <v>0</v>
      </c>
      <c r="D63" s="283">
        <v>0</v>
      </c>
      <c r="E63" s="283">
        <v>0</v>
      </c>
      <c r="F63" s="283">
        <v>0</v>
      </c>
      <c r="G63" s="283"/>
      <c r="H63" s="284">
        <v>0</v>
      </c>
      <c r="I63" s="284">
        <v>0</v>
      </c>
      <c r="J63" s="284">
        <v>0</v>
      </c>
    </row>
    <row r="64" spans="1:10" x14ac:dyDescent="0.2">
      <c r="A64" s="269" t="s">
        <v>417</v>
      </c>
      <c r="B64" s="283">
        <v>0</v>
      </c>
      <c r="C64" s="283">
        <v>0</v>
      </c>
      <c r="D64" s="283">
        <v>0</v>
      </c>
      <c r="E64" s="283">
        <v>0</v>
      </c>
      <c r="F64" s="283">
        <v>0</v>
      </c>
      <c r="G64" s="283"/>
      <c r="H64" s="284">
        <v>0</v>
      </c>
      <c r="I64" s="284">
        <v>0</v>
      </c>
      <c r="J64" s="284">
        <v>0</v>
      </c>
    </row>
    <row r="65" spans="1:10" ht="25.5" x14ac:dyDescent="0.2">
      <c r="A65" s="282" t="s">
        <v>693</v>
      </c>
      <c r="B65" s="283">
        <v>0</v>
      </c>
      <c r="C65" s="283">
        <v>0</v>
      </c>
      <c r="D65" s="283">
        <v>0</v>
      </c>
      <c r="E65" s="283">
        <v>0</v>
      </c>
      <c r="F65" s="283">
        <v>0</v>
      </c>
      <c r="G65" s="283"/>
      <c r="H65" s="284">
        <v>0</v>
      </c>
      <c r="I65" s="284">
        <v>0</v>
      </c>
      <c r="J65" s="284">
        <v>0</v>
      </c>
    </row>
    <row r="66" spans="1:10" x14ac:dyDescent="0.2">
      <c r="A66" s="269" t="s">
        <v>420</v>
      </c>
      <c r="B66" s="283">
        <v>0</v>
      </c>
      <c r="C66" s="283">
        <v>0</v>
      </c>
      <c r="D66" s="283">
        <v>0</v>
      </c>
      <c r="E66" s="283">
        <v>0</v>
      </c>
      <c r="F66" s="283">
        <v>0</v>
      </c>
      <c r="G66" s="283"/>
      <c r="H66" s="284">
        <v>0</v>
      </c>
      <c r="I66" s="284">
        <v>0</v>
      </c>
      <c r="J66" s="284">
        <v>0</v>
      </c>
    </row>
    <row r="67" spans="1:10" x14ac:dyDescent="0.2">
      <c r="A67" s="269" t="s">
        <v>421</v>
      </c>
      <c r="B67" s="283">
        <v>143</v>
      </c>
      <c r="C67" s="283">
        <v>0</v>
      </c>
      <c r="D67" s="283">
        <v>0</v>
      </c>
      <c r="E67" s="283">
        <v>0</v>
      </c>
      <c r="F67" s="283">
        <v>0</v>
      </c>
      <c r="G67" s="283"/>
      <c r="H67" s="284">
        <v>0</v>
      </c>
      <c r="I67" s="284">
        <v>0</v>
      </c>
      <c r="J67" s="284">
        <v>0</v>
      </c>
    </row>
    <row r="68" spans="1:10" x14ac:dyDescent="0.2">
      <c r="A68" s="269" t="s">
        <v>422</v>
      </c>
      <c r="B68" s="283">
        <v>0</v>
      </c>
      <c r="C68" s="283">
        <v>0</v>
      </c>
      <c r="D68" s="283">
        <v>0</v>
      </c>
      <c r="E68" s="283">
        <v>0</v>
      </c>
      <c r="F68" s="283">
        <v>0</v>
      </c>
      <c r="G68" s="283"/>
      <c r="H68" s="284">
        <v>0</v>
      </c>
      <c r="I68" s="284">
        <v>0</v>
      </c>
      <c r="J68" s="284">
        <v>0</v>
      </c>
    </row>
    <row r="69" spans="1:10" x14ac:dyDescent="0.2">
      <c r="A69" s="269" t="s">
        <v>423</v>
      </c>
      <c r="B69" s="283">
        <v>0</v>
      </c>
      <c r="C69" s="283">
        <v>0</v>
      </c>
      <c r="D69" s="283">
        <v>0</v>
      </c>
      <c r="E69" s="283">
        <v>0</v>
      </c>
      <c r="F69" s="283">
        <v>0</v>
      </c>
      <c r="G69" s="283"/>
      <c r="H69" s="284">
        <v>0</v>
      </c>
      <c r="I69" s="284">
        <v>0</v>
      </c>
      <c r="J69" s="284">
        <v>0</v>
      </c>
    </row>
    <row r="70" spans="1:10" x14ac:dyDescent="0.2">
      <c r="A70" s="269" t="s">
        <v>424</v>
      </c>
      <c r="B70" s="283">
        <v>393</v>
      </c>
      <c r="C70" s="283">
        <v>0</v>
      </c>
      <c r="D70" s="283">
        <v>0</v>
      </c>
      <c r="E70" s="283">
        <v>0</v>
      </c>
      <c r="F70" s="283">
        <v>0</v>
      </c>
      <c r="G70" s="283"/>
      <c r="H70" s="284">
        <v>0</v>
      </c>
      <c r="I70" s="284">
        <v>0</v>
      </c>
      <c r="J70" s="284">
        <v>0</v>
      </c>
    </row>
    <row r="71" spans="1:10" x14ac:dyDescent="0.2">
      <c r="A71" s="269" t="s">
        <v>425</v>
      </c>
      <c r="B71" s="283">
        <v>0</v>
      </c>
      <c r="C71" s="283">
        <v>0</v>
      </c>
      <c r="D71" s="283">
        <v>0</v>
      </c>
      <c r="E71" s="283">
        <v>0</v>
      </c>
      <c r="F71" s="283">
        <v>0</v>
      </c>
      <c r="G71" s="283"/>
      <c r="H71" s="284">
        <v>0</v>
      </c>
      <c r="I71" s="284">
        <v>0</v>
      </c>
      <c r="J71" s="284">
        <v>0</v>
      </c>
    </row>
    <row r="72" spans="1:10" x14ac:dyDescent="0.2">
      <c r="A72" s="269" t="s">
        <v>426</v>
      </c>
      <c r="B72" s="283">
        <v>0</v>
      </c>
      <c r="C72" s="283">
        <v>0</v>
      </c>
      <c r="D72" s="283">
        <v>0</v>
      </c>
      <c r="E72" s="283">
        <v>0</v>
      </c>
      <c r="F72" s="283">
        <v>0</v>
      </c>
      <c r="G72" s="283"/>
      <c r="H72" s="284">
        <v>0</v>
      </c>
      <c r="I72" s="284">
        <v>0</v>
      </c>
      <c r="J72" s="284">
        <v>0</v>
      </c>
    </row>
    <row r="73" spans="1:10" x14ac:dyDescent="0.2">
      <c r="A73" s="269" t="s">
        <v>427</v>
      </c>
      <c r="B73" s="283">
        <v>0</v>
      </c>
      <c r="C73" s="283">
        <v>0</v>
      </c>
      <c r="D73" s="283">
        <v>0</v>
      </c>
      <c r="E73" s="283">
        <v>0</v>
      </c>
      <c r="F73" s="283">
        <v>0</v>
      </c>
      <c r="G73" s="283"/>
      <c r="H73" s="284">
        <v>0</v>
      </c>
      <c r="I73" s="284">
        <v>0</v>
      </c>
      <c r="J73" s="284">
        <v>0</v>
      </c>
    </row>
    <row r="74" spans="1:10" x14ac:dyDescent="0.2">
      <c r="A74" s="269" t="s">
        <v>428</v>
      </c>
      <c r="B74" s="283">
        <v>0</v>
      </c>
      <c r="C74" s="283">
        <v>0</v>
      </c>
      <c r="D74" s="283">
        <v>0</v>
      </c>
      <c r="E74" s="283">
        <v>0</v>
      </c>
      <c r="F74" s="283">
        <v>0</v>
      </c>
      <c r="G74" s="283"/>
      <c r="H74" s="284">
        <v>0</v>
      </c>
      <c r="I74" s="284">
        <v>0</v>
      </c>
      <c r="J74" s="284">
        <v>0</v>
      </c>
    </row>
    <row r="75" spans="1:10" x14ac:dyDescent="0.2">
      <c r="A75" s="269" t="s">
        <v>429</v>
      </c>
      <c r="B75" s="283">
        <v>0</v>
      </c>
      <c r="C75" s="283">
        <v>0</v>
      </c>
      <c r="D75" s="283">
        <v>0</v>
      </c>
      <c r="E75" s="283">
        <v>0</v>
      </c>
      <c r="F75" s="283">
        <v>0</v>
      </c>
      <c r="G75" s="283"/>
      <c r="H75" s="284">
        <v>0</v>
      </c>
      <c r="I75" s="284">
        <v>0</v>
      </c>
      <c r="J75" s="284">
        <v>0</v>
      </c>
    </row>
    <row r="76" spans="1:10" x14ac:dyDescent="0.2">
      <c r="A76" s="269" t="s">
        <v>430</v>
      </c>
      <c r="B76" s="283">
        <v>0</v>
      </c>
      <c r="C76" s="283">
        <v>0</v>
      </c>
      <c r="D76" s="283">
        <v>0</v>
      </c>
      <c r="E76" s="283">
        <v>0</v>
      </c>
      <c r="F76" s="283">
        <v>0</v>
      </c>
      <c r="G76" s="283"/>
      <c r="H76" s="284">
        <v>0</v>
      </c>
      <c r="I76" s="284">
        <v>0</v>
      </c>
      <c r="J76" s="284">
        <v>0</v>
      </c>
    </row>
    <row r="77" spans="1:10" x14ac:dyDescent="0.2">
      <c r="A77" s="269" t="s">
        <v>431</v>
      </c>
      <c r="B77" s="283">
        <v>401</v>
      </c>
      <c r="C77" s="283">
        <v>0</v>
      </c>
      <c r="D77" s="283">
        <v>0</v>
      </c>
      <c r="E77" s="283">
        <v>0</v>
      </c>
      <c r="F77" s="283">
        <v>0</v>
      </c>
      <c r="G77" s="283"/>
      <c r="H77" s="284">
        <v>0</v>
      </c>
      <c r="I77" s="284">
        <v>0</v>
      </c>
      <c r="J77" s="284">
        <v>0</v>
      </c>
    </row>
    <row r="78" spans="1:10" ht="25.5" x14ac:dyDescent="0.2">
      <c r="A78" s="282" t="s">
        <v>694</v>
      </c>
      <c r="B78" s="283">
        <v>0</v>
      </c>
      <c r="C78" s="283">
        <v>0</v>
      </c>
      <c r="D78" s="283">
        <v>0</v>
      </c>
      <c r="E78" s="283">
        <v>0</v>
      </c>
      <c r="F78" s="283">
        <v>0</v>
      </c>
      <c r="G78" s="283"/>
      <c r="H78" s="284">
        <v>0</v>
      </c>
      <c r="I78" s="284">
        <v>0</v>
      </c>
      <c r="J78" s="284">
        <v>0</v>
      </c>
    </row>
    <row r="79" spans="1:10" x14ac:dyDescent="0.2">
      <c r="A79" s="269" t="s">
        <v>434</v>
      </c>
      <c r="B79" s="283">
        <v>0</v>
      </c>
      <c r="C79" s="283">
        <v>0</v>
      </c>
      <c r="D79" s="283">
        <v>0</v>
      </c>
      <c r="E79" s="283">
        <v>0</v>
      </c>
      <c r="F79" s="283">
        <v>0</v>
      </c>
      <c r="G79" s="283"/>
      <c r="H79" s="284">
        <v>0</v>
      </c>
      <c r="I79" s="284">
        <v>0</v>
      </c>
      <c r="J79" s="284">
        <v>0</v>
      </c>
    </row>
    <row r="80" spans="1:10" x14ac:dyDescent="0.2">
      <c r="A80" s="269" t="s">
        <v>435</v>
      </c>
      <c r="B80" s="283">
        <v>0</v>
      </c>
      <c r="C80" s="283">
        <v>0</v>
      </c>
      <c r="D80" s="283">
        <v>0</v>
      </c>
      <c r="E80" s="283">
        <v>0</v>
      </c>
      <c r="F80" s="283">
        <v>0</v>
      </c>
      <c r="G80" s="283"/>
      <c r="H80" s="284">
        <v>0</v>
      </c>
      <c r="I80" s="284">
        <v>0</v>
      </c>
      <c r="J80" s="284">
        <v>0</v>
      </c>
    </row>
    <row r="81" spans="1:10" x14ac:dyDescent="0.2">
      <c r="A81" s="269" t="s">
        <v>436</v>
      </c>
      <c r="B81" s="283">
        <v>0</v>
      </c>
      <c r="C81" s="283">
        <v>0</v>
      </c>
      <c r="D81" s="283">
        <v>0</v>
      </c>
      <c r="E81" s="283">
        <v>0</v>
      </c>
      <c r="F81" s="283">
        <v>0</v>
      </c>
      <c r="G81" s="283"/>
      <c r="H81" s="284">
        <v>0</v>
      </c>
      <c r="I81" s="284">
        <v>0</v>
      </c>
      <c r="J81" s="284">
        <v>0</v>
      </c>
    </row>
    <row r="82" spans="1:10" x14ac:dyDescent="0.2">
      <c r="A82" s="269" t="s">
        <v>437</v>
      </c>
      <c r="B82" s="283">
        <v>0</v>
      </c>
      <c r="C82" s="283">
        <v>0</v>
      </c>
      <c r="D82" s="283">
        <v>0</v>
      </c>
      <c r="E82" s="283">
        <v>0</v>
      </c>
      <c r="F82" s="283">
        <v>0</v>
      </c>
      <c r="G82" s="283"/>
      <c r="H82" s="284">
        <v>0</v>
      </c>
      <c r="I82" s="284">
        <v>0</v>
      </c>
      <c r="J82" s="284">
        <v>0</v>
      </c>
    </row>
    <row r="83" spans="1:10" x14ac:dyDescent="0.2">
      <c r="A83" s="269" t="s">
        <v>438</v>
      </c>
      <c r="B83" s="283">
        <v>50</v>
      </c>
      <c r="C83" s="283">
        <v>0</v>
      </c>
      <c r="D83" s="283">
        <v>0</v>
      </c>
      <c r="E83" s="283">
        <v>0</v>
      </c>
      <c r="F83" s="283">
        <v>0</v>
      </c>
      <c r="G83" s="283"/>
      <c r="H83" s="284">
        <v>0</v>
      </c>
      <c r="I83" s="284">
        <v>0</v>
      </c>
      <c r="J83" s="284">
        <v>0</v>
      </c>
    </row>
    <row r="84" spans="1:10" x14ac:dyDescent="0.2">
      <c r="A84" s="269" t="s">
        <v>439</v>
      </c>
      <c r="B84" s="283">
        <v>795</v>
      </c>
      <c r="C84" s="283">
        <v>373</v>
      </c>
      <c r="D84" s="283">
        <v>61</v>
      </c>
      <c r="E84" s="283">
        <v>0</v>
      </c>
      <c r="F84" s="283">
        <v>0</v>
      </c>
      <c r="G84" s="283"/>
      <c r="H84" s="284">
        <v>0</v>
      </c>
      <c r="I84" s="284">
        <v>0</v>
      </c>
      <c r="J84" s="284">
        <v>0</v>
      </c>
    </row>
    <row r="85" spans="1:10" x14ac:dyDescent="0.2">
      <c r="A85" s="269" t="s">
        <v>440</v>
      </c>
      <c r="B85" s="283">
        <v>0</v>
      </c>
      <c r="C85" s="283">
        <v>0</v>
      </c>
      <c r="D85" s="283">
        <v>0</v>
      </c>
      <c r="E85" s="283">
        <v>0</v>
      </c>
      <c r="F85" s="283">
        <v>0</v>
      </c>
      <c r="G85" s="283"/>
      <c r="H85" s="284">
        <v>0</v>
      </c>
      <c r="I85" s="284">
        <v>0</v>
      </c>
      <c r="J85" s="284">
        <v>0</v>
      </c>
    </row>
    <row r="86" spans="1:10" ht="25.5" x14ac:dyDescent="0.2">
      <c r="A86" s="282" t="s">
        <v>695</v>
      </c>
      <c r="B86" s="283">
        <v>0</v>
      </c>
      <c r="C86" s="283">
        <v>0</v>
      </c>
      <c r="D86" s="283">
        <v>0</v>
      </c>
      <c r="E86" s="283">
        <v>0</v>
      </c>
      <c r="F86" s="283">
        <v>0</v>
      </c>
      <c r="G86" s="283"/>
      <c r="H86" s="284">
        <v>308</v>
      </c>
      <c r="I86" s="284">
        <v>0</v>
      </c>
      <c r="J86" s="284">
        <v>308</v>
      </c>
    </row>
    <row r="87" spans="1:10" x14ac:dyDescent="0.2">
      <c r="A87" s="269" t="s">
        <v>443</v>
      </c>
      <c r="B87" s="283">
        <v>71</v>
      </c>
      <c r="C87" s="283">
        <v>0</v>
      </c>
      <c r="D87" s="283">
        <v>0</v>
      </c>
      <c r="E87" s="283">
        <v>0</v>
      </c>
      <c r="F87" s="283">
        <v>0</v>
      </c>
      <c r="G87" s="283"/>
      <c r="H87" s="284">
        <v>0</v>
      </c>
      <c r="I87" s="284">
        <v>0</v>
      </c>
      <c r="J87" s="284">
        <v>0</v>
      </c>
    </row>
    <row r="88" spans="1:10" x14ac:dyDescent="0.2">
      <c r="A88" s="269" t="s">
        <v>444</v>
      </c>
      <c r="B88" s="283">
        <v>0</v>
      </c>
      <c r="C88" s="283">
        <v>0</v>
      </c>
      <c r="D88" s="283">
        <v>0</v>
      </c>
      <c r="E88" s="283">
        <v>0</v>
      </c>
      <c r="F88" s="283">
        <v>0</v>
      </c>
      <c r="G88" s="283"/>
      <c r="H88" s="284">
        <v>0</v>
      </c>
      <c r="I88" s="284">
        <v>0</v>
      </c>
      <c r="J88" s="284">
        <v>0</v>
      </c>
    </row>
    <row r="89" spans="1:10" x14ac:dyDescent="0.2">
      <c r="A89" s="269" t="s">
        <v>445</v>
      </c>
      <c r="B89" s="283">
        <v>0</v>
      </c>
      <c r="C89" s="283">
        <v>0</v>
      </c>
      <c r="D89" s="283">
        <v>0</v>
      </c>
      <c r="E89" s="283">
        <v>0</v>
      </c>
      <c r="F89" s="283">
        <v>0</v>
      </c>
      <c r="G89" s="283"/>
      <c r="H89" s="284">
        <v>0</v>
      </c>
      <c r="I89" s="284">
        <v>0</v>
      </c>
      <c r="J89" s="284">
        <v>0</v>
      </c>
    </row>
    <row r="90" spans="1:10" x14ac:dyDescent="0.2">
      <c r="A90" s="269" t="s">
        <v>441</v>
      </c>
      <c r="B90" s="283">
        <v>0</v>
      </c>
      <c r="C90" s="283">
        <v>0</v>
      </c>
      <c r="D90" s="283">
        <v>0</v>
      </c>
      <c r="E90" s="283">
        <v>0</v>
      </c>
      <c r="F90" s="283">
        <v>0</v>
      </c>
      <c r="G90" s="283"/>
      <c r="H90" s="284">
        <v>0</v>
      </c>
      <c r="I90" s="284">
        <v>0</v>
      </c>
      <c r="J90" s="284">
        <v>0</v>
      </c>
    </row>
    <row r="91" spans="1:10" x14ac:dyDescent="0.2">
      <c r="A91" s="269" t="s">
        <v>696</v>
      </c>
      <c r="B91" s="283">
        <v>0</v>
      </c>
      <c r="C91" s="283">
        <v>0</v>
      </c>
      <c r="D91" s="283">
        <v>0</v>
      </c>
      <c r="E91" s="283">
        <v>0</v>
      </c>
      <c r="F91" s="283">
        <v>0</v>
      </c>
      <c r="G91" s="283"/>
      <c r="H91" s="284">
        <v>0</v>
      </c>
      <c r="I91" s="284">
        <v>0</v>
      </c>
      <c r="J91" s="284">
        <v>0</v>
      </c>
    </row>
    <row r="92" spans="1:10" x14ac:dyDescent="0.2">
      <c r="A92" s="269" t="s">
        <v>447</v>
      </c>
      <c r="B92" s="283">
        <v>0</v>
      </c>
      <c r="C92" s="283">
        <v>0</v>
      </c>
      <c r="D92" s="283">
        <v>0</v>
      </c>
      <c r="E92" s="283">
        <v>0</v>
      </c>
      <c r="F92" s="283">
        <v>0</v>
      </c>
      <c r="G92" s="283"/>
      <c r="H92" s="284">
        <v>0</v>
      </c>
      <c r="I92" s="284">
        <v>0</v>
      </c>
      <c r="J92" s="284">
        <v>0</v>
      </c>
    </row>
    <row r="93" spans="1:10" x14ac:dyDescent="0.2">
      <c r="A93" s="269" t="s">
        <v>448</v>
      </c>
      <c r="B93" s="283">
        <v>0</v>
      </c>
      <c r="C93" s="283">
        <v>0</v>
      </c>
      <c r="D93" s="283">
        <v>0</v>
      </c>
      <c r="E93" s="283">
        <v>0</v>
      </c>
      <c r="F93" s="283">
        <v>0</v>
      </c>
      <c r="G93" s="283"/>
      <c r="H93" s="284">
        <v>0</v>
      </c>
      <c r="I93" s="284">
        <v>0</v>
      </c>
      <c r="J93" s="284">
        <v>0</v>
      </c>
    </row>
    <row r="94" spans="1:10" x14ac:dyDescent="0.2">
      <c r="A94" s="269" t="s">
        <v>449</v>
      </c>
      <c r="B94" s="283">
        <v>0</v>
      </c>
      <c r="C94" s="283">
        <v>0</v>
      </c>
      <c r="D94" s="283">
        <v>0</v>
      </c>
      <c r="E94" s="283">
        <v>0</v>
      </c>
      <c r="F94" s="283">
        <v>0</v>
      </c>
      <c r="G94" s="283"/>
      <c r="H94" s="284">
        <v>0</v>
      </c>
      <c r="I94" s="284">
        <v>0</v>
      </c>
      <c r="J94" s="284">
        <v>0</v>
      </c>
    </row>
    <row r="95" spans="1:10" x14ac:dyDescent="0.2">
      <c r="A95" s="269" t="s">
        <v>450</v>
      </c>
      <c r="B95" s="283">
        <v>0</v>
      </c>
      <c r="C95" s="283">
        <v>0</v>
      </c>
      <c r="D95" s="283">
        <v>0</v>
      </c>
      <c r="E95" s="283">
        <v>0</v>
      </c>
      <c r="F95" s="283">
        <v>0</v>
      </c>
      <c r="G95" s="283"/>
      <c r="H95" s="284">
        <v>0</v>
      </c>
      <c r="I95" s="284">
        <v>0</v>
      </c>
      <c r="J95" s="284">
        <v>0</v>
      </c>
    </row>
    <row r="96" spans="1:10" x14ac:dyDescent="0.2">
      <c r="A96" s="269" t="s">
        <v>451</v>
      </c>
      <c r="B96" s="283">
        <v>0</v>
      </c>
      <c r="C96" s="283">
        <v>0</v>
      </c>
      <c r="D96" s="283">
        <v>0</v>
      </c>
      <c r="E96" s="283">
        <v>0</v>
      </c>
      <c r="F96" s="283">
        <v>0</v>
      </c>
      <c r="G96" s="283"/>
      <c r="H96" s="284">
        <v>0</v>
      </c>
      <c r="I96" s="284">
        <v>0</v>
      </c>
      <c r="J96" s="284">
        <v>0</v>
      </c>
    </row>
    <row r="97" spans="1:10" x14ac:dyDescent="0.2">
      <c r="A97" s="269" t="s">
        <v>452</v>
      </c>
      <c r="B97" s="283">
        <v>0</v>
      </c>
      <c r="C97" s="283">
        <v>0</v>
      </c>
      <c r="D97" s="283">
        <v>0</v>
      </c>
      <c r="E97" s="283">
        <v>0</v>
      </c>
      <c r="F97" s="283">
        <v>0</v>
      </c>
      <c r="G97" s="283"/>
      <c r="H97" s="284">
        <v>0</v>
      </c>
      <c r="I97" s="284">
        <v>0</v>
      </c>
      <c r="J97" s="284">
        <v>0</v>
      </c>
    </row>
    <row r="98" spans="1:10" ht="25.5" x14ac:dyDescent="0.2">
      <c r="A98" s="282" t="s">
        <v>697</v>
      </c>
      <c r="B98" s="283">
        <v>0</v>
      </c>
      <c r="C98" s="283">
        <v>0</v>
      </c>
      <c r="D98" s="283">
        <v>0</v>
      </c>
      <c r="E98" s="283">
        <v>0</v>
      </c>
      <c r="F98" s="283">
        <v>0</v>
      </c>
      <c r="G98" s="283"/>
      <c r="H98" s="284">
        <v>1316</v>
      </c>
      <c r="I98" s="284">
        <v>0</v>
      </c>
      <c r="J98" s="284">
        <v>1316</v>
      </c>
    </row>
    <row r="99" spans="1:10" ht="25.5" x14ac:dyDescent="0.2">
      <c r="A99" s="282" t="s">
        <v>698</v>
      </c>
      <c r="B99" s="283">
        <v>340</v>
      </c>
      <c r="C99" s="283">
        <v>0</v>
      </c>
      <c r="D99" s="283">
        <v>0</v>
      </c>
      <c r="E99" s="283">
        <v>0</v>
      </c>
      <c r="F99" s="283">
        <v>0</v>
      </c>
      <c r="G99" s="283"/>
      <c r="H99" s="284">
        <v>0</v>
      </c>
      <c r="I99" s="284">
        <v>0</v>
      </c>
      <c r="J99" s="284">
        <v>0</v>
      </c>
    </row>
    <row r="100" spans="1:10" x14ac:dyDescent="0.2">
      <c r="A100" s="269" t="s">
        <v>457</v>
      </c>
      <c r="B100" s="283">
        <v>0</v>
      </c>
      <c r="C100" s="283">
        <v>0</v>
      </c>
      <c r="D100" s="283">
        <v>0</v>
      </c>
      <c r="E100" s="283">
        <v>0</v>
      </c>
      <c r="F100" s="283">
        <v>0</v>
      </c>
      <c r="G100" s="283"/>
      <c r="H100" s="284">
        <v>0</v>
      </c>
      <c r="I100" s="284">
        <v>0</v>
      </c>
      <c r="J100" s="284">
        <v>0</v>
      </c>
    </row>
    <row r="101" spans="1:10" x14ac:dyDescent="0.2">
      <c r="A101" s="269" t="s">
        <v>458</v>
      </c>
      <c r="B101" s="283">
        <v>583</v>
      </c>
      <c r="C101" s="283">
        <v>161</v>
      </c>
      <c r="D101" s="283">
        <v>0</v>
      </c>
      <c r="E101" s="283">
        <v>0</v>
      </c>
      <c r="F101" s="283">
        <v>0</v>
      </c>
      <c r="G101" s="283"/>
      <c r="H101" s="284">
        <v>0</v>
      </c>
      <c r="I101" s="284">
        <v>0</v>
      </c>
      <c r="J101" s="284">
        <v>0</v>
      </c>
    </row>
    <row r="102" spans="1:10" x14ac:dyDescent="0.2">
      <c r="A102" s="269" t="s">
        <v>459</v>
      </c>
      <c r="B102" s="283">
        <v>0</v>
      </c>
      <c r="C102" s="283">
        <v>0</v>
      </c>
      <c r="D102" s="283">
        <v>0</v>
      </c>
      <c r="E102" s="283">
        <v>0</v>
      </c>
      <c r="F102" s="283">
        <v>0</v>
      </c>
      <c r="G102" s="283"/>
      <c r="H102" s="284">
        <v>0</v>
      </c>
      <c r="I102" s="284">
        <v>0</v>
      </c>
      <c r="J102" s="284">
        <v>0</v>
      </c>
    </row>
    <row r="103" spans="1:10" x14ac:dyDescent="0.2">
      <c r="A103" s="269" t="s">
        <v>460</v>
      </c>
      <c r="B103" s="283">
        <v>0</v>
      </c>
      <c r="C103" s="283">
        <v>0</v>
      </c>
      <c r="D103" s="283">
        <v>0</v>
      </c>
      <c r="E103" s="283">
        <v>0</v>
      </c>
      <c r="F103" s="283">
        <v>0</v>
      </c>
      <c r="G103" s="283"/>
      <c r="H103" s="284">
        <v>0</v>
      </c>
      <c r="I103" s="284">
        <v>0</v>
      </c>
      <c r="J103" s="284">
        <v>0</v>
      </c>
    </row>
    <row r="104" spans="1:10" ht="25.5" x14ac:dyDescent="0.2">
      <c r="A104" s="282" t="s">
        <v>699</v>
      </c>
      <c r="B104" s="283">
        <v>0</v>
      </c>
      <c r="C104" s="283">
        <v>0</v>
      </c>
      <c r="D104" s="283">
        <v>0</v>
      </c>
      <c r="E104" s="283">
        <v>0</v>
      </c>
      <c r="F104" s="283">
        <v>0</v>
      </c>
      <c r="G104" s="283"/>
      <c r="H104" s="284">
        <v>0</v>
      </c>
      <c r="I104" s="284">
        <v>0</v>
      </c>
      <c r="J104" s="284">
        <v>0</v>
      </c>
    </row>
    <row r="105" spans="1:10" x14ac:dyDescent="0.2">
      <c r="A105" s="269" t="s">
        <v>463</v>
      </c>
      <c r="B105" s="283">
        <v>0</v>
      </c>
      <c r="C105" s="283">
        <v>0</v>
      </c>
      <c r="D105" s="283">
        <v>0</v>
      </c>
      <c r="E105" s="283">
        <v>0</v>
      </c>
      <c r="F105" s="283">
        <v>0</v>
      </c>
      <c r="G105" s="283"/>
      <c r="H105" s="284">
        <v>0</v>
      </c>
      <c r="I105" s="284">
        <v>0</v>
      </c>
      <c r="J105" s="284">
        <v>0</v>
      </c>
    </row>
    <row r="106" spans="1:10" x14ac:dyDescent="0.2">
      <c r="A106" s="269" t="s">
        <v>464</v>
      </c>
      <c r="B106" s="283">
        <v>0</v>
      </c>
      <c r="C106" s="283">
        <v>0</v>
      </c>
      <c r="D106" s="283">
        <v>0</v>
      </c>
      <c r="E106" s="283">
        <v>0</v>
      </c>
      <c r="F106" s="283">
        <v>0</v>
      </c>
      <c r="G106" s="283"/>
      <c r="H106" s="284">
        <v>0</v>
      </c>
      <c r="I106" s="284">
        <v>0</v>
      </c>
      <c r="J106" s="284">
        <v>0</v>
      </c>
    </row>
    <row r="107" spans="1:10" x14ac:dyDescent="0.2">
      <c r="A107" s="269" t="s">
        <v>465</v>
      </c>
      <c r="B107" s="283">
        <v>0</v>
      </c>
      <c r="C107" s="283">
        <v>0</v>
      </c>
      <c r="D107" s="283">
        <v>0</v>
      </c>
      <c r="E107" s="283">
        <v>0</v>
      </c>
      <c r="F107" s="283">
        <v>0</v>
      </c>
      <c r="G107" s="283"/>
      <c r="H107" s="284">
        <v>0</v>
      </c>
      <c r="I107" s="284">
        <v>0</v>
      </c>
      <c r="J107" s="284">
        <v>0</v>
      </c>
    </row>
    <row r="108" spans="1:10" x14ac:dyDescent="0.2">
      <c r="A108" s="269" t="s">
        <v>466</v>
      </c>
      <c r="B108" s="283">
        <v>183</v>
      </c>
      <c r="C108" s="283">
        <v>0</v>
      </c>
      <c r="D108" s="283">
        <v>0</v>
      </c>
      <c r="E108" s="283">
        <v>0</v>
      </c>
      <c r="F108" s="283">
        <v>0</v>
      </c>
      <c r="G108" s="283"/>
      <c r="H108" s="284">
        <v>0</v>
      </c>
      <c r="I108" s="284">
        <v>0</v>
      </c>
      <c r="J108" s="284">
        <v>0</v>
      </c>
    </row>
    <row r="109" spans="1:10" x14ac:dyDescent="0.2">
      <c r="A109" s="269" t="s">
        <v>467</v>
      </c>
      <c r="B109" s="283">
        <v>333</v>
      </c>
      <c r="C109" s="283">
        <v>0</v>
      </c>
      <c r="D109" s="283">
        <v>0</v>
      </c>
      <c r="E109" s="283">
        <v>0</v>
      </c>
      <c r="F109" s="283">
        <v>0</v>
      </c>
      <c r="G109" s="283"/>
      <c r="H109" s="284">
        <v>0</v>
      </c>
      <c r="I109" s="284">
        <v>0</v>
      </c>
      <c r="J109" s="284">
        <v>0</v>
      </c>
    </row>
    <row r="110" spans="1:10" x14ac:dyDescent="0.2">
      <c r="A110" s="269" t="s">
        <v>468</v>
      </c>
      <c r="B110" s="283">
        <v>77</v>
      </c>
      <c r="C110" s="283">
        <v>0</v>
      </c>
      <c r="D110" s="283">
        <v>0</v>
      </c>
      <c r="E110" s="283">
        <v>0</v>
      </c>
      <c r="F110" s="283">
        <v>0</v>
      </c>
      <c r="G110" s="283"/>
      <c r="H110" s="284">
        <v>0</v>
      </c>
      <c r="I110" s="284">
        <v>0</v>
      </c>
      <c r="J110" s="284">
        <v>0</v>
      </c>
    </row>
    <row r="111" spans="1:10" x14ac:dyDescent="0.2">
      <c r="A111" s="269" t="s">
        <v>700</v>
      </c>
      <c r="B111" s="283">
        <v>614</v>
      </c>
      <c r="C111" s="283">
        <v>192</v>
      </c>
      <c r="D111" s="283">
        <v>0</v>
      </c>
      <c r="E111" s="283">
        <v>0</v>
      </c>
      <c r="F111" s="283">
        <v>0</v>
      </c>
      <c r="G111" s="283"/>
      <c r="H111" s="284">
        <v>0</v>
      </c>
      <c r="I111" s="284">
        <v>0</v>
      </c>
      <c r="J111" s="284">
        <v>0</v>
      </c>
    </row>
    <row r="112" spans="1:10" x14ac:dyDescent="0.2">
      <c r="A112" s="269" t="s">
        <v>470</v>
      </c>
      <c r="B112" s="283">
        <v>0</v>
      </c>
      <c r="C112" s="283">
        <v>0</v>
      </c>
      <c r="D112" s="283">
        <v>0</v>
      </c>
      <c r="E112" s="283">
        <v>0</v>
      </c>
      <c r="F112" s="283">
        <v>0</v>
      </c>
      <c r="G112" s="283"/>
      <c r="H112" s="284">
        <v>0</v>
      </c>
      <c r="I112" s="284">
        <v>0</v>
      </c>
      <c r="J112" s="284">
        <v>0</v>
      </c>
    </row>
    <row r="113" spans="1:10" x14ac:dyDescent="0.2">
      <c r="A113" s="269" t="s">
        <v>471</v>
      </c>
      <c r="B113" s="283">
        <v>0</v>
      </c>
      <c r="C113" s="283">
        <v>0</v>
      </c>
      <c r="D113" s="283">
        <v>0</v>
      </c>
      <c r="E113" s="283">
        <v>0</v>
      </c>
      <c r="F113" s="283">
        <v>0</v>
      </c>
      <c r="G113" s="283"/>
      <c r="H113" s="284">
        <v>0</v>
      </c>
      <c r="I113" s="284">
        <v>0</v>
      </c>
      <c r="J113" s="284">
        <v>0</v>
      </c>
    </row>
    <row r="114" spans="1:10" x14ac:dyDescent="0.2">
      <c r="A114" s="269" t="s">
        <v>472</v>
      </c>
      <c r="B114" s="283">
        <v>0</v>
      </c>
      <c r="C114" s="283">
        <v>0</v>
      </c>
      <c r="D114" s="283">
        <v>0</v>
      </c>
      <c r="E114" s="283">
        <v>0</v>
      </c>
      <c r="F114" s="283">
        <v>0</v>
      </c>
      <c r="G114" s="283"/>
      <c r="H114" s="284">
        <v>0</v>
      </c>
      <c r="I114" s="284">
        <v>0</v>
      </c>
      <c r="J114" s="284">
        <v>0</v>
      </c>
    </row>
    <row r="115" spans="1:10" x14ac:dyDescent="0.2">
      <c r="A115" s="269" t="s">
        <v>473</v>
      </c>
      <c r="B115" s="283">
        <v>112</v>
      </c>
      <c r="C115" s="283">
        <v>0</v>
      </c>
      <c r="D115" s="283">
        <v>0</v>
      </c>
      <c r="E115" s="283">
        <v>0</v>
      </c>
      <c r="F115" s="283">
        <v>0</v>
      </c>
      <c r="G115" s="283"/>
      <c r="H115" s="284">
        <v>0</v>
      </c>
      <c r="I115" s="284">
        <v>0</v>
      </c>
      <c r="J115" s="284">
        <v>0</v>
      </c>
    </row>
    <row r="116" spans="1:10" x14ac:dyDescent="0.2">
      <c r="A116" s="269" t="s">
        <v>474</v>
      </c>
      <c r="B116" s="283">
        <v>988</v>
      </c>
      <c r="C116" s="283">
        <v>566</v>
      </c>
      <c r="D116" s="283">
        <v>254</v>
      </c>
      <c r="E116" s="283">
        <v>0</v>
      </c>
      <c r="F116" s="283">
        <v>0</v>
      </c>
      <c r="G116" s="283"/>
      <c r="H116" s="284">
        <v>0</v>
      </c>
      <c r="I116" s="284">
        <v>0</v>
      </c>
      <c r="J116" s="284">
        <v>0</v>
      </c>
    </row>
    <row r="117" spans="1:10" x14ac:dyDescent="0.2">
      <c r="A117" s="269" t="s">
        <v>475</v>
      </c>
      <c r="B117" s="283">
        <v>387</v>
      </c>
      <c r="C117" s="283">
        <v>0</v>
      </c>
      <c r="D117" s="283">
        <v>0</v>
      </c>
      <c r="E117" s="283">
        <v>0</v>
      </c>
      <c r="F117" s="283">
        <v>0</v>
      </c>
      <c r="G117" s="283"/>
      <c r="H117" s="284">
        <v>0</v>
      </c>
      <c r="I117" s="284">
        <v>0</v>
      </c>
      <c r="J117" s="284">
        <v>0</v>
      </c>
    </row>
    <row r="118" spans="1:10" x14ac:dyDescent="0.2">
      <c r="A118" s="269" t="s">
        <v>476</v>
      </c>
      <c r="B118" s="283">
        <v>1076</v>
      </c>
      <c r="C118" s="283">
        <v>654</v>
      </c>
      <c r="D118" s="283">
        <v>994</v>
      </c>
      <c r="E118" s="283">
        <v>440</v>
      </c>
      <c r="F118" s="283">
        <v>94</v>
      </c>
      <c r="G118" s="283"/>
      <c r="H118" s="284">
        <v>0</v>
      </c>
      <c r="I118" s="284">
        <v>342.24219999999991</v>
      </c>
      <c r="J118" s="284">
        <v>342</v>
      </c>
    </row>
    <row r="119" spans="1:10" x14ac:dyDescent="0.2">
      <c r="A119" s="269" t="s">
        <v>477</v>
      </c>
      <c r="B119" s="283">
        <v>1189</v>
      </c>
      <c r="C119" s="283">
        <v>767</v>
      </c>
      <c r="D119" s="283">
        <v>455</v>
      </c>
      <c r="E119" s="283">
        <v>192</v>
      </c>
      <c r="F119" s="283">
        <v>0</v>
      </c>
      <c r="G119" s="283"/>
      <c r="H119" s="284">
        <v>0</v>
      </c>
      <c r="I119" s="284">
        <v>0</v>
      </c>
      <c r="J119" s="284">
        <v>0</v>
      </c>
    </row>
    <row r="120" spans="1:10" x14ac:dyDescent="0.2">
      <c r="A120" s="269" t="s">
        <v>478</v>
      </c>
      <c r="B120" s="283">
        <v>182</v>
      </c>
      <c r="C120" s="283">
        <v>0</v>
      </c>
      <c r="D120" s="283">
        <v>0</v>
      </c>
      <c r="E120" s="283">
        <v>0</v>
      </c>
      <c r="F120" s="283">
        <v>0</v>
      </c>
      <c r="G120" s="283"/>
      <c r="H120" s="284">
        <v>0</v>
      </c>
      <c r="I120" s="284">
        <v>31.644599999999969</v>
      </c>
      <c r="J120" s="284">
        <v>32</v>
      </c>
    </row>
    <row r="121" spans="1:10" x14ac:dyDescent="0.2">
      <c r="A121" s="269" t="s">
        <v>479</v>
      </c>
      <c r="B121" s="283">
        <v>0</v>
      </c>
      <c r="C121" s="283">
        <v>0</v>
      </c>
      <c r="D121" s="283">
        <v>0</v>
      </c>
      <c r="E121" s="283">
        <v>0</v>
      </c>
      <c r="F121" s="283">
        <v>0</v>
      </c>
      <c r="G121" s="283"/>
      <c r="H121" s="284">
        <v>0</v>
      </c>
      <c r="I121" s="284">
        <v>0</v>
      </c>
      <c r="J121" s="284">
        <v>0</v>
      </c>
    </row>
    <row r="122" spans="1:10" x14ac:dyDescent="0.2">
      <c r="A122" s="269" t="s">
        <v>480</v>
      </c>
      <c r="B122" s="283">
        <v>0</v>
      </c>
      <c r="C122" s="283">
        <v>0</v>
      </c>
      <c r="D122" s="283">
        <v>0</v>
      </c>
      <c r="E122" s="283">
        <v>0</v>
      </c>
      <c r="F122" s="283">
        <v>0</v>
      </c>
      <c r="G122" s="283"/>
      <c r="H122" s="284">
        <v>0</v>
      </c>
      <c r="I122" s="284">
        <v>0</v>
      </c>
      <c r="J122" s="284">
        <v>0</v>
      </c>
    </row>
    <row r="123" spans="1:10" x14ac:dyDescent="0.2">
      <c r="A123" s="269" t="s">
        <v>481</v>
      </c>
      <c r="B123" s="283">
        <v>90</v>
      </c>
      <c r="C123" s="283">
        <v>0</v>
      </c>
      <c r="D123" s="283">
        <v>0</v>
      </c>
      <c r="E123" s="283">
        <v>0</v>
      </c>
      <c r="F123" s="283">
        <v>0</v>
      </c>
      <c r="G123" s="283"/>
      <c r="H123" s="284">
        <v>0</v>
      </c>
      <c r="I123" s="284">
        <v>0</v>
      </c>
      <c r="J123" s="284">
        <v>0</v>
      </c>
    </row>
    <row r="124" spans="1:10" x14ac:dyDescent="0.2">
      <c r="A124" s="269" t="s">
        <v>482</v>
      </c>
      <c r="B124" s="283">
        <v>0</v>
      </c>
      <c r="C124" s="283">
        <v>0</v>
      </c>
      <c r="D124" s="283">
        <v>0</v>
      </c>
      <c r="E124" s="283">
        <v>0</v>
      </c>
      <c r="F124" s="283">
        <v>0</v>
      </c>
      <c r="G124" s="283"/>
      <c r="H124" s="284">
        <v>0</v>
      </c>
      <c r="I124" s="284">
        <v>0</v>
      </c>
      <c r="J124" s="284">
        <v>0</v>
      </c>
    </row>
    <row r="125" spans="1:10" x14ac:dyDescent="0.2">
      <c r="A125" s="269" t="s">
        <v>483</v>
      </c>
      <c r="B125" s="283">
        <v>0</v>
      </c>
      <c r="C125" s="283">
        <v>0</v>
      </c>
      <c r="D125" s="283">
        <v>0</v>
      </c>
      <c r="E125" s="283">
        <v>0</v>
      </c>
      <c r="F125" s="283">
        <v>0</v>
      </c>
      <c r="G125" s="283"/>
      <c r="H125" s="284">
        <v>0</v>
      </c>
      <c r="I125" s="284">
        <v>0</v>
      </c>
      <c r="J125" s="284">
        <v>0</v>
      </c>
    </row>
    <row r="126" spans="1:10" x14ac:dyDescent="0.2">
      <c r="A126" s="269" t="s">
        <v>484</v>
      </c>
      <c r="B126" s="283">
        <v>931</v>
      </c>
      <c r="C126" s="283">
        <v>509</v>
      </c>
      <c r="D126" s="283">
        <v>197</v>
      </c>
      <c r="E126" s="283">
        <v>0</v>
      </c>
      <c r="F126" s="283">
        <v>0</v>
      </c>
      <c r="G126" s="283"/>
      <c r="H126" s="284">
        <v>0</v>
      </c>
      <c r="I126" s="284">
        <v>0</v>
      </c>
      <c r="J126" s="284">
        <v>0</v>
      </c>
    </row>
    <row r="127" spans="1:10" x14ac:dyDescent="0.2">
      <c r="A127" s="269" t="s">
        <v>485</v>
      </c>
      <c r="B127" s="283">
        <v>0</v>
      </c>
      <c r="C127" s="283">
        <v>0</v>
      </c>
      <c r="D127" s="283">
        <v>0</v>
      </c>
      <c r="E127" s="283">
        <v>0</v>
      </c>
      <c r="F127" s="283">
        <v>0</v>
      </c>
      <c r="G127" s="283"/>
      <c r="H127" s="284">
        <v>0</v>
      </c>
      <c r="I127" s="284">
        <v>0</v>
      </c>
      <c r="J127" s="284">
        <v>0</v>
      </c>
    </row>
    <row r="128" spans="1:10" x14ac:dyDescent="0.2">
      <c r="A128" s="269" t="s">
        <v>486</v>
      </c>
      <c r="B128" s="283">
        <v>0</v>
      </c>
      <c r="C128" s="283">
        <v>0</v>
      </c>
      <c r="D128" s="283">
        <v>0</v>
      </c>
      <c r="E128" s="283">
        <v>0</v>
      </c>
      <c r="F128" s="283">
        <v>0</v>
      </c>
      <c r="G128" s="283"/>
      <c r="H128" s="284">
        <v>0</v>
      </c>
      <c r="I128" s="284">
        <v>0</v>
      </c>
      <c r="J128" s="284">
        <v>0</v>
      </c>
    </row>
    <row r="129" spans="1:10" x14ac:dyDescent="0.2">
      <c r="A129" s="269" t="s">
        <v>487</v>
      </c>
      <c r="B129" s="283">
        <v>0</v>
      </c>
      <c r="C129" s="283">
        <v>0</v>
      </c>
      <c r="D129" s="283">
        <v>0</v>
      </c>
      <c r="E129" s="283">
        <v>0</v>
      </c>
      <c r="F129" s="283">
        <v>0</v>
      </c>
      <c r="G129" s="283"/>
      <c r="H129" s="284">
        <v>0</v>
      </c>
      <c r="I129" s="284">
        <v>0</v>
      </c>
      <c r="J129" s="284">
        <v>0</v>
      </c>
    </row>
    <row r="130" spans="1:10" x14ac:dyDescent="0.2">
      <c r="A130" s="269" t="s">
        <v>488</v>
      </c>
      <c r="B130" s="283">
        <v>478</v>
      </c>
      <c r="C130" s="283">
        <v>56</v>
      </c>
      <c r="D130" s="283">
        <v>0</v>
      </c>
      <c r="E130" s="283">
        <v>0</v>
      </c>
      <c r="F130" s="283">
        <v>0</v>
      </c>
      <c r="G130" s="283"/>
      <c r="H130" s="284">
        <v>0</v>
      </c>
      <c r="I130" s="284">
        <v>0</v>
      </c>
      <c r="J130" s="284">
        <v>0</v>
      </c>
    </row>
    <row r="131" spans="1:10" x14ac:dyDescent="0.2">
      <c r="A131" s="269" t="s">
        <v>489</v>
      </c>
      <c r="B131" s="283">
        <v>0</v>
      </c>
      <c r="C131" s="283">
        <v>0</v>
      </c>
      <c r="D131" s="283">
        <v>203</v>
      </c>
      <c r="E131" s="283">
        <v>0</v>
      </c>
      <c r="F131" s="283">
        <v>0</v>
      </c>
      <c r="G131" s="283"/>
      <c r="H131" s="284">
        <v>0</v>
      </c>
      <c r="I131" s="284">
        <v>0</v>
      </c>
      <c r="J131" s="284">
        <v>0</v>
      </c>
    </row>
    <row r="132" spans="1:10" x14ac:dyDescent="0.2">
      <c r="A132" s="269" t="s">
        <v>490</v>
      </c>
      <c r="B132" s="283">
        <v>101</v>
      </c>
      <c r="C132" s="283">
        <v>0</v>
      </c>
      <c r="D132" s="283">
        <v>0</v>
      </c>
      <c r="E132" s="283">
        <v>0</v>
      </c>
      <c r="F132" s="283">
        <v>0</v>
      </c>
      <c r="G132" s="283"/>
      <c r="H132" s="284">
        <v>0</v>
      </c>
      <c r="I132" s="284">
        <v>0</v>
      </c>
      <c r="J132" s="284">
        <v>0</v>
      </c>
    </row>
    <row r="133" spans="1:10" x14ac:dyDescent="0.2">
      <c r="A133" s="269" t="s">
        <v>491</v>
      </c>
      <c r="B133" s="283">
        <v>510</v>
      </c>
      <c r="C133" s="283">
        <v>88</v>
      </c>
      <c r="D133" s="283">
        <v>0</v>
      </c>
      <c r="E133" s="283">
        <v>0</v>
      </c>
      <c r="F133" s="283">
        <v>0</v>
      </c>
      <c r="G133" s="283"/>
      <c r="H133" s="284">
        <v>0</v>
      </c>
      <c r="I133" s="284">
        <v>0</v>
      </c>
      <c r="J133" s="284">
        <v>0</v>
      </c>
    </row>
    <row r="134" spans="1:10" x14ac:dyDescent="0.2">
      <c r="A134" s="269" t="s">
        <v>492</v>
      </c>
      <c r="B134" s="283">
        <v>764</v>
      </c>
      <c r="C134" s="283">
        <v>342</v>
      </c>
      <c r="D134" s="283">
        <v>30</v>
      </c>
      <c r="E134" s="283">
        <v>0</v>
      </c>
      <c r="F134" s="283">
        <v>0</v>
      </c>
      <c r="G134" s="283"/>
      <c r="H134" s="284">
        <v>0</v>
      </c>
      <c r="I134" s="284">
        <v>0</v>
      </c>
      <c r="J134" s="284">
        <v>0</v>
      </c>
    </row>
    <row r="135" spans="1:10" x14ac:dyDescent="0.2">
      <c r="A135" s="269" t="s">
        <v>493</v>
      </c>
      <c r="B135" s="283">
        <v>0</v>
      </c>
      <c r="C135" s="283">
        <v>0</v>
      </c>
      <c r="D135" s="283">
        <v>0</v>
      </c>
      <c r="E135" s="283">
        <v>0</v>
      </c>
      <c r="F135" s="283">
        <v>0</v>
      </c>
      <c r="G135" s="283"/>
      <c r="H135" s="284">
        <v>0</v>
      </c>
      <c r="I135" s="284">
        <v>0</v>
      </c>
      <c r="J135" s="284">
        <v>0</v>
      </c>
    </row>
    <row r="136" spans="1:10" x14ac:dyDescent="0.2">
      <c r="A136" s="269" t="s">
        <v>494</v>
      </c>
      <c r="B136" s="283">
        <v>0</v>
      </c>
      <c r="C136" s="283">
        <v>0</v>
      </c>
      <c r="D136" s="283">
        <v>0</v>
      </c>
      <c r="E136" s="283">
        <v>0</v>
      </c>
      <c r="F136" s="283">
        <v>0</v>
      </c>
      <c r="G136" s="283"/>
      <c r="H136" s="284">
        <v>0</v>
      </c>
      <c r="I136" s="284">
        <v>0</v>
      </c>
      <c r="J136" s="284">
        <v>0</v>
      </c>
    </row>
    <row r="137" spans="1:10" ht="25.5" x14ac:dyDescent="0.2">
      <c r="A137" s="282" t="s">
        <v>701</v>
      </c>
      <c r="B137" s="283">
        <v>0</v>
      </c>
      <c r="C137" s="283">
        <v>0</v>
      </c>
      <c r="D137" s="283">
        <v>0</v>
      </c>
      <c r="E137" s="283">
        <v>0</v>
      </c>
      <c r="F137" s="283">
        <v>0</v>
      </c>
      <c r="G137" s="283"/>
      <c r="H137" s="284">
        <v>0</v>
      </c>
      <c r="I137" s="284">
        <v>0</v>
      </c>
      <c r="J137" s="284">
        <v>0</v>
      </c>
    </row>
    <row r="138" spans="1:10" x14ac:dyDescent="0.2">
      <c r="A138" s="269" t="s">
        <v>497</v>
      </c>
      <c r="B138" s="283">
        <v>455</v>
      </c>
      <c r="C138" s="283">
        <v>33</v>
      </c>
      <c r="D138" s="283">
        <v>0</v>
      </c>
      <c r="E138" s="283">
        <v>0</v>
      </c>
      <c r="F138" s="283">
        <v>0</v>
      </c>
      <c r="G138" s="283"/>
      <c r="H138" s="284">
        <v>0</v>
      </c>
      <c r="I138" s="284">
        <v>0</v>
      </c>
      <c r="J138" s="284">
        <v>0</v>
      </c>
    </row>
    <row r="139" spans="1:10" x14ac:dyDescent="0.2">
      <c r="A139" s="269" t="s">
        <v>498</v>
      </c>
      <c r="B139" s="283">
        <v>0</v>
      </c>
      <c r="C139" s="283">
        <v>0</v>
      </c>
      <c r="D139" s="283">
        <v>0</v>
      </c>
      <c r="E139" s="283">
        <v>0</v>
      </c>
      <c r="F139" s="283">
        <v>0</v>
      </c>
      <c r="G139" s="283"/>
      <c r="H139" s="284">
        <v>0</v>
      </c>
      <c r="I139" s="284">
        <v>0</v>
      </c>
      <c r="J139" s="284">
        <v>0</v>
      </c>
    </row>
    <row r="140" spans="1:10" x14ac:dyDescent="0.2">
      <c r="A140" s="269" t="s">
        <v>499</v>
      </c>
      <c r="B140" s="283">
        <v>0</v>
      </c>
      <c r="C140" s="283">
        <v>0</v>
      </c>
      <c r="D140" s="283">
        <v>0</v>
      </c>
      <c r="E140" s="283">
        <v>0</v>
      </c>
      <c r="F140" s="283">
        <v>0</v>
      </c>
      <c r="G140" s="283"/>
      <c r="H140" s="284">
        <v>0</v>
      </c>
      <c r="I140" s="284">
        <v>0</v>
      </c>
      <c r="J140" s="284">
        <v>0</v>
      </c>
    </row>
    <row r="141" spans="1:10" x14ac:dyDescent="0.2">
      <c r="A141" s="269" t="s">
        <v>500</v>
      </c>
      <c r="B141" s="283">
        <v>0</v>
      </c>
      <c r="C141" s="283">
        <v>0</v>
      </c>
      <c r="D141" s="283">
        <v>0</v>
      </c>
      <c r="E141" s="283">
        <v>0</v>
      </c>
      <c r="F141" s="283">
        <v>0</v>
      </c>
      <c r="G141" s="283"/>
      <c r="H141" s="284">
        <v>0</v>
      </c>
      <c r="I141" s="284">
        <v>0</v>
      </c>
      <c r="J141" s="284">
        <v>0</v>
      </c>
    </row>
    <row r="142" spans="1:10" x14ac:dyDescent="0.2">
      <c r="A142" s="269" t="s">
        <v>501</v>
      </c>
      <c r="B142" s="283">
        <v>0</v>
      </c>
      <c r="C142" s="283">
        <v>0</v>
      </c>
      <c r="D142" s="283">
        <v>0</v>
      </c>
      <c r="E142" s="283">
        <v>0</v>
      </c>
      <c r="F142" s="283">
        <v>0</v>
      </c>
      <c r="G142" s="283"/>
      <c r="H142" s="284">
        <v>0</v>
      </c>
      <c r="I142" s="284">
        <v>0</v>
      </c>
      <c r="J142" s="284">
        <v>0</v>
      </c>
    </row>
    <row r="143" spans="1:10" ht="25.5" x14ac:dyDescent="0.2">
      <c r="A143" s="287" t="s">
        <v>702</v>
      </c>
      <c r="B143" s="283">
        <v>0</v>
      </c>
      <c r="C143" s="283">
        <v>0</v>
      </c>
      <c r="D143" s="283">
        <v>0</v>
      </c>
      <c r="E143" s="283">
        <v>0</v>
      </c>
      <c r="F143" s="283">
        <v>0</v>
      </c>
      <c r="G143" s="283"/>
      <c r="H143" s="284">
        <v>0</v>
      </c>
      <c r="I143" s="284">
        <v>0</v>
      </c>
      <c r="J143" s="284">
        <v>0</v>
      </c>
    </row>
    <row r="144" spans="1:10" x14ac:dyDescent="0.2">
      <c r="A144" s="269" t="s">
        <v>504</v>
      </c>
      <c r="B144" s="283">
        <v>168</v>
      </c>
      <c r="C144" s="283">
        <v>0</v>
      </c>
      <c r="D144" s="283">
        <v>0</v>
      </c>
      <c r="E144" s="283">
        <v>0</v>
      </c>
      <c r="F144" s="283">
        <v>0</v>
      </c>
      <c r="G144" s="283"/>
      <c r="H144" s="284">
        <v>0</v>
      </c>
      <c r="I144" s="284">
        <v>0</v>
      </c>
      <c r="J144" s="284">
        <v>0</v>
      </c>
    </row>
    <row r="145" spans="1:10" x14ac:dyDescent="0.2">
      <c r="A145" s="269" t="s">
        <v>505</v>
      </c>
      <c r="B145" s="283">
        <v>0</v>
      </c>
      <c r="C145" s="283">
        <v>0</v>
      </c>
      <c r="D145" s="283">
        <v>0</v>
      </c>
      <c r="E145" s="283">
        <v>0</v>
      </c>
      <c r="F145" s="283">
        <v>0</v>
      </c>
      <c r="G145" s="283"/>
      <c r="H145" s="284">
        <v>0</v>
      </c>
      <c r="I145" s="284">
        <v>0</v>
      </c>
      <c r="J145" s="284">
        <v>0</v>
      </c>
    </row>
    <row r="146" spans="1:10" x14ac:dyDescent="0.2">
      <c r="A146" s="269" t="s">
        <v>506</v>
      </c>
      <c r="B146" s="283">
        <v>0</v>
      </c>
      <c r="C146" s="283">
        <v>0</v>
      </c>
      <c r="D146" s="283">
        <v>0</v>
      </c>
      <c r="E146" s="283">
        <v>0</v>
      </c>
      <c r="F146" s="283">
        <v>0</v>
      </c>
      <c r="G146" s="283"/>
      <c r="H146" s="284">
        <v>0</v>
      </c>
      <c r="I146" s="284">
        <v>0</v>
      </c>
      <c r="J146" s="284">
        <v>0</v>
      </c>
    </row>
    <row r="147" spans="1:10" x14ac:dyDescent="0.2">
      <c r="A147" s="269" t="s">
        <v>507</v>
      </c>
      <c r="B147" s="283">
        <v>503</v>
      </c>
      <c r="C147" s="283">
        <v>81</v>
      </c>
      <c r="D147" s="283">
        <v>0</v>
      </c>
      <c r="E147" s="283">
        <v>0</v>
      </c>
      <c r="F147" s="283">
        <v>0</v>
      </c>
      <c r="G147" s="283"/>
      <c r="H147" s="284">
        <v>0</v>
      </c>
      <c r="I147" s="284">
        <v>0</v>
      </c>
      <c r="J147" s="284">
        <v>0</v>
      </c>
    </row>
    <row r="148" spans="1:10" x14ac:dyDescent="0.2">
      <c r="A148" s="269" t="s">
        <v>508</v>
      </c>
      <c r="B148" s="283">
        <v>0</v>
      </c>
      <c r="C148" s="283">
        <v>0</v>
      </c>
      <c r="D148" s="283">
        <v>0</v>
      </c>
      <c r="E148" s="283">
        <v>0</v>
      </c>
      <c r="F148" s="283">
        <v>0</v>
      </c>
      <c r="G148" s="283"/>
      <c r="H148" s="284">
        <v>0</v>
      </c>
      <c r="I148" s="284">
        <v>0</v>
      </c>
      <c r="J148" s="284">
        <v>0</v>
      </c>
    </row>
    <row r="149" spans="1:10" x14ac:dyDescent="0.2">
      <c r="A149" s="269" t="s">
        <v>509</v>
      </c>
      <c r="B149" s="283">
        <v>0</v>
      </c>
      <c r="C149" s="283">
        <v>0</v>
      </c>
      <c r="D149" s="283">
        <v>0</v>
      </c>
      <c r="E149" s="283">
        <v>0</v>
      </c>
      <c r="F149" s="283">
        <v>0</v>
      </c>
      <c r="G149" s="283"/>
      <c r="H149" s="284">
        <v>0</v>
      </c>
      <c r="I149" s="284">
        <v>0</v>
      </c>
      <c r="J149" s="284">
        <v>0</v>
      </c>
    </row>
    <row r="150" spans="1:10" x14ac:dyDescent="0.2">
      <c r="A150" s="269" t="s">
        <v>510</v>
      </c>
      <c r="B150" s="283">
        <v>59</v>
      </c>
      <c r="C150" s="283">
        <v>0</v>
      </c>
      <c r="D150" s="283">
        <v>0</v>
      </c>
      <c r="E150" s="283">
        <v>0</v>
      </c>
      <c r="F150" s="283">
        <v>0</v>
      </c>
      <c r="G150" s="283"/>
      <c r="H150" s="284">
        <v>0</v>
      </c>
      <c r="I150" s="284">
        <v>0</v>
      </c>
      <c r="J150" s="284">
        <v>0</v>
      </c>
    </row>
    <row r="151" spans="1:10" x14ac:dyDescent="0.2">
      <c r="A151" s="269" t="s">
        <v>511</v>
      </c>
      <c r="B151" s="283">
        <v>0</v>
      </c>
      <c r="C151" s="283">
        <v>0</v>
      </c>
      <c r="D151" s="283">
        <v>0</v>
      </c>
      <c r="E151" s="283">
        <v>0</v>
      </c>
      <c r="F151" s="283">
        <v>0</v>
      </c>
      <c r="G151" s="283"/>
      <c r="H151" s="284">
        <v>0</v>
      </c>
      <c r="I151" s="284">
        <v>0</v>
      </c>
      <c r="J151" s="284">
        <v>0</v>
      </c>
    </row>
    <row r="152" spans="1:10" x14ac:dyDescent="0.2">
      <c r="A152" s="269" t="s">
        <v>512</v>
      </c>
      <c r="B152" s="283">
        <v>0</v>
      </c>
      <c r="C152" s="283">
        <v>0</v>
      </c>
      <c r="D152" s="283">
        <v>0</v>
      </c>
      <c r="E152" s="283">
        <v>0</v>
      </c>
      <c r="F152" s="283">
        <v>0</v>
      </c>
      <c r="G152" s="283"/>
      <c r="H152" s="284">
        <v>0</v>
      </c>
      <c r="I152" s="284">
        <v>0</v>
      </c>
      <c r="J152" s="284">
        <v>0</v>
      </c>
    </row>
    <row r="153" spans="1:10" x14ac:dyDescent="0.2">
      <c r="A153" s="269" t="s">
        <v>513</v>
      </c>
      <c r="B153" s="283">
        <v>0</v>
      </c>
      <c r="C153" s="283">
        <v>0</v>
      </c>
      <c r="D153" s="283">
        <v>0</v>
      </c>
      <c r="E153" s="283">
        <v>0</v>
      </c>
      <c r="F153" s="283">
        <v>0</v>
      </c>
      <c r="G153" s="283"/>
      <c r="H153" s="284">
        <v>0</v>
      </c>
      <c r="I153" s="284">
        <v>0</v>
      </c>
      <c r="J153" s="284">
        <v>0</v>
      </c>
    </row>
    <row r="154" spans="1:10" x14ac:dyDescent="0.2">
      <c r="A154" s="269" t="s">
        <v>514</v>
      </c>
      <c r="B154" s="283">
        <v>0</v>
      </c>
      <c r="C154" s="283">
        <v>0</v>
      </c>
      <c r="D154" s="283">
        <v>0</v>
      </c>
      <c r="E154" s="283">
        <v>0</v>
      </c>
      <c r="F154" s="283">
        <v>0</v>
      </c>
      <c r="G154" s="283"/>
      <c r="H154" s="284">
        <v>0</v>
      </c>
      <c r="I154" s="284">
        <v>0</v>
      </c>
      <c r="J154" s="284">
        <v>0</v>
      </c>
    </row>
    <row r="155" spans="1:10" x14ac:dyDescent="0.2">
      <c r="A155" s="269" t="s">
        <v>515</v>
      </c>
      <c r="B155" s="283">
        <v>0</v>
      </c>
      <c r="C155" s="283">
        <v>0</v>
      </c>
      <c r="D155" s="283">
        <v>0</v>
      </c>
      <c r="E155" s="283">
        <v>0</v>
      </c>
      <c r="F155" s="283">
        <v>0</v>
      </c>
      <c r="G155" s="283"/>
      <c r="H155" s="284">
        <v>0</v>
      </c>
      <c r="I155" s="284">
        <v>0</v>
      </c>
      <c r="J155" s="284">
        <v>0</v>
      </c>
    </row>
    <row r="156" spans="1:10" x14ac:dyDescent="0.2">
      <c r="A156" s="269" t="s">
        <v>516</v>
      </c>
      <c r="B156" s="283">
        <v>0</v>
      </c>
      <c r="C156" s="283">
        <v>0</v>
      </c>
      <c r="D156" s="283">
        <v>0</v>
      </c>
      <c r="E156" s="283">
        <v>0</v>
      </c>
      <c r="F156" s="283">
        <v>0</v>
      </c>
      <c r="G156" s="283"/>
      <c r="H156" s="284">
        <v>0</v>
      </c>
      <c r="I156" s="284">
        <v>0</v>
      </c>
      <c r="J156" s="284">
        <v>0</v>
      </c>
    </row>
    <row r="157" spans="1:10" x14ac:dyDescent="0.2">
      <c r="A157" s="269" t="s">
        <v>517</v>
      </c>
      <c r="B157" s="283">
        <v>0</v>
      </c>
      <c r="C157" s="283">
        <v>0</v>
      </c>
      <c r="D157" s="283">
        <v>0</v>
      </c>
      <c r="E157" s="283">
        <v>0</v>
      </c>
      <c r="F157" s="283">
        <v>0</v>
      </c>
      <c r="G157" s="283"/>
      <c r="H157" s="284">
        <v>0</v>
      </c>
      <c r="I157" s="284">
        <v>0</v>
      </c>
      <c r="J157" s="284">
        <v>0</v>
      </c>
    </row>
    <row r="158" spans="1:10" x14ac:dyDescent="0.2">
      <c r="A158" s="269" t="s">
        <v>518</v>
      </c>
      <c r="B158" s="283">
        <v>36</v>
      </c>
      <c r="C158" s="283">
        <v>0</v>
      </c>
      <c r="D158" s="283">
        <v>0</v>
      </c>
      <c r="E158" s="283">
        <v>0</v>
      </c>
      <c r="F158" s="283">
        <v>0</v>
      </c>
      <c r="G158" s="283"/>
      <c r="H158" s="284">
        <v>0</v>
      </c>
      <c r="I158" s="284">
        <v>0</v>
      </c>
      <c r="J158" s="284">
        <v>0</v>
      </c>
    </row>
    <row r="159" spans="1:10" x14ac:dyDescent="0.2">
      <c r="A159" s="269" t="s">
        <v>519</v>
      </c>
      <c r="B159" s="283">
        <v>0</v>
      </c>
      <c r="C159" s="283">
        <v>0</v>
      </c>
      <c r="D159" s="283">
        <v>0</v>
      </c>
      <c r="E159" s="283">
        <v>0</v>
      </c>
      <c r="F159" s="283">
        <v>0</v>
      </c>
      <c r="G159" s="283"/>
      <c r="H159" s="284">
        <v>0</v>
      </c>
      <c r="I159" s="284">
        <v>0</v>
      </c>
      <c r="J159" s="284">
        <v>0</v>
      </c>
    </row>
    <row r="160" spans="1:10" x14ac:dyDescent="0.2">
      <c r="A160" s="269" t="s">
        <v>520</v>
      </c>
      <c r="B160" s="283">
        <v>0</v>
      </c>
      <c r="C160" s="283">
        <v>0</v>
      </c>
      <c r="D160" s="283">
        <v>0</v>
      </c>
      <c r="E160" s="283">
        <v>0</v>
      </c>
      <c r="F160" s="283">
        <v>0</v>
      </c>
      <c r="G160" s="283"/>
      <c r="H160" s="284">
        <v>0</v>
      </c>
      <c r="I160" s="284">
        <v>0</v>
      </c>
      <c r="J160" s="284">
        <v>0</v>
      </c>
    </row>
    <row r="161" spans="1:10" x14ac:dyDescent="0.2">
      <c r="A161" s="269" t="s">
        <v>521</v>
      </c>
      <c r="B161" s="283">
        <v>0</v>
      </c>
      <c r="C161" s="283">
        <v>0</v>
      </c>
      <c r="D161" s="283">
        <v>0</v>
      </c>
      <c r="E161" s="283">
        <v>0</v>
      </c>
      <c r="F161" s="283">
        <v>0</v>
      </c>
      <c r="G161" s="283"/>
      <c r="H161" s="284">
        <v>0</v>
      </c>
      <c r="I161" s="284">
        <v>0</v>
      </c>
      <c r="J161" s="284">
        <v>0</v>
      </c>
    </row>
    <row r="162" spans="1:10" x14ac:dyDescent="0.2">
      <c r="A162" s="269" t="s">
        <v>522</v>
      </c>
      <c r="B162" s="283">
        <v>0</v>
      </c>
      <c r="C162" s="283">
        <v>0</v>
      </c>
      <c r="D162" s="283">
        <v>0</v>
      </c>
      <c r="E162" s="283">
        <v>0</v>
      </c>
      <c r="F162" s="283">
        <v>0</v>
      </c>
      <c r="G162" s="283"/>
      <c r="H162" s="284">
        <v>0</v>
      </c>
      <c r="I162" s="284">
        <v>0</v>
      </c>
      <c r="J162" s="284">
        <v>0</v>
      </c>
    </row>
    <row r="163" spans="1:10" x14ac:dyDescent="0.2">
      <c r="A163" s="269" t="s">
        <v>523</v>
      </c>
      <c r="B163" s="283">
        <v>0</v>
      </c>
      <c r="C163" s="283">
        <v>0</v>
      </c>
      <c r="D163" s="283">
        <v>0</v>
      </c>
      <c r="E163" s="283">
        <v>0</v>
      </c>
      <c r="F163" s="283">
        <v>0</v>
      </c>
      <c r="G163" s="283"/>
      <c r="H163" s="284">
        <v>0</v>
      </c>
      <c r="I163" s="284">
        <v>0</v>
      </c>
      <c r="J163" s="284">
        <v>0</v>
      </c>
    </row>
    <row r="164" spans="1:10" x14ac:dyDescent="0.2">
      <c r="A164" s="269" t="s">
        <v>524</v>
      </c>
      <c r="B164" s="283">
        <v>0</v>
      </c>
      <c r="C164" s="283">
        <v>0</v>
      </c>
      <c r="D164" s="283">
        <v>0</v>
      </c>
      <c r="E164" s="283">
        <v>0</v>
      </c>
      <c r="F164" s="283">
        <v>0</v>
      </c>
      <c r="G164" s="283"/>
      <c r="H164" s="284">
        <v>0</v>
      </c>
      <c r="I164" s="284">
        <v>0</v>
      </c>
      <c r="J164" s="284">
        <v>0</v>
      </c>
    </row>
    <row r="165" spans="1:10" x14ac:dyDescent="0.2">
      <c r="A165" s="269" t="s">
        <v>525</v>
      </c>
      <c r="B165" s="283">
        <v>0</v>
      </c>
      <c r="C165" s="283">
        <v>0</v>
      </c>
      <c r="D165" s="283">
        <v>0</v>
      </c>
      <c r="E165" s="283">
        <v>0</v>
      </c>
      <c r="F165" s="283">
        <v>0</v>
      </c>
      <c r="G165" s="283"/>
      <c r="H165" s="284">
        <v>0</v>
      </c>
      <c r="I165" s="284">
        <v>0</v>
      </c>
      <c r="J165" s="284">
        <v>0</v>
      </c>
    </row>
    <row r="166" spans="1:10" x14ac:dyDescent="0.2">
      <c r="A166" s="269" t="s">
        <v>526</v>
      </c>
      <c r="B166" s="283">
        <v>0</v>
      </c>
      <c r="C166" s="283">
        <v>0</v>
      </c>
      <c r="D166" s="283">
        <v>0</v>
      </c>
      <c r="E166" s="283">
        <v>0</v>
      </c>
      <c r="F166" s="283">
        <v>0</v>
      </c>
      <c r="G166" s="283"/>
      <c r="H166" s="284">
        <v>0</v>
      </c>
      <c r="I166" s="284">
        <v>0</v>
      </c>
      <c r="J166" s="284">
        <v>0</v>
      </c>
    </row>
    <row r="167" spans="1:10" x14ac:dyDescent="0.2">
      <c r="A167" s="269" t="s">
        <v>527</v>
      </c>
      <c r="B167" s="283">
        <v>0</v>
      </c>
      <c r="C167" s="283">
        <v>0</v>
      </c>
      <c r="D167" s="283">
        <v>0</v>
      </c>
      <c r="E167" s="283">
        <v>0</v>
      </c>
      <c r="F167" s="283">
        <v>0</v>
      </c>
      <c r="G167" s="283"/>
      <c r="H167" s="284">
        <v>0</v>
      </c>
      <c r="I167" s="284">
        <v>0</v>
      </c>
      <c r="J167" s="284">
        <v>0</v>
      </c>
    </row>
    <row r="168" spans="1:10" x14ac:dyDescent="0.2">
      <c r="A168" s="269" t="s">
        <v>528</v>
      </c>
      <c r="B168" s="283">
        <v>0</v>
      </c>
      <c r="C168" s="283">
        <v>0</v>
      </c>
      <c r="D168" s="283">
        <v>0</v>
      </c>
      <c r="E168" s="283">
        <v>0</v>
      </c>
      <c r="F168" s="283">
        <v>0</v>
      </c>
      <c r="G168" s="283"/>
      <c r="H168" s="284">
        <v>0</v>
      </c>
      <c r="I168" s="284">
        <v>0</v>
      </c>
      <c r="J168" s="284">
        <v>0</v>
      </c>
    </row>
    <row r="169" spans="1:10" x14ac:dyDescent="0.2">
      <c r="A169" s="269" t="s">
        <v>529</v>
      </c>
      <c r="B169" s="283">
        <v>607</v>
      </c>
      <c r="C169" s="283">
        <v>185</v>
      </c>
      <c r="D169" s="283">
        <v>0</v>
      </c>
      <c r="E169" s="283">
        <v>0</v>
      </c>
      <c r="F169" s="283">
        <v>0</v>
      </c>
      <c r="G169" s="283"/>
      <c r="H169" s="284">
        <v>0</v>
      </c>
      <c r="I169" s="284">
        <v>0</v>
      </c>
      <c r="J169" s="284">
        <v>0</v>
      </c>
    </row>
    <row r="170" spans="1:10" x14ac:dyDescent="0.2">
      <c r="A170" s="269" t="s">
        <v>530</v>
      </c>
      <c r="B170" s="283">
        <v>0</v>
      </c>
      <c r="C170" s="283">
        <v>0</v>
      </c>
      <c r="D170" s="283">
        <v>0</v>
      </c>
      <c r="E170" s="283">
        <v>0</v>
      </c>
      <c r="F170" s="283">
        <v>0</v>
      </c>
      <c r="G170" s="283"/>
      <c r="H170" s="284">
        <v>0</v>
      </c>
      <c r="I170" s="284">
        <v>0</v>
      </c>
      <c r="J170" s="284">
        <v>0</v>
      </c>
    </row>
    <row r="171" spans="1:10" x14ac:dyDescent="0.2">
      <c r="A171" s="269" t="s">
        <v>531</v>
      </c>
      <c r="B171" s="283">
        <v>874</v>
      </c>
      <c r="C171" s="283">
        <v>452</v>
      </c>
      <c r="D171" s="283">
        <v>140</v>
      </c>
      <c r="E171" s="283">
        <v>0</v>
      </c>
      <c r="F171" s="283">
        <v>0</v>
      </c>
      <c r="G171" s="283"/>
      <c r="H171" s="284">
        <v>0</v>
      </c>
      <c r="I171" s="284">
        <v>0</v>
      </c>
      <c r="J171" s="284">
        <v>0</v>
      </c>
    </row>
    <row r="172" spans="1:10" x14ac:dyDescent="0.2">
      <c r="A172" s="269" t="s">
        <v>532</v>
      </c>
      <c r="B172" s="283">
        <v>0</v>
      </c>
      <c r="C172" s="283">
        <v>0</v>
      </c>
      <c r="D172" s="283">
        <v>0</v>
      </c>
      <c r="E172" s="283">
        <v>0</v>
      </c>
      <c r="F172" s="283">
        <v>0</v>
      </c>
      <c r="G172" s="283"/>
      <c r="H172" s="284">
        <v>0</v>
      </c>
      <c r="I172" s="284">
        <v>0</v>
      </c>
      <c r="J172" s="284">
        <v>0</v>
      </c>
    </row>
    <row r="173" spans="1:10" x14ac:dyDescent="0.2">
      <c r="A173" s="269" t="s">
        <v>533</v>
      </c>
      <c r="B173" s="283">
        <v>82</v>
      </c>
      <c r="C173" s="283">
        <v>0</v>
      </c>
      <c r="D173" s="283">
        <v>0</v>
      </c>
      <c r="E173" s="283">
        <v>0</v>
      </c>
      <c r="F173" s="283">
        <v>0</v>
      </c>
      <c r="G173" s="283"/>
      <c r="H173" s="284">
        <v>0</v>
      </c>
      <c r="I173" s="284">
        <v>0</v>
      </c>
      <c r="J173" s="284">
        <v>0</v>
      </c>
    </row>
    <row r="174" spans="1:10" x14ac:dyDescent="0.2">
      <c r="A174" s="269" t="s">
        <v>534</v>
      </c>
      <c r="B174" s="283">
        <v>0</v>
      </c>
      <c r="C174" s="283">
        <v>0</v>
      </c>
      <c r="D174" s="283">
        <v>0</v>
      </c>
      <c r="E174" s="283">
        <v>0</v>
      </c>
      <c r="F174" s="283">
        <v>0</v>
      </c>
      <c r="G174" s="283"/>
      <c r="H174" s="284">
        <v>0</v>
      </c>
      <c r="I174" s="284">
        <v>0</v>
      </c>
      <c r="J174" s="284">
        <v>0</v>
      </c>
    </row>
    <row r="175" spans="1:10" x14ac:dyDescent="0.2">
      <c r="A175" s="269" t="s">
        <v>535</v>
      </c>
      <c r="B175" s="283">
        <v>0</v>
      </c>
      <c r="C175" s="283">
        <v>0</v>
      </c>
      <c r="D175" s="283">
        <v>0</v>
      </c>
      <c r="E175" s="283">
        <v>0</v>
      </c>
      <c r="F175" s="283">
        <v>0</v>
      </c>
      <c r="G175" s="283"/>
      <c r="H175" s="284">
        <v>0</v>
      </c>
      <c r="I175" s="284">
        <v>0</v>
      </c>
      <c r="J175" s="284">
        <v>0</v>
      </c>
    </row>
    <row r="176" spans="1:10" x14ac:dyDescent="0.2">
      <c r="A176" s="269" t="s">
        <v>536</v>
      </c>
      <c r="B176" s="283">
        <v>0</v>
      </c>
      <c r="C176" s="283">
        <v>0</v>
      </c>
      <c r="D176" s="283">
        <v>0</v>
      </c>
      <c r="E176" s="283">
        <v>0</v>
      </c>
      <c r="F176" s="283">
        <v>0</v>
      </c>
      <c r="G176" s="283"/>
      <c r="H176" s="284">
        <v>783</v>
      </c>
      <c r="I176" s="284">
        <v>0</v>
      </c>
      <c r="J176" s="284">
        <v>783</v>
      </c>
    </row>
    <row r="177" spans="1:10" x14ac:dyDescent="0.2">
      <c r="A177" s="269" t="s">
        <v>537</v>
      </c>
      <c r="B177" s="283">
        <v>0</v>
      </c>
      <c r="C177" s="283">
        <v>0</v>
      </c>
      <c r="D177" s="283">
        <v>0</v>
      </c>
      <c r="E177" s="283">
        <v>0</v>
      </c>
      <c r="F177" s="283">
        <v>0</v>
      </c>
      <c r="G177" s="283"/>
      <c r="H177" s="284">
        <v>0</v>
      </c>
      <c r="I177" s="284">
        <v>0</v>
      </c>
      <c r="J177" s="284">
        <v>0</v>
      </c>
    </row>
    <row r="178" spans="1:10" x14ac:dyDescent="0.2">
      <c r="A178" s="269" t="s">
        <v>538</v>
      </c>
      <c r="B178" s="283">
        <v>0</v>
      </c>
      <c r="C178" s="283">
        <v>0</v>
      </c>
      <c r="D178" s="283">
        <v>0</v>
      </c>
      <c r="E178" s="283">
        <v>0</v>
      </c>
      <c r="F178" s="283">
        <v>0</v>
      </c>
      <c r="G178" s="283"/>
      <c r="H178" s="284">
        <v>0</v>
      </c>
      <c r="I178" s="284">
        <v>0</v>
      </c>
      <c r="J178" s="284">
        <v>0</v>
      </c>
    </row>
    <row r="179" spans="1:10" x14ac:dyDescent="0.2">
      <c r="A179" s="269" t="s">
        <v>539</v>
      </c>
      <c r="B179" s="283">
        <v>0</v>
      </c>
      <c r="C179" s="283">
        <v>0</v>
      </c>
      <c r="D179" s="283">
        <v>0</v>
      </c>
      <c r="E179" s="283">
        <v>0</v>
      </c>
      <c r="F179" s="283">
        <v>0</v>
      </c>
      <c r="G179" s="283"/>
      <c r="H179" s="284">
        <v>0</v>
      </c>
      <c r="I179" s="284">
        <v>0</v>
      </c>
      <c r="J179" s="284">
        <v>0</v>
      </c>
    </row>
    <row r="180" spans="1:10" x14ac:dyDescent="0.2">
      <c r="A180" s="269" t="s">
        <v>540</v>
      </c>
      <c r="B180" s="283">
        <v>0</v>
      </c>
      <c r="C180" s="283">
        <v>0</v>
      </c>
      <c r="D180" s="283">
        <v>0</v>
      </c>
      <c r="E180" s="283">
        <v>0</v>
      </c>
      <c r="F180" s="283">
        <v>0</v>
      </c>
      <c r="G180" s="283"/>
      <c r="H180" s="284">
        <v>0</v>
      </c>
      <c r="I180" s="284">
        <v>0</v>
      </c>
      <c r="J180" s="284">
        <v>0</v>
      </c>
    </row>
    <row r="181" spans="1:10" x14ac:dyDescent="0.2">
      <c r="A181" s="269" t="s">
        <v>541</v>
      </c>
      <c r="B181" s="283">
        <v>0</v>
      </c>
      <c r="C181" s="283">
        <v>0</v>
      </c>
      <c r="D181" s="283">
        <v>0</v>
      </c>
      <c r="E181" s="283">
        <v>0</v>
      </c>
      <c r="F181" s="283">
        <v>0</v>
      </c>
      <c r="G181" s="283"/>
      <c r="H181" s="284">
        <v>0</v>
      </c>
      <c r="I181" s="284">
        <v>0</v>
      </c>
      <c r="J181" s="284">
        <v>0</v>
      </c>
    </row>
    <row r="182" spans="1:10" x14ac:dyDescent="0.2">
      <c r="A182" s="269" t="s">
        <v>542</v>
      </c>
      <c r="B182" s="283">
        <v>0</v>
      </c>
      <c r="C182" s="283">
        <v>0</v>
      </c>
      <c r="D182" s="283">
        <v>0</v>
      </c>
      <c r="E182" s="283">
        <v>0</v>
      </c>
      <c r="F182" s="283">
        <v>0</v>
      </c>
      <c r="G182" s="283"/>
      <c r="H182" s="284">
        <v>0</v>
      </c>
      <c r="I182" s="284">
        <v>0</v>
      </c>
      <c r="J182" s="284">
        <v>0</v>
      </c>
    </row>
    <row r="183" spans="1:10" x14ac:dyDescent="0.2">
      <c r="A183" s="269" t="s">
        <v>543</v>
      </c>
      <c r="B183" s="283">
        <v>78</v>
      </c>
      <c r="C183" s="283">
        <v>0</v>
      </c>
      <c r="D183" s="283">
        <v>0</v>
      </c>
      <c r="E183" s="283">
        <v>0</v>
      </c>
      <c r="F183" s="283">
        <v>0</v>
      </c>
      <c r="G183" s="283"/>
      <c r="H183" s="284">
        <v>0</v>
      </c>
      <c r="I183" s="284">
        <v>0</v>
      </c>
      <c r="J183" s="284">
        <v>0</v>
      </c>
    </row>
    <row r="184" spans="1:10" x14ac:dyDescent="0.2">
      <c r="A184" s="269" t="s">
        <v>544</v>
      </c>
      <c r="B184" s="283">
        <v>0</v>
      </c>
      <c r="C184" s="283">
        <v>0</v>
      </c>
      <c r="D184" s="283">
        <v>0</v>
      </c>
      <c r="E184" s="283">
        <v>0</v>
      </c>
      <c r="F184" s="283">
        <v>0</v>
      </c>
      <c r="G184" s="283"/>
      <c r="H184" s="284">
        <v>0</v>
      </c>
      <c r="I184" s="284">
        <v>0</v>
      </c>
      <c r="J184" s="284">
        <v>0</v>
      </c>
    </row>
    <row r="185" spans="1:10" x14ac:dyDescent="0.2">
      <c r="A185" s="269" t="s">
        <v>545</v>
      </c>
      <c r="B185" s="283">
        <v>0</v>
      </c>
      <c r="C185" s="283">
        <v>0</v>
      </c>
      <c r="D185" s="283">
        <v>0</v>
      </c>
      <c r="E185" s="283">
        <v>0</v>
      </c>
      <c r="F185" s="283">
        <v>0</v>
      </c>
      <c r="G185" s="283"/>
      <c r="H185" s="284">
        <v>0</v>
      </c>
      <c r="I185" s="284">
        <v>0</v>
      </c>
      <c r="J185" s="284">
        <v>0</v>
      </c>
    </row>
    <row r="186" spans="1:10" x14ac:dyDescent="0.2">
      <c r="A186" s="269" t="s">
        <v>546</v>
      </c>
      <c r="B186" s="283">
        <v>0</v>
      </c>
      <c r="C186" s="283">
        <v>0</v>
      </c>
      <c r="D186" s="283">
        <v>0</v>
      </c>
      <c r="E186" s="283">
        <v>0</v>
      </c>
      <c r="F186" s="283">
        <v>0</v>
      </c>
      <c r="G186" s="283"/>
      <c r="H186" s="284">
        <v>0</v>
      </c>
      <c r="I186" s="284">
        <v>0</v>
      </c>
      <c r="J186" s="284">
        <v>0</v>
      </c>
    </row>
    <row r="187" spans="1:10" x14ac:dyDescent="0.2">
      <c r="A187" s="269" t="s">
        <v>547</v>
      </c>
      <c r="B187" s="283">
        <v>0</v>
      </c>
      <c r="C187" s="283">
        <v>0</v>
      </c>
      <c r="D187" s="283">
        <v>0</v>
      </c>
      <c r="E187" s="283">
        <v>0</v>
      </c>
      <c r="F187" s="283">
        <v>0</v>
      </c>
      <c r="G187" s="283"/>
      <c r="H187" s="284">
        <v>0</v>
      </c>
      <c r="I187" s="284">
        <v>0</v>
      </c>
      <c r="J187" s="284">
        <v>0</v>
      </c>
    </row>
    <row r="188" spans="1:10" x14ac:dyDescent="0.2">
      <c r="A188" s="269" t="s">
        <v>548</v>
      </c>
      <c r="B188" s="283">
        <v>0</v>
      </c>
      <c r="C188" s="283">
        <v>0</v>
      </c>
      <c r="D188" s="283">
        <v>0</v>
      </c>
      <c r="E188" s="283">
        <v>0</v>
      </c>
      <c r="F188" s="283">
        <v>0</v>
      </c>
      <c r="G188" s="283"/>
      <c r="H188" s="284">
        <v>0</v>
      </c>
      <c r="I188" s="284">
        <v>0</v>
      </c>
      <c r="J188" s="284">
        <v>0</v>
      </c>
    </row>
    <row r="189" spans="1:10" x14ac:dyDescent="0.2">
      <c r="A189" s="269" t="s">
        <v>549</v>
      </c>
      <c r="B189" s="283">
        <v>0</v>
      </c>
      <c r="C189" s="283">
        <v>0</v>
      </c>
      <c r="D189" s="283">
        <v>0</v>
      </c>
      <c r="E189" s="283">
        <v>0</v>
      </c>
      <c r="F189" s="283">
        <v>0</v>
      </c>
      <c r="G189" s="283"/>
      <c r="H189" s="284">
        <v>0</v>
      </c>
      <c r="I189" s="284">
        <v>0</v>
      </c>
      <c r="J189" s="284">
        <v>0</v>
      </c>
    </row>
    <row r="190" spans="1:10" x14ac:dyDescent="0.2">
      <c r="A190" s="269" t="s">
        <v>550</v>
      </c>
      <c r="B190" s="283">
        <v>0</v>
      </c>
      <c r="C190" s="283">
        <v>0</v>
      </c>
      <c r="D190" s="283">
        <v>0</v>
      </c>
      <c r="E190" s="283">
        <v>0</v>
      </c>
      <c r="F190" s="283">
        <v>0</v>
      </c>
      <c r="G190" s="283"/>
      <c r="H190" s="284">
        <v>0</v>
      </c>
      <c r="I190" s="284">
        <v>0</v>
      </c>
      <c r="J190" s="284">
        <v>0</v>
      </c>
    </row>
    <row r="191" spans="1:10" x14ac:dyDescent="0.2">
      <c r="A191" s="269" t="s">
        <v>551</v>
      </c>
      <c r="B191" s="283">
        <v>0</v>
      </c>
      <c r="C191" s="283">
        <v>0</v>
      </c>
      <c r="D191" s="283">
        <v>0</v>
      </c>
      <c r="E191" s="283">
        <v>0</v>
      </c>
      <c r="F191" s="283">
        <v>0</v>
      </c>
      <c r="G191" s="283"/>
      <c r="H191" s="284">
        <v>0</v>
      </c>
      <c r="I191" s="284">
        <v>0</v>
      </c>
      <c r="J191" s="284">
        <v>0</v>
      </c>
    </row>
    <row r="192" spans="1:10" ht="25.5" x14ac:dyDescent="0.2">
      <c r="A192" s="282" t="s">
        <v>703</v>
      </c>
      <c r="B192" s="283">
        <v>0</v>
      </c>
      <c r="C192" s="283">
        <v>0</v>
      </c>
      <c r="D192" s="283">
        <v>0</v>
      </c>
      <c r="E192" s="283">
        <v>0</v>
      </c>
      <c r="F192" s="283">
        <v>0</v>
      </c>
      <c r="G192" s="283"/>
      <c r="H192" s="284">
        <v>0</v>
      </c>
      <c r="I192" s="284">
        <v>0</v>
      </c>
      <c r="J192" s="284">
        <v>0</v>
      </c>
    </row>
    <row r="193" spans="1:10" x14ac:dyDescent="0.2">
      <c r="A193" s="269" t="s">
        <v>554</v>
      </c>
      <c r="B193" s="283">
        <v>0</v>
      </c>
      <c r="C193" s="283">
        <v>0</v>
      </c>
      <c r="D193" s="283">
        <v>0</v>
      </c>
      <c r="E193" s="283">
        <v>0</v>
      </c>
      <c r="F193" s="283">
        <v>0</v>
      </c>
      <c r="G193" s="283"/>
      <c r="H193" s="284">
        <v>294</v>
      </c>
      <c r="I193" s="284">
        <v>0</v>
      </c>
      <c r="J193" s="284">
        <v>294</v>
      </c>
    </row>
    <row r="194" spans="1:10" x14ac:dyDescent="0.2">
      <c r="A194" s="269" t="s">
        <v>555</v>
      </c>
      <c r="B194" s="283">
        <v>0</v>
      </c>
      <c r="C194" s="283">
        <v>0</v>
      </c>
      <c r="D194" s="283">
        <v>0</v>
      </c>
      <c r="E194" s="283">
        <v>0</v>
      </c>
      <c r="F194" s="283">
        <v>0</v>
      </c>
      <c r="G194" s="283"/>
      <c r="H194" s="284">
        <v>0</v>
      </c>
      <c r="I194" s="284">
        <v>0</v>
      </c>
      <c r="J194" s="284">
        <v>0</v>
      </c>
    </row>
    <row r="195" spans="1:10" x14ac:dyDescent="0.2">
      <c r="A195" s="269" t="s">
        <v>556</v>
      </c>
      <c r="B195" s="283">
        <v>0</v>
      </c>
      <c r="C195" s="283">
        <v>0</v>
      </c>
      <c r="D195" s="283">
        <v>0</v>
      </c>
      <c r="E195" s="283">
        <v>0</v>
      </c>
      <c r="F195" s="283">
        <v>0</v>
      </c>
      <c r="G195" s="283"/>
      <c r="H195" s="284">
        <v>0</v>
      </c>
      <c r="I195" s="284">
        <v>0</v>
      </c>
      <c r="J195" s="284">
        <v>0</v>
      </c>
    </row>
    <row r="196" spans="1:10" x14ac:dyDescent="0.2">
      <c r="A196" s="269" t="s">
        <v>557</v>
      </c>
      <c r="B196" s="283">
        <v>0</v>
      </c>
      <c r="C196" s="283">
        <v>0</v>
      </c>
      <c r="D196" s="283">
        <v>0</v>
      </c>
      <c r="E196" s="283">
        <v>0</v>
      </c>
      <c r="F196" s="283">
        <v>0</v>
      </c>
      <c r="G196" s="283"/>
      <c r="H196" s="284">
        <v>0</v>
      </c>
      <c r="I196" s="284">
        <v>0</v>
      </c>
      <c r="J196" s="284">
        <v>0</v>
      </c>
    </row>
    <row r="197" spans="1:10" x14ac:dyDescent="0.2">
      <c r="A197" s="269" t="s">
        <v>558</v>
      </c>
      <c r="B197" s="283">
        <v>0</v>
      </c>
      <c r="C197" s="283">
        <v>0</v>
      </c>
      <c r="D197" s="283">
        <v>0</v>
      </c>
      <c r="E197" s="283">
        <v>0</v>
      </c>
      <c r="F197" s="283">
        <v>0</v>
      </c>
      <c r="G197" s="283"/>
      <c r="H197" s="284">
        <v>0</v>
      </c>
      <c r="I197" s="284">
        <v>262.93819999999999</v>
      </c>
      <c r="J197" s="284">
        <v>263</v>
      </c>
    </row>
    <row r="198" spans="1:10" x14ac:dyDescent="0.2">
      <c r="A198" s="269" t="s">
        <v>559</v>
      </c>
      <c r="B198" s="283">
        <v>53</v>
      </c>
      <c r="C198" s="283">
        <v>0</v>
      </c>
      <c r="D198" s="283">
        <v>0</v>
      </c>
      <c r="E198" s="283">
        <v>0</v>
      </c>
      <c r="F198" s="283">
        <v>0</v>
      </c>
      <c r="G198" s="283"/>
      <c r="H198" s="284">
        <v>0</v>
      </c>
      <c r="I198" s="284">
        <v>0</v>
      </c>
      <c r="J198" s="284">
        <v>0</v>
      </c>
    </row>
    <row r="199" spans="1:10" x14ac:dyDescent="0.2">
      <c r="A199" s="269" t="s">
        <v>560</v>
      </c>
      <c r="B199" s="283">
        <v>49</v>
      </c>
      <c r="C199" s="283">
        <v>0</v>
      </c>
      <c r="D199" s="283">
        <v>0</v>
      </c>
      <c r="E199" s="283">
        <v>0</v>
      </c>
      <c r="F199" s="283">
        <v>0</v>
      </c>
      <c r="G199" s="283"/>
      <c r="H199" s="284">
        <v>0</v>
      </c>
      <c r="I199" s="284">
        <v>0</v>
      </c>
      <c r="J199" s="284">
        <v>0</v>
      </c>
    </row>
    <row r="200" spans="1:10" x14ac:dyDescent="0.2">
      <c r="A200" s="269" t="s">
        <v>561</v>
      </c>
      <c r="B200" s="283">
        <v>0</v>
      </c>
      <c r="C200" s="283">
        <v>0</v>
      </c>
      <c r="D200" s="283">
        <v>0</v>
      </c>
      <c r="E200" s="283">
        <v>0</v>
      </c>
      <c r="F200" s="283">
        <v>0</v>
      </c>
      <c r="G200" s="283"/>
      <c r="H200" s="284">
        <v>0</v>
      </c>
      <c r="I200" s="284">
        <v>0</v>
      </c>
      <c r="J200" s="284">
        <v>0</v>
      </c>
    </row>
    <row r="201" spans="1:10" x14ac:dyDescent="0.2">
      <c r="A201" s="269" t="s">
        <v>562</v>
      </c>
      <c r="B201" s="283">
        <v>0</v>
      </c>
      <c r="C201" s="283">
        <v>0</v>
      </c>
      <c r="D201" s="283">
        <v>0</v>
      </c>
      <c r="E201" s="283">
        <v>0</v>
      </c>
      <c r="F201" s="283">
        <v>0</v>
      </c>
      <c r="G201" s="283"/>
      <c r="H201" s="284">
        <v>0</v>
      </c>
      <c r="I201" s="284">
        <v>0</v>
      </c>
      <c r="J201" s="284">
        <v>0</v>
      </c>
    </row>
    <row r="202" spans="1:10" x14ac:dyDescent="0.2">
      <c r="A202" s="269" t="s">
        <v>563</v>
      </c>
      <c r="B202" s="283">
        <v>0</v>
      </c>
      <c r="C202" s="283">
        <v>0</v>
      </c>
      <c r="D202" s="283">
        <v>0</v>
      </c>
      <c r="E202" s="283">
        <v>0</v>
      </c>
      <c r="F202" s="283">
        <v>0</v>
      </c>
      <c r="G202" s="283"/>
      <c r="H202" s="284">
        <v>0</v>
      </c>
      <c r="I202" s="284">
        <v>315.62179999999995</v>
      </c>
      <c r="J202" s="284">
        <v>316</v>
      </c>
    </row>
    <row r="203" spans="1:10" x14ac:dyDescent="0.2">
      <c r="A203" s="269" t="s">
        <v>564</v>
      </c>
      <c r="B203" s="283">
        <v>0</v>
      </c>
      <c r="C203" s="283">
        <v>0</v>
      </c>
      <c r="D203" s="283">
        <v>0</v>
      </c>
      <c r="E203" s="283">
        <v>0</v>
      </c>
      <c r="F203" s="283">
        <v>0</v>
      </c>
      <c r="G203" s="283"/>
      <c r="H203" s="284">
        <v>0</v>
      </c>
      <c r="I203" s="284">
        <v>0</v>
      </c>
      <c r="J203" s="284">
        <v>0</v>
      </c>
    </row>
    <row r="204" spans="1:10" x14ac:dyDescent="0.2">
      <c r="A204" s="269" t="s">
        <v>565</v>
      </c>
      <c r="B204" s="283">
        <v>0</v>
      </c>
      <c r="C204" s="283">
        <v>0</v>
      </c>
      <c r="D204" s="283">
        <v>0</v>
      </c>
      <c r="E204" s="283">
        <v>0</v>
      </c>
      <c r="F204" s="283">
        <v>0</v>
      </c>
      <c r="G204" s="283"/>
      <c r="H204" s="284">
        <v>0</v>
      </c>
      <c r="I204" s="284">
        <v>0</v>
      </c>
      <c r="J204" s="284">
        <v>0</v>
      </c>
    </row>
    <row r="205" spans="1:10" x14ac:dyDescent="0.2">
      <c r="A205" s="269" t="s">
        <v>566</v>
      </c>
      <c r="B205" s="283">
        <v>0</v>
      </c>
      <c r="C205" s="283">
        <v>0</v>
      </c>
      <c r="D205" s="283">
        <v>0</v>
      </c>
      <c r="E205" s="283">
        <v>0</v>
      </c>
      <c r="F205" s="283">
        <v>0</v>
      </c>
      <c r="G205" s="283"/>
      <c r="H205" s="284">
        <v>0</v>
      </c>
      <c r="I205" s="284">
        <v>0</v>
      </c>
      <c r="J205" s="284">
        <v>0</v>
      </c>
    </row>
    <row r="206" spans="1:10" x14ac:dyDescent="0.2">
      <c r="A206" s="269" t="s">
        <v>567</v>
      </c>
      <c r="B206" s="283">
        <v>0</v>
      </c>
      <c r="C206" s="283">
        <v>0</v>
      </c>
      <c r="D206" s="283">
        <v>0</v>
      </c>
      <c r="E206" s="283">
        <v>0</v>
      </c>
      <c r="F206" s="283">
        <v>0</v>
      </c>
      <c r="G206" s="283"/>
      <c r="H206" s="284">
        <v>13</v>
      </c>
      <c r="I206" s="284">
        <v>0</v>
      </c>
      <c r="J206" s="284">
        <v>13</v>
      </c>
    </row>
    <row r="207" spans="1:10" x14ac:dyDescent="0.2">
      <c r="A207" s="269" t="s">
        <v>568</v>
      </c>
      <c r="B207" s="283">
        <v>0</v>
      </c>
      <c r="C207" s="283">
        <v>0</v>
      </c>
      <c r="D207" s="283">
        <v>0</v>
      </c>
      <c r="E207" s="283">
        <v>0</v>
      </c>
      <c r="F207" s="283">
        <v>0</v>
      </c>
      <c r="G207" s="283"/>
      <c r="H207" s="284">
        <v>4</v>
      </c>
      <c r="I207" s="284">
        <v>0</v>
      </c>
      <c r="J207" s="284">
        <v>4</v>
      </c>
    </row>
    <row r="208" spans="1:10" ht="25.5" x14ac:dyDescent="0.2">
      <c r="A208" s="282" t="s">
        <v>704</v>
      </c>
      <c r="B208" s="283">
        <v>0</v>
      </c>
      <c r="C208" s="283">
        <v>0</v>
      </c>
      <c r="D208" s="283">
        <v>0</v>
      </c>
      <c r="E208" s="283">
        <v>0</v>
      </c>
      <c r="F208" s="283">
        <v>0</v>
      </c>
      <c r="G208" s="283"/>
      <c r="H208" s="284">
        <v>0</v>
      </c>
      <c r="I208" s="284">
        <v>0</v>
      </c>
      <c r="J208" s="284">
        <v>0</v>
      </c>
    </row>
    <row r="209" spans="1:10" x14ac:dyDescent="0.2">
      <c r="A209" s="269" t="s">
        <v>571</v>
      </c>
      <c r="B209" s="283">
        <v>0</v>
      </c>
      <c r="C209" s="283">
        <v>0</v>
      </c>
      <c r="D209" s="283">
        <v>0</v>
      </c>
      <c r="E209" s="283">
        <v>0</v>
      </c>
      <c r="F209" s="283">
        <v>0</v>
      </c>
      <c r="G209" s="283"/>
      <c r="H209" s="284">
        <v>0</v>
      </c>
      <c r="I209" s="284">
        <v>0</v>
      </c>
      <c r="J209" s="284">
        <v>0</v>
      </c>
    </row>
    <row r="210" spans="1:10" x14ac:dyDescent="0.2">
      <c r="A210" s="269" t="s">
        <v>572</v>
      </c>
      <c r="B210" s="283">
        <v>0</v>
      </c>
      <c r="C210" s="283">
        <v>0</v>
      </c>
      <c r="D210" s="283">
        <v>0</v>
      </c>
      <c r="E210" s="283">
        <v>0</v>
      </c>
      <c r="F210" s="283">
        <v>0</v>
      </c>
      <c r="G210" s="283"/>
      <c r="H210" s="284">
        <v>0</v>
      </c>
      <c r="I210" s="284">
        <v>0</v>
      </c>
      <c r="J210" s="284">
        <v>0</v>
      </c>
    </row>
    <row r="211" spans="1:10" x14ac:dyDescent="0.2">
      <c r="A211" s="269" t="s">
        <v>573</v>
      </c>
      <c r="B211" s="283">
        <v>0</v>
      </c>
      <c r="C211" s="283">
        <v>0</v>
      </c>
      <c r="D211" s="283">
        <v>0</v>
      </c>
      <c r="E211" s="283">
        <v>0</v>
      </c>
      <c r="F211" s="283">
        <v>0</v>
      </c>
      <c r="G211" s="283"/>
      <c r="H211" s="284">
        <v>0</v>
      </c>
      <c r="I211" s="284">
        <v>476.9502</v>
      </c>
      <c r="J211" s="284">
        <v>477</v>
      </c>
    </row>
    <row r="212" spans="1:10" x14ac:dyDescent="0.2">
      <c r="A212" s="269" t="s">
        <v>574</v>
      </c>
      <c r="B212" s="283">
        <v>0</v>
      </c>
      <c r="C212" s="283">
        <v>0</v>
      </c>
      <c r="D212" s="283">
        <v>0</v>
      </c>
      <c r="E212" s="283">
        <v>0</v>
      </c>
      <c r="F212" s="283">
        <v>0</v>
      </c>
      <c r="G212" s="283"/>
      <c r="H212" s="284">
        <v>0</v>
      </c>
      <c r="I212" s="284">
        <v>0</v>
      </c>
      <c r="J212" s="284">
        <v>0</v>
      </c>
    </row>
    <row r="213" spans="1:10" x14ac:dyDescent="0.2">
      <c r="A213" s="269" t="s">
        <v>575</v>
      </c>
      <c r="B213" s="283">
        <v>0</v>
      </c>
      <c r="C213" s="283">
        <v>0</v>
      </c>
      <c r="D213" s="283">
        <v>0</v>
      </c>
      <c r="E213" s="283">
        <v>0</v>
      </c>
      <c r="F213" s="283">
        <v>0</v>
      </c>
      <c r="G213" s="283"/>
      <c r="H213" s="284">
        <v>0</v>
      </c>
      <c r="I213" s="284">
        <v>0</v>
      </c>
      <c r="J213" s="284">
        <v>0</v>
      </c>
    </row>
    <row r="214" spans="1:10" x14ac:dyDescent="0.2">
      <c r="A214" s="269" t="s">
        <v>576</v>
      </c>
      <c r="B214" s="283">
        <v>0</v>
      </c>
      <c r="C214" s="283">
        <v>0</v>
      </c>
      <c r="D214" s="283">
        <v>0</v>
      </c>
      <c r="E214" s="283">
        <v>0</v>
      </c>
      <c r="F214" s="283">
        <v>0</v>
      </c>
      <c r="G214" s="283"/>
      <c r="H214" s="284">
        <v>0</v>
      </c>
      <c r="I214" s="284">
        <v>0</v>
      </c>
      <c r="J214" s="284">
        <v>0</v>
      </c>
    </row>
    <row r="215" spans="1:10" x14ac:dyDescent="0.2">
      <c r="A215" s="269" t="s">
        <v>577</v>
      </c>
      <c r="B215" s="283">
        <v>0</v>
      </c>
      <c r="C215" s="283">
        <v>0</v>
      </c>
      <c r="D215" s="283">
        <v>0</v>
      </c>
      <c r="E215" s="283">
        <v>0</v>
      </c>
      <c r="F215" s="283">
        <v>0</v>
      </c>
      <c r="G215" s="283"/>
      <c r="H215" s="284">
        <v>0</v>
      </c>
      <c r="I215" s="284">
        <v>0</v>
      </c>
      <c r="J215" s="284">
        <v>0</v>
      </c>
    </row>
    <row r="216" spans="1:10" x14ac:dyDescent="0.2">
      <c r="A216" s="269" t="s">
        <v>578</v>
      </c>
      <c r="B216" s="283">
        <v>0</v>
      </c>
      <c r="C216" s="283">
        <v>0</v>
      </c>
      <c r="D216" s="283">
        <v>0</v>
      </c>
      <c r="E216" s="283">
        <v>0</v>
      </c>
      <c r="F216" s="283">
        <v>0</v>
      </c>
      <c r="G216" s="283"/>
      <c r="H216" s="284">
        <v>0</v>
      </c>
      <c r="I216" s="284">
        <v>0</v>
      </c>
      <c r="J216" s="284">
        <v>0</v>
      </c>
    </row>
    <row r="217" spans="1:10" x14ac:dyDescent="0.2">
      <c r="A217" s="269" t="s">
        <v>579</v>
      </c>
      <c r="B217" s="283">
        <v>0</v>
      </c>
      <c r="C217" s="283">
        <v>0</v>
      </c>
      <c r="D217" s="283">
        <v>0</v>
      </c>
      <c r="E217" s="283">
        <v>0</v>
      </c>
      <c r="F217" s="283">
        <v>0</v>
      </c>
      <c r="G217" s="283"/>
      <c r="H217" s="284">
        <v>0</v>
      </c>
      <c r="I217" s="284">
        <v>352.59339999999997</v>
      </c>
      <c r="J217" s="284">
        <v>353</v>
      </c>
    </row>
    <row r="218" spans="1:10" x14ac:dyDescent="0.2">
      <c r="A218" s="269" t="s">
        <v>580</v>
      </c>
      <c r="B218" s="283">
        <v>0</v>
      </c>
      <c r="C218" s="283">
        <v>0</v>
      </c>
      <c r="D218" s="283">
        <v>0</v>
      </c>
      <c r="E218" s="283">
        <v>0</v>
      </c>
      <c r="F218" s="283">
        <v>0</v>
      </c>
      <c r="G218" s="283"/>
      <c r="H218" s="284">
        <v>0</v>
      </c>
      <c r="I218" s="284">
        <v>0</v>
      </c>
      <c r="J218" s="284">
        <v>0</v>
      </c>
    </row>
    <row r="219" spans="1:10" x14ac:dyDescent="0.2">
      <c r="A219" s="269" t="s">
        <v>569</v>
      </c>
      <c r="B219" s="283">
        <v>209</v>
      </c>
      <c r="C219" s="283">
        <v>0</v>
      </c>
      <c r="D219" s="283">
        <v>0</v>
      </c>
      <c r="E219" s="283">
        <v>0</v>
      </c>
      <c r="F219" s="283">
        <v>0</v>
      </c>
      <c r="G219" s="283"/>
      <c r="H219" s="284">
        <v>0</v>
      </c>
      <c r="I219" s="284">
        <v>0</v>
      </c>
      <c r="J219" s="284">
        <v>0</v>
      </c>
    </row>
    <row r="220" spans="1:10" ht="25.5" x14ac:dyDescent="0.2">
      <c r="A220" s="282" t="s">
        <v>705</v>
      </c>
      <c r="B220" s="283">
        <v>0</v>
      </c>
      <c r="C220" s="283">
        <v>0</v>
      </c>
      <c r="D220" s="283">
        <v>0</v>
      </c>
      <c r="E220" s="283">
        <v>0</v>
      </c>
      <c r="F220" s="283">
        <v>0</v>
      </c>
      <c r="G220" s="283"/>
      <c r="H220" s="284">
        <v>0</v>
      </c>
      <c r="I220" s="284">
        <v>0</v>
      </c>
      <c r="J220" s="284">
        <v>0</v>
      </c>
    </row>
    <row r="221" spans="1:10" x14ac:dyDescent="0.2">
      <c r="A221" s="269" t="s">
        <v>583</v>
      </c>
      <c r="B221" s="283">
        <v>1142</v>
      </c>
      <c r="C221" s="283">
        <v>720</v>
      </c>
      <c r="D221" s="283">
        <v>408</v>
      </c>
      <c r="E221" s="283">
        <v>145</v>
      </c>
      <c r="F221" s="283">
        <v>0</v>
      </c>
      <c r="G221" s="283"/>
      <c r="H221" s="284">
        <v>0</v>
      </c>
      <c r="I221" s="284">
        <v>0</v>
      </c>
      <c r="J221" s="284">
        <v>0</v>
      </c>
    </row>
    <row r="222" spans="1:10" x14ac:dyDescent="0.2">
      <c r="A222" s="269" t="s">
        <v>584</v>
      </c>
      <c r="B222" s="283">
        <v>511</v>
      </c>
      <c r="C222" s="283">
        <v>89</v>
      </c>
      <c r="D222" s="283">
        <v>0</v>
      </c>
      <c r="E222" s="283">
        <v>0</v>
      </c>
      <c r="F222" s="283">
        <v>0</v>
      </c>
      <c r="G222" s="283"/>
      <c r="H222" s="284">
        <v>0</v>
      </c>
      <c r="I222" s="284">
        <v>79.889399999999966</v>
      </c>
      <c r="J222" s="284">
        <v>80</v>
      </c>
    </row>
    <row r="223" spans="1:10" x14ac:dyDescent="0.2">
      <c r="A223" s="269" t="s">
        <v>585</v>
      </c>
      <c r="B223" s="283">
        <v>11</v>
      </c>
      <c r="C223" s="283">
        <v>0</v>
      </c>
      <c r="D223" s="283">
        <v>0</v>
      </c>
      <c r="E223" s="283">
        <v>0</v>
      </c>
      <c r="F223" s="283">
        <v>0</v>
      </c>
      <c r="G223" s="283"/>
      <c r="H223" s="284">
        <v>0</v>
      </c>
      <c r="I223" s="284">
        <v>0</v>
      </c>
      <c r="J223" s="284">
        <v>0</v>
      </c>
    </row>
    <row r="224" spans="1:10" x14ac:dyDescent="0.2">
      <c r="A224" s="269" t="s">
        <v>586</v>
      </c>
      <c r="B224" s="283">
        <v>372</v>
      </c>
      <c r="C224" s="283">
        <v>0</v>
      </c>
      <c r="D224" s="283">
        <v>0</v>
      </c>
      <c r="E224" s="283">
        <v>0</v>
      </c>
      <c r="F224" s="283">
        <v>0</v>
      </c>
      <c r="G224" s="283"/>
      <c r="H224" s="284">
        <v>0</v>
      </c>
      <c r="I224" s="284">
        <v>0</v>
      </c>
      <c r="J224" s="284">
        <v>0</v>
      </c>
    </row>
    <row r="225" spans="1:10" x14ac:dyDescent="0.2">
      <c r="A225" s="269" t="s">
        <v>587</v>
      </c>
      <c r="B225" s="283">
        <v>0</v>
      </c>
      <c r="C225" s="283">
        <v>0</v>
      </c>
      <c r="D225" s="283">
        <v>0</v>
      </c>
      <c r="E225" s="283">
        <v>0</v>
      </c>
      <c r="F225" s="283">
        <v>0</v>
      </c>
      <c r="G225" s="283"/>
      <c r="H225" s="284">
        <v>0</v>
      </c>
      <c r="I225" s="284">
        <v>0</v>
      </c>
      <c r="J225" s="284">
        <v>0</v>
      </c>
    </row>
    <row r="226" spans="1:10" x14ac:dyDescent="0.2">
      <c r="A226" s="269" t="s">
        <v>588</v>
      </c>
      <c r="B226" s="283">
        <v>0</v>
      </c>
      <c r="C226" s="283">
        <v>0</v>
      </c>
      <c r="D226" s="283">
        <v>0</v>
      </c>
      <c r="E226" s="283">
        <v>0</v>
      </c>
      <c r="F226" s="283">
        <v>0</v>
      </c>
      <c r="G226" s="283"/>
      <c r="H226" s="284">
        <v>0</v>
      </c>
      <c r="I226" s="284">
        <v>0</v>
      </c>
      <c r="J226" s="284">
        <v>0</v>
      </c>
    </row>
    <row r="227" spans="1:10" x14ac:dyDescent="0.2">
      <c r="A227" s="269" t="s">
        <v>589</v>
      </c>
      <c r="B227" s="283">
        <v>0</v>
      </c>
      <c r="C227" s="283">
        <v>0</v>
      </c>
      <c r="D227" s="283">
        <v>0</v>
      </c>
      <c r="E227" s="283">
        <v>0</v>
      </c>
      <c r="F227" s="283">
        <v>0</v>
      </c>
      <c r="G227" s="283"/>
      <c r="H227" s="284">
        <v>0</v>
      </c>
      <c r="I227" s="284">
        <v>395.97359999999998</v>
      </c>
      <c r="J227" s="284">
        <v>396</v>
      </c>
    </row>
    <row r="228" spans="1:10" x14ac:dyDescent="0.2">
      <c r="A228" s="269" t="s">
        <v>590</v>
      </c>
      <c r="B228" s="283">
        <v>0</v>
      </c>
      <c r="C228" s="283">
        <v>0</v>
      </c>
      <c r="D228" s="283">
        <v>0</v>
      </c>
      <c r="E228" s="283">
        <v>0</v>
      </c>
      <c r="F228" s="283">
        <v>0</v>
      </c>
      <c r="G228" s="283"/>
      <c r="H228" s="284">
        <v>0</v>
      </c>
      <c r="I228" s="284">
        <v>0</v>
      </c>
      <c r="J228" s="284">
        <v>0</v>
      </c>
    </row>
    <row r="229" spans="1:10" x14ac:dyDescent="0.2">
      <c r="A229" s="269" t="s">
        <v>591</v>
      </c>
      <c r="B229" s="283">
        <v>481</v>
      </c>
      <c r="C229" s="283">
        <v>59</v>
      </c>
      <c r="D229" s="283">
        <v>0</v>
      </c>
      <c r="E229" s="283">
        <v>0</v>
      </c>
      <c r="F229" s="283">
        <v>0</v>
      </c>
      <c r="G229" s="283"/>
      <c r="H229" s="284">
        <v>0</v>
      </c>
      <c r="I229" s="284">
        <v>0</v>
      </c>
      <c r="J229" s="284">
        <v>0</v>
      </c>
    </row>
    <row r="230" spans="1:10" ht="25.5" x14ac:dyDescent="0.2">
      <c r="A230" s="282" t="s">
        <v>706</v>
      </c>
      <c r="B230" s="283">
        <v>0</v>
      </c>
      <c r="C230" s="283">
        <v>0</v>
      </c>
      <c r="D230" s="283">
        <v>0</v>
      </c>
      <c r="E230" s="283">
        <v>0</v>
      </c>
      <c r="F230" s="283">
        <v>0</v>
      </c>
      <c r="G230" s="283"/>
      <c r="H230" s="284">
        <v>0</v>
      </c>
      <c r="I230" s="284">
        <v>0</v>
      </c>
      <c r="J230" s="284">
        <v>0</v>
      </c>
    </row>
    <row r="231" spans="1:10" x14ac:dyDescent="0.2">
      <c r="A231" s="269" t="s">
        <v>594</v>
      </c>
      <c r="B231" s="283">
        <v>0</v>
      </c>
      <c r="C231" s="283">
        <v>0</v>
      </c>
      <c r="D231" s="283">
        <v>0</v>
      </c>
      <c r="E231" s="283">
        <v>0</v>
      </c>
      <c r="F231" s="283">
        <v>0</v>
      </c>
      <c r="G231" s="283"/>
      <c r="H231" s="284">
        <v>0</v>
      </c>
      <c r="I231" s="284">
        <v>0</v>
      </c>
      <c r="J231" s="284">
        <v>0</v>
      </c>
    </row>
    <row r="232" spans="1:10" x14ac:dyDescent="0.2">
      <c r="A232" s="269" t="s">
        <v>595</v>
      </c>
      <c r="B232" s="283">
        <v>0</v>
      </c>
      <c r="C232" s="283">
        <v>0</v>
      </c>
      <c r="D232" s="283">
        <v>0</v>
      </c>
      <c r="E232" s="283">
        <v>0</v>
      </c>
      <c r="F232" s="283">
        <v>0</v>
      </c>
      <c r="G232" s="283"/>
      <c r="H232" s="284">
        <v>0</v>
      </c>
      <c r="I232" s="284">
        <v>0</v>
      </c>
      <c r="J232" s="284">
        <v>0</v>
      </c>
    </row>
    <row r="233" spans="1:10" x14ac:dyDescent="0.2">
      <c r="A233" s="269" t="s">
        <v>596</v>
      </c>
      <c r="B233" s="283">
        <v>0</v>
      </c>
      <c r="C233" s="283">
        <v>0</v>
      </c>
      <c r="D233" s="283">
        <v>0</v>
      </c>
      <c r="E233" s="283">
        <v>0</v>
      </c>
      <c r="F233" s="283">
        <v>0</v>
      </c>
      <c r="G233" s="283"/>
      <c r="H233" s="284">
        <v>0</v>
      </c>
      <c r="I233" s="284">
        <v>0</v>
      </c>
      <c r="J233" s="284">
        <v>0</v>
      </c>
    </row>
    <row r="234" spans="1:10" x14ac:dyDescent="0.2">
      <c r="A234" s="269" t="s">
        <v>597</v>
      </c>
      <c r="B234" s="283">
        <v>0</v>
      </c>
      <c r="C234" s="283">
        <v>0</v>
      </c>
      <c r="D234" s="283">
        <v>0</v>
      </c>
      <c r="E234" s="283">
        <v>0</v>
      </c>
      <c r="F234" s="283">
        <v>0</v>
      </c>
      <c r="G234" s="283"/>
      <c r="H234" s="284">
        <v>0</v>
      </c>
      <c r="I234" s="284">
        <v>0</v>
      </c>
      <c r="J234" s="284">
        <v>0</v>
      </c>
    </row>
    <row r="235" spans="1:10" x14ac:dyDescent="0.2">
      <c r="A235" s="269" t="s">
        <v>598</v>
      </c>
      <c r="B235" s="283">
        <v>0</v>
      </c>
      <c r="C235" s="283">
        <v>0</v>
      </c>
      <c r="D235" s="283">
        <v>0</v>
      </c>
      <c r="E235" s="283">
        <v>0</v>
      </c>
      <c r="F235" s="283">
        <v>0</v>
      </c>
      <c r="G235" s="283"/>
      <c r="H235" s="284">
        <v>0</v>
      </c>
      <c r="I235" s="284">
        <v>0</v>
      </c>
      <c r="J235" s="284">
        <v>0</v>
      </c>
    </row>
    <row r="236" spans="1:10" x14ac:dyDescent="0.2">
      <c r="A236" s="269" t="s">
        <v>599</v>
      </c>
      <c r="B236" s="283">
        <v>0</v>
      </c>
      <c r="C236" s="283">
        <v>0</v>
      </c>
      <c r="D236" s="283">
        <v>0</v>
      </c>
      <c r="E236" s="283">
        <v>0</v>
      </c>
      <c r="F236" s="283">
        <v>0</v>
      </c>
      <c r="G236" s="283"/>
      <c r="H236" s="284">
        <v>0</v>
      </c>
      <c r="I236" s="284">
        <v>152.97359999999998</v>
      </c>
      <c r="J236" s="284">
        <v>153</v>
      </c>
    </row>
    <row r="237" spans="1:10" x14ac:dyDescent="0.2">
      <c r="A237" s="269" t="s">
        <v>600</v>
      </c>
      <c r="B237" s="283">
        <v>22</v>
      </c>
      <c r="C237" s="283">
        <v>0</v>
      </c>
      <c r="D237" s="283">
        <v>0</v>
      </c>
      <c r="E237" s="283">
        <v>0</v>
      </c>
      <c r="F237" s="283">
        <v>0</v>
      </c>
      <c r="G237" s="283"/>
      <c r="H237" s="284">
        <v>1182</v>
      </c>
      <c r="I237" s="284">
        <v>0</v>
      </c>
      <c r="J237" s="284">
        <v>1182</v>
      </c>
    </row>
    <row r="238" spans="1:10" x14ac:dyDescent="0.2">
      <c r="A238" s="269" t="s">
        <v>601</v>
      </c>
      <c r="B238" s="283">
        <v>0</v>
      </c>
      <c r="C238" s="283">
        <v>0</v>
      </c>
      <c r="D238" s="283">
        <v>0</v>
      </c>
      <c r="E238" s="283">
        <v>0</v>
      </c>
      <c r="F238" s="283">
        <v>0</v>
      </c>
      <c r="G238" s="283"/>
      <c r="H238" s="284">
        <v>112</v>
      </c>
      <c r="I238" s="284">
        <v>0</v>
      </c>
      <c r="J238" s="284">
        <v>112</v>
      </c>
    </row>
    <row r="239" spans="1:10" x14ac:dyDescent="0.2">
      <c r="A239" s="269" t="s">
        <v>602</v>
      </c>
      <c r="B239" s="283">
        <v>0</v>
      </c>
      <c r="C239" s="283">
        <v>0</v>
      </c>
      <c r="D239" s="283">
        <v>0</v>
      </c>
      <c r="E239" s="283">
        <v>0</v>
      </c>
      <c r="F239" s="283">
        <v>0</v>
      </c>
      <c r="G239" s="283"/>
      <c r="H239" s="284">
        <v>272</v>
      </c>
      <c r="I239" s="284">
        <v>119.69659999999999</v>
      </c>
      <c r="J239" s="284">
        <v>392</v>
      </c>
    </row>
    <row r="240" spans="1:10" x14ac:dyDescent="0.2">
      <c r="A240" s="269" t="s">
        <v>603</v>
      </c>
      <c r="B240" s="283">
        <v>0</v>
      </c>
      <c r="C240" s="283">
        <v>0</v>
      </c>
      <c r="D240" s="283">
        <v>0</v>
      </c>
      <c r="E240" s="283">
        <v>0</v>
      </c>
      <c r="F240" s="283">
        <v>0</v>
      </c>
      <c r="G240" s="283"/>
      <c r="H240" s="284">
        <v>0</v>
      </c>
      <c r="I240" s="284">
        <v>0</v>
      </c>
      <c r="J240" s="284">
        <v>0</v>
      </c>
    </row>
    <row r="241" spans="1:10" x14ac:dyDescent="0.2">
      <c r="A241" s="269" t="s">
        <v>604</v>
      </c>
      <c r="B241" s="283">
        <v>0</v>
      </c>
      <c r="C241" s="283">
        <v>0</v>
      </c>
      <c r="D241" s="283">
        <v>0</v>
      </c>
      <c r="E241" s="283">
        <v>0</v>
      </c>
      <c r="F241" s="283">
        <v>0</v>
      </c>
      <c r="G241" s="283"/>
      <c r="H241" s="284">
        <v>0</v>
      </c>
      <c r="I241" s="284">
        <v>276.69439999999997</v>
      </c>
      <c r="J241" s="284">
        <v>277</v>
      </c>
    </row>
    <row r="242" spans="1:10" x14ac:dyDescent="0.2">
      <c r="A242" s="269" t="s">
        <v>605</v>
      </c>
      <c r="B242" s="283">
        <v>0</v>
      </c>
      <c r="C242" s="283">
        <v>0</v>
      </c>
      <c r="D242" s="283">
        <v>0</v>
      </c>
      <c r="E242" s="283">
        <v>0</v>
      </c>
      <c r="F242" s="283">
        <v>0</v>
      </c>
      <c r="G242" s="283"/>
      <c r="H242" s="284">
        <v>0</v>
      </c>
      <c r="I242" s="284">
        <v>0</v>
      </c>
      <c r="J242" s="284">
        <v>0</v>
      </c>
    </row>
    <row r="243" spans="1:10" x14ac:dyDescent="0.2">
      <c r="A243" s="269" t="s">
        <v>606</v>
      </c>
      <c r="B243" s="283">
        <v>0</v>
      </c>
      <c r="C243" s="283">
        <v>0</v>
      </c>
      <c r="D243" s="283">
        <v>0</v>
      </c>
      <c r="E243" s="283">
        <v>0</v>
      </c>
      <c r="F243" s="283">
        <v>0</v>
      </c>
      <c r="G243" s="283"/>
      <c r="H243" s="284">
        <v>0</v>
      </c>
      <c r="I243" s="284">
        <v>0</v>
      </c>
      <c r="J243" s="284">
        <v>0</v>
      </c>
    </row>
    <row r="244" spans="1:10" x14ac:dyDescent="0.2">
      <c r="A244" s="269" t="s">
        <v>607</v>
      </c>
      <c r="B244" s="283">
        <v>0</v>
      </c>
      <c r="C244" s="283">
        <v>0</v>
      </c>
      <c r="D244" s="283">
        <v>0</v>
      </c>
      <c r="E244" s="283">
        <v>0</v>
      </c>
      <c r="F244" s="283">
        <v>0</v>
      </c>
      <c r="G244" s="283"/>
      <c r="H244" s="284">
        <v>1534</v>
      </c>
      <c r="I244" s="284">
        <v>627.3646</v>
      </c>
      <c r="J244" s="284">
        <v>2161</v>
      </c>
    </row>
    <row r="245" spans="1:10" ht="25.5" x14ac:dyDescent="0.2">
      <c r="A245" s="282" t="s">
        <v>707</v>
      </c>
      <c r="B245" s="283">
        <v>0</v>
      </c>
      <c r="C245" s="283">
        <v>0</v>
      </c>
      <c r="D245" s="283">
        <v>0</v>
      </c>
      <c r="E245" s="283">
        <v>0</v>
      </c>
      <c r="F245" s="283">
        <v>0</v>
      </c>
      <c r="G245" s="283"/>
      <c r="H245" s="284">
        <v>0</v>
      </c>
      <c r="I245" s="284">
        <v>346.90379999999999</v>
      </c>
      <c r="J245" s="284">
        <v>347</v>
      </c>
    </row>
    <row r="246" spans="1:10" x14ac:dyDescent="0.2">
      <c r="A246" s="269" t="s">
        <v>610</v>
      </c>
      <c r="B246" s="283">
        <v>192</v>
      </c>
      <c r="C246" s="283">
        <v>0</v>
      </c>
      <c r="D246" s="283">
        <v>0</v>
      </c>
      <c r="E246" s="283">
        <v>0</v>
      </c>
      <c r="F246" s="283">
        <v>0</v>
      </c>
      <c r="G246" s="283"/>
      <c r="H246" s="284">
        <v>0</v>
      </c>
      <c r="I246" s="284">
        <v>0</v>
      </c>
      <c r="J246" s="284">
        <v>0</v>
      </c>
    </row>
    <row r="247" spans="1:10" x14ac:dyDescent="0.2">
      <c r="A247" s="269" t="s">
        <v>611</v>
      </c>
      <c r="B247" s="283">
        <v>0</v>
      </c>
      <c r="C247" s="283">
        <v>0</v>
      </c>
      <c r="D247" s="283">
        <v>0</v>
      </c>
      <c r="E247" s="283">
        <v>0</v>
      </c>
      <c r="F247" s="283">
        <v>0</v>
      </c>
      <c r="G247" s="283"/>
      <c r="H247" s="284">
        <v>0</v>
      </c>
      <c r="I247" s="284">
        <v>0</v>
      </c>
      <c r="J247" s="284">
        <v>0</v>
      </c>
    </row>
    <row r="248" spans="1:10" x14ac:dyDescent="0.2">
      <c r="A248" s="269" t="s">
        <v>612</v>
      </c>
      <c r="B248" s="283">
        <v>0</v>
      </c>
      <c r="C248" s="283">
        <v>0</v>
      </c>
      <c r="D248" s="283">
        <v>0</v>
      </c>
      <c r="E248" s="283">
        <v>0</v>
      </c>
      <c r="F248" s="283">
        <v>0</v>
      </c>
      <c r="G248" s="283"/>
      <c r="H248" s="284">
        <v>0</v>
      </c>
      <c r="I248" s="284">
        <v>0</v>
      </c>
      <c r="J248" s="284">
        <v>0</v>
      </c>
    </row>
    <row r="249" spans="1:10" x14ac:dyDescent="0.2">
      <c r="A249" s="269" t="s">
        <v>613</v>
      </c>
      <c r="B249" s="283">
        <v>0</v>
      </c>
      <c r="C249" s="283">
        <v>0</v>
      </c>
      <c r="D249" s="283">
        <v>0</v>
      </c>
      <c r="E249" s="283">
        <v>0</v>
      </c>
      <c r="F249" s="283">
        <v>0</v>
      </c>
      <c r="G249" s="283"/>
      <c r="H249" s="284">
        <v>331</v>
      </c>
      <c r="I249" s="284">
        <v>130.90639999999996</v>
      </c>
      <c r="J249" s="284">
        <v>462</v>
      </c>
    </row>
    <row r="250" spans="1:10" x14ac:dyDescent="0.2">
      <c r="A250" s="269" t="s">
        <v>614</v>
      </c>
      <c r="B250" s="283">
        <v>0</v>
      </c>
      <c r="C250" s="283">
        <v>0</v>
      </c>
      <c r="D250" s="283">
        <v>0</v>
      </c>
      <c r="E250" s="283">
        <v>0</v>
      </c>
      <c r="F250" s="283">
        <v>0</v>
      </c>
      <c r="G250" s="283"/>
      <c r="H250" s="284">
        <v>0</v>
      </c>
      <c r="I250" s="284">
        <v>0</v>
      </c>
      <c r="J250" s="284">
        <v>0</v>
      </c>
    </row>
    <row r="251" spans="1:10" x14ac:dyDescent="0.2">
      <c r="A251" s="269" t="s">
        <v>615</v>
      </c>
      <c r="B251" s="283">
        <v>0</v>
      </c>
      <c r="C251" s="283">
        <v>0</v>
      </c>
      <c r="D251" s="283">
        <v>0</v>
      </c>
      <c r="E251" s="283">
        <v>0</v>
      </c>
      <c r="F251" s="283">
        <v>0</v>
      </c>
      <c r="G251" s="283"/>
      <c r="H251" s="284">
        <v>0</v>
      </c>
      <c r="I251" s="284">
        <v>0</v>
      </c>
      <c r="J251" s="284">
        <v>0</v>
      </c>
    </row>
    <row r="252" spans="1:10" x14ac:dyDescent="0.2">
      <c r="A252" s="269" t="s">
        <v>616</v>
      </c>
      <c r="B252" s="283">
        <v>0</v>
      </c>
      <c r="C252" s="283">
        <v>0</v>
      </c>
      <c r="D252" s="283">
        <v>0</v>
      </c>
      <c r="E252" s="283">
        <v>0</v>
      </c>
      <c r="F252" s="283">
        <v>0</v>
      </c>
      <c r="G252" s="283"/>
      <c r="H252" s="284">
        <v>0</v>
      </c>
      <c r="I252" s="284">
        <v>0</v>
      </c>
      <c r="J252" s="284">
        <v>0</v>
      </c>
    </row>
    <row r="253" spans="1:10" x14ac:dyDescent="0.2">
      <c r="A253" s="269" t="s">
        <v>617</v>
      </c>
      <c r="B253" s="283">
        <v>1</v>
      </c>
      <c r="C253" s="283">
        <v>0</v>
      </c>
      <c r="D253" s="283">
        <v>0</v>
      </c>
      <c r="E253" s="283">
        <v>0</v>
      </c>
      <c r="F253" s="283">
        <v>0</v>
      </c>
      <c r="G253" s="283"/>
      <c r="H253" s="284">
        <v>0</v>
      </c>
      <c r="I253" s="284">
        <v>0</v>
      </c>
      <c r="J253" s="284">
        <v>0</v>
      </c>
    </row>
    <row r="254" spans="1:10" x14ac:dyDescent="0.2">
      <c r="A254" s="269" t="s">
        <v>618</v>
      </c>
      <c r="B254" s="283">
        <v>0</v>
      </c>
      <c r="C254" s="283">
        <v>0</v>
      </c>
      <c r="D254" s="283">
        <v>0</v>
      </c>
      <c r="E254" s="283">
        <v>0</v>
      </c>
      <c r="F254" s="283">
        <v>0</v>
      </c>
      <c r="G254" s="283"/>
      <c r="H254" s="284">
        <v>0</v>
      </c>
      <c r="I254" s="284">
        <v>0</v>
      </c>
      <c r="J254" s="284">
        <v>0</v>
      </c>
    </row>
    <row r="255" spans="1:10" ht="25.5" x14ac:dyDescent="0.2">
      <c r="A255" s="282" t="s">
        <v>708</v>
      </c>
      <c r="B255" s="283">
        <v>0</v>
      </c>
      <c r="C255" s="283">
        <v>0</v>
      </c>
      <c r="D255" s="283">
        <v>0</v>
      </c>
      <c r="E255" s="283">
        <v>0</v>
      </c>
      <c r="F255" s="283">
        <v>0</v>
      </c>
      <c r="G255" s="283"/>
      <c r="H255" s="284">
        <v>0</v>
      </c>
      <c r="I255" s="284">
        <v>0</v>
      </c>
      <c r="J255" s="284">
        <v>0</v>
      </c>
    </row>
    <row r="256" spans="1:10" x14ac:dyDescent="0.2">
      <c r="A256" s="269" t="s">
        <v>621</v>
      </c>
      <c r="B256" s="283">
        <v>0</v>
      </c>
      <c r="C256" s="283">
        <v>0</v>
      </c>
      <c r="D256" s="283">
        <v>0</v>
      </c>
      <c r="E256" s="283">
        <v>0</v>
      </c>
      <c r="F256" s="283">
        <v>0</v>
      </c>
      <c r="G256" s="283"/>
      <c r="H256" s="284">
        <v>0</v>
      </c>
      <c r="I256" s="284">
        <v>107.21439999999996</v>
      </c>
      <c r="J256" s="284">
        <v>107</v>
      </c>
    </row>
    <row r="257" spans="1:10" x14ac:dyDescent="0.2">
      <c r="A257" s="269" t="s">
        <v>622</v>
      </c>
      <c r="B257" s="283">
        <v>0</v>
      </c>
      <c r="C257" s="283">
        <v>0</v>
      </c>
      <c r="D257" s="283">
        <v>0</v>
      </c>
      <c r="E257" s="283">
        <v>0</v>
      </c>
      <c r="F257" s="283">
        <v>0</v>
      </c>
      <c r="G257" s="283"/>
      <c r="H257" s="284">
        <v>336</v>
      </c>
      <c r="I257" s="284">
        <v>135.4982</v>
      </c>
      <c r="J257" s="284">
        <v>471</v>
      </c>
    </row>
    <row r="258" spans="1:10" x14ac:dyDescent="0.2">
      <c r="A258" s="269" t="s">
        <v>623</v>
      </c>
      <c r="B258" s="283">
        <v>0</v>
      </c>
      <c r="C258" s="283">
        <v>0</v>
      </c>
      <c r="D258" s="283">
        <v>0</v>
      </c>
      <c r="E258" s="283">
        <v>0</v>
      </c>
      <c r="F258" s="283">
        <v>0</v>
      </c>
      <c r="G258" s="283"/>
      <c r="H258" s="284">
        <v>0</v>
      </c>
      <c r="I258" s="284">
        <v>0</v>
      </c>
      <c r="J258" s="284">
        <v>0</v>
      </c>
    </row>
    <row r="259" spans="1:10" x14ac:dyDescent="0.2">
      <c r="A259" s="269" t="s">
        <v>624</v>
      </c>
      <c r="B259" s="283">
        <v>0</v>
      </c>
      <c r="C259" s="283">
        <v>0</v>
      </c>
      <c r="D259" s="283">
        <v>0</v>
      </c>
      <c r="E259" s="283">
        <v>0</v>
      </c>
      <c r="F259" s="283">
        <v>0</v>
      </c>
      <c r="G259" s="283"/>
      <c r="H259" s="284">
        <v>0</v>
      </c>
      <c r="I259" s="284">
        <v>0</v>
      </c>
      <c r="J259" s="284">
        <v>0</v>
      </c>
    </row>
    <row r="260" spans="1:10" x14ac:dyDescent="0.2">
      <c r="A260" s="269" t="s">
        <v>625</v>
      </c>
      <c r="B260" s="283">
        <v>0</v>
      </c>
      <c r="C260" s="283">
        <v>0</v>
      </c>
      <c r="D260" s="283">
        <v>0</v>
      </c>
      <c r="E260" s="283">
        <v>0</v>
      </c>
      <c r="F260" s="283">
        <v>0</v>
      </c>
      <c r="G260" s="283"/>
      <c r="H260" s="284">
        <v>324</v>
      </c>
      <c r="I260" s="284">
        <v>0</v>
      </c>
      <c r="J260" s="284">
        <v>324</v>
      </c>
    </row>
    <row r="261" spans="1:10" x14ac:dyDescent="0.2">
      <c r="A261" s="269" t="s">
        <v>626</v>
      </c>
      <c r="B261" s="283">
        <v>0</v>
      </c>
      <c r="C261" s="283">
        <v>0</v>
      </c>
      <c r="D261" s="283">
        <v>0</v>
      </c>
      <c r="E261" s="283">
        <v>0</v>
      </c>
      <c r="F261" s="283">
        <v>0</v>
      </c>
      <c r="G261" s="283"/>
      <c r="H261" s="284">
        <v>0</v>
      </c>
      <c r="I261" s="284">
        <v>0</v>
      </c>
      <c r="J261" s="284">
        <v>0</v>
      </c>
    </row>
    <row r="262" spans="1:10" ht="25.5" x14ac:dyDescent="0.2">
      <c r="A262" s="282" t="s">
        <v>709</v>
      </c>
      <c r="B262" s="283">
        <v>0</v>
      </c>
      <c r="C262" s="283">
        <v>0</v>
      </c>
      <c r="D262" s="283">
        <v>0</v>
      </c>
      <c r="E262" s="283">
        <v>0</v>
      </c>
      <c r="F262" s="283">
        <v>0</v>
      </c>
      <c r="G262" s="283"/>
      <c r="H262" s="284">
        <v>1389</v>
      </c>
      <c r="I262" s="284">
        <v>0</v>
      </c>
      <c r="J262" s="284">
        <v>1389</v>
      </c>
    </row>
    <row r="263" spans="1:10" x14ac:dyDescent="0.2">
      <c r="A263" s="269" t="s">
        <v>629</v>
      </c>
      <c r="B263" s="283">
        <v>942</v>
      </c>
      <c r="C263" s="283">
        <v>520</v>
      </c>
      <c r="D263" s="283">
        <v>208</v>
      </c>
      <c r="E263" s="283">
        <v>0</v>
      </c>
      <c r="F263" s="283">
        <v>0</v>
      </c>
      <c r="G263" s="283"/>
      <c r="H263" s="284">
        <v>1190</v>
      </c>
      <c r="I263" s="284">
        <v>128.45939999999996</v>
      </c>
      <c r="J263" s="284">
        <v>1318</v>
      </c>
    </row>
    <row r="264" spans="1:10" x14ac:dyDescent="0.2">
      <c r="A264" s="269" t="s">
        <v>630</v>
      </c>
      <c r="B264" s="283">
        <v>790</v>
      </c>
      <c r="C264" s="283">
        <v>368</v>
      </c>
      <c r="D264" s="283">
        <v>56</v>
      </c>
      <c r="E264" s="283">
        <v>0</v>
      </c>
      <c r="F264" s="283">
        <v>0</v>
      </c>
      <c r="G264" s="283"/>
      <c r="H264" s="284">
        <v>2104</v>
      </c>
      <c r="I264" s="284">
        <v>0</v>
      </c>
      <c r="J264" s="284">
        <v>2104</v>
      </c>
    </row>
    <row r="265" spans="1:10" x14ac:dyDescent="0.2">
      <c r="A265" s="269" t="s">
        <v>631</v>
      </c>
      <c r="B265" s="283">
        <v>0</v>
      </c>
      <c r="C265" s="283">
        <v>0</v>
      </c>
      <c r="D265" s="283">
        <v>0</v>
      </c>
      <c r="E265" s="283">
        <v>0</v>
      </c>
      <c r="F265" s="283">
        <v>0</v>
      </c>
      <c r="G265" s="283"/>
      <c r="H265" s="284">
        <v>770</v>
      </c>
      <c r="I265" s="284">
        <v>0</v>
      </c>
      <c r="J265" s="284">
        <v>770</v>
      </c>
    </row>
    <row r="266" spans="1:10" x14ac:dyDescent="0.2">
      <c r="A266" s="269" t="s">
        <v>632</v>
      </c>
      <c r="B266" s="283">
        <v>69</v>
      </c>
      <c r="C266" s="283">
        <v>0</v>
      </c>
      <c r="D266" s="283">
        <v>0</v>
      </c>
      <c r="E266" s="283">
        <v>0</v>
      </c>
      <c r="F266" s="283">
        <v>0</v>
      </c>
      <c r="G266" s="283"/>
      <c r="H266" s="284">
        <v>284</v>
      </c>
      <c r="I266" s="284">
        <v>0</v>
      </c>
      <c r="J266" s="284">
        <v>284</v>
      </c>
    </row>
    <row r="267" spans="1:10" x14ac:dyDescent="0.2">
      <c r="A267" s="269" t="s">
        <v>633</v>
      </c>
      <c r="B267" s="283">
        <v>0</v>
      </c>
      <c r="C267" s="283">
        <v>0</v>
      </c>
      <c r="D267" s="283">
        <v>0</v>
      </c>
      <c r="E267" s="283">
        <v>0</v>
      </c>
      <c r="F267" s="283">
        <v>0</v>
      </c>
      <c r="G267" s="283"/>
      <c r="H267" s="284">
        <v>1540</v>
      </c>
      <c r="I267" s="284">
        <v>225.327</v>
      </c>
      <c r="J267" s="284">
        <v>1765</v>
      </c>
    </row>
    <row r="268" spans="1:10" x14ac:dyDescent="0.2">
      <c r="A268" s="269" t="s">
        <v>634</v>
      </c>
      <c r="B268" s="283">
        <v>418</v>
      </c>
      <c r="C268" s="283">
        <v>0</v>
      </c>
      <c r="D268" s="283">
        <v>0</v>
      </c>
      <c r="E268" s="283">
        <v>0</v>
      </c>
      <c r="F268" s="283">
        <v>0</v>
      </c>
      <c r="G268" s="283"/>
      <c r="H268" s="284">
        <v>1512</v>
      </c>
      <c r="I268" s="284">
        <v>0</v>
      </c>
      <c r="J268" s="284">
        <v>1512</v>
      </c>
    </row>
    <row r="269" spans="1:10" x14ac:dyDescent="0.2">
      <c r="A269" s="269" t="s">
        <v>635</v>
      </c>
      <c r="B269" s="283">
        <v>0</v>
      </c>
      <c r="C269" s="283">
        <v>0</v>
      </c>
      <c r="D269" s="283">
        <v>0</v>
      </c>
      <c r="E269" s="283">
        <v>0</v>
      </c>
      <c r="F269" s="283">
        <v>0</v>
      </c>
      <c r="G269" s="283"/>
      <c r="H269" s="284">
        <v>341</v>
      </c>
      <c r="I269" s="284">
        <v>0</v>
      </c>
      <c r="J269" s="284">
        <v>341</v>
      </c>
    </row>
    <row r="270" spans="1:10" ht="25.5" x14ac:dyDescent="0.2">
      <c r="A270" s="282" t="s">
        <v>710</v>
      </c>
      <c r="B270" s="283">
        <v>557</v>
      </c>
      <c r="C270" s="283">
        <v>135</v>
      </c>
      <c r="D270" s="283">
        <v>0</v>
      </c>
      <c r="E270" s="283">
        <v>0</v>
      </c>
      <c r="F270" s="283">
        <v>0</v>
      </c>
      <c r="G270" s="283"/>
      <c r="H270" s="284">
        <v>432</v>
      </c>
      <c r="I270" s="284">
        <v>0</v>
      </c>
      <c r="J270" s="284">
        <v>432</v>
      </c>
    </row>
    <row r="271" spans="1:10" x14ac:dyDescent="0.2">
      <c r="A271" s="269" t="s">
        <v>638</v>
      </c>
      <c r="B271" s="283">
        <v>0</v>
      </c>
      <c r="C271" s="283">
        <v>0</v>
      </c>
      <c r="D271" s="283">
        <v>0</v>
      </c>
      <c r="E271" s="283">
        <v>0</v>
      </c>
      <c r="F271" s="283">
        <v>0</v>
      </c>
      <c r="G271" s="283"/>
      <c r="H271" s="284">
        <v>2117</v>
      </c>
      <c r="I271" s="284">
        <v>48.019799999999975</v>
      </c>
      <c r="J271" s="284">
        <v>2165</v>
      </c>
    </row>
    <row r="272" spans="1:10" x14ac:dyDescent="0.2">
      <c r="A272" s="269" t="s">
        <v>639</v>
      </c>
      <c r="B272" s="283">
        <v>0</v>
      </c>
      <c r="C272" s="283">
        <v>0</v>
      </c>
      <c r="D272" s="283">
        <v>0</v>
      </c>
      <c r="E272" s="283">
        <v>0</v>
      </c>
      <c r="F272" s="283">
        <v>0</v>
      </c>
      <c r="G272" s="283"/>
      <c r="H272" s="284">
        <v>1792</v>
      </c>
      <c r="I272" s="284">
        <v>0</v>
      </c>
      <c r="J272" s="284">
        <v>1792</v>
      </c>
    </row>
    <row r="273" spans="1:10" x14ac:dyDescent="0.2">
      <c r="A273" s="269" t="s">
        <v>640</v>
      </c>
      <c r="B273" s="283">
        <v>0</v>
      </c>
      <c r="C273" s="283">
        <v>0</v>
      </c>
      <c r="D273" s="283">
        <v>0</v>
      </c>
      <c r="E273" s="283">
        <v>0</v>
      </c>
      <c r="F273" s="283">
        <v>0</v>
      </c>
      <c r="G273" s="283"/>
      <c r="H273" s="284">
        <v>2023</v>
      </c>
      <c r="I273" s="284">
        <v>0</v>
      </c>
      <c r="J273" s="284">
        <v>2023</v>
      </c>
    </row>
    <row r="274" spans="1:10" x14ac:dyDescent="0.2">
      <c r="A274" s="269" t="s">
        <v>641</v>
      </c>
      <c r="B274" s="283">
        <v>0</v>
      </c>
      <c r="C274" s="283">
        <v>0</v>
      </c>
      <c r="D274" s="283">
        <v>0</v>
      </c>
      <c r="E274" s="283">
        <v>0</v>
      </c>
      <c r="F274" s="283">
        <v>0</v>
      </c>
      <c r="G274" s="283"/>
      <c r="H274" s="284">
        <v>433</v>
      </c>
      <c r="I274" s="284">
        <v>0</v>
      </c>
      <c r="J274" s="284">
        <v>433</v>
      </c>
    </row>
    <row r="275" spans="1:10" x14ac:dyDescent="0.2">
      <c r="A275" s="269" t="s">
        <v>642</v>
      </c>
      <c r="B275" s="283">
        <v>0</v>
      </c>
      <c r="C275" s="283">
        <v>0</v>
      </c>
      <c r="D275" s="283">
        <v>0</v>
      </c>
      <c r="E275" s="283">
        <v>0</v>
      </c>
      <c r="F275" s="283">
        <v>0</v>
      </c>
      <c r="G275" s="283"/>
      <c r="H275" s="284">
        <v>1367</v>
      </c>
      <c r="I275" s="284">
        <v>0</v>
      </c>
      <c r="J275" s="284">
        <v>1367</v>
      </c>
    </row>
    <row r="276" spans="1:10" x14ac:dyDescent="0.2">
      <c r="A276" s="269" t="s">
        <v>643</v>
      </c>
      <c r="B276" s="283">
        <v>0</v>
      </c>
      <c r="C276" s="283">
        <v>0</v>
      </c>
      <c r="D276" s="283">
        <v>0</v>
      </c>
      <c r="E276" s="283">
        <v>0</v>
      </c>
      <c r="F276" s="283">
        <v>0</v>
      </c>
      <c r="G276" s="283"/>
      <c r="H276" s="284">
        <v>382</v>
      </c>
      <c r="I276" s="284">
        <v>0</v>
      </c>
      <c r="J276" s="284">
        <v>382</v>
      </c>
    </row>
    <row r="277" spans="1:10" x14ac:dyDescent="0.2">
      <c r="A277" s="269" t="s">
        <v>644</v>
      </c>
      <c r="B277" s="283">
        <v>0</v>
      </c>
      <c r="C277" s="283">
        <v>0</v>
      </c>
      <c r="D277" s="283">
        <v>0</v>
      </c>
      <c r="E277" s="283">
        <v>0</v>
      </c>
      <c r="F277" s="283">
        <v>0</v>
      </c>
      <c r="G277" s="283"/>
      <c r="H277" s="284">
        <v>121</v>
      </c>
      <c r="I277" s="284">
        <v>0</v>
      </c>
      <c r="J277" s="284">
        <v>121</v>
      </c>
    </row>
    <row r="278" spans="1:10" x14ac:dyDescent="0.2">
      <c r="A278" s="269" t="s">
        <v>645</v>
      </c>
      <c r="B278" s="283">
        <v>197</v>
      </c>
      <c r="C278" s="283">
        <v>0</v>
      </c>
      <c r="D278" s="283">
        <v>0</v>
      </c>
      <c r="E278" s="283">
        <v>0</v>
      </c>
      <c r="F278" s="283">
        <v>0</v>
      </c>
      <c r="G278" s="283"/>
      <c r="H278" s="284">
        <v>2236</v>
      </c>
      <c r="I278" s="284">
        <v>0</v>
      </c>
      <c r="J278" s="284">
        <v>2236</v>
      </c>
    </row>
    <row r="279" spans="1:10" x14ac:dyDescent="0.2">
      <c r="A279" s="269" t="s">
        <v>646</v>
      </c>
      <c r="B279" s="283">
        <v>0</v>
      </c>
      <c r="C279" s="283">
        <v>0</v>
      </c>
      <c r="D279" s="283">
        <v>0</v>
      </c>
      <c r="E279" s="283">
        <v>0</v>
      </c>
      <c r="F279" s="283">
        <v>0</v>
      </c>
      <c r="G279" s="283"/>
      <c r="H279" s="284">
        <v>2136</v>
      </c>
      <c r="I279" s="284">
        <v>1016.6805999999999</v>
      </c>
      <c r="J279" s="284">
        <v>3153</v>
      </c>
    </row>
    <row r="280" spans="1:10" x14ac:dyDescent="0.2">
      <c r="A280" s="269" t="s">
        <v>647</v>
      </c>
      <c r="B280" s="283">
        <v>699</v>
      </c>
      <c r="C280" s="283">
        <v>277</v>
      </c>
      <c r="D280" s="283">
        <v>0</v>
      </c>
      <c r="E280" s="283">
        <v>0</v>
      </c>
      <c r="F280" s="283">
        <v>0</v>
      </c>
      <c r="G280" s="283"/>
      <c r="H280" s="284">
        <v>0</v>
      </c>
      <c r="I280" s="284">
        <v>0</v>
      </c>
      <c r="J280" s="284">
        <v>0</v>
      </c>
    </row>
    <row r="281" spans="1:10" x14ac:dyDescent="0.2">
      <c r="A281" s="269" t="s">
        <v>648</v>
      </c>
      <c r="B281" s="283">
        <v>0</v>
      </c>
      <c r="C281" s="283">
        <v>0</v>
      </c>
      <c r="D281" s="283">
        <v>0</v>
      </c>
      <c r="E281" s="283">
        <v>0</v>
      </c>
      <c r="F281" s="283">
        <v>0</v>
      </c>
      <c r="G281" s="283"/>
      <c r="H281" s="284">
        <v>2101</v>
      </c>
      <c r="I281" s="284">
        <v>281.40719999999999</v>
      </c>
      <c r="J281" s="284">
        <v>2382</v>
      </c>
    </row>
    <row r="282" spans="1:10" x14ac:dyDescent="0.2">
      <c r="A282" s="269" t="s">
        <v>649</v>
      </c>
      <c r="B282" s="283">
        <v>0</v>
      </c>
      <c r="C282" s="283">
        <v>0</v>
      </c>
      <c r="D282" s="283">
        <v>0</v>
      </c>
      <c r="E282" s="283">
        <v>0</v>
      </c>
      <c r="F282" s="283">
        <v>0</v>
      </c>
      <c r="G282" s="283"/>
      <c r="H282" s="284">
        <v>385</v>
      </c>
      <c r="I282" s="284">
        <v>0</v>
      </c>
      <c r="J282" s="284">
        <v>385</v>
      </c>
    </row>
    <row r="283" spans="1:10" x14ac:dyDescent="0.2">
      <c r="A283" s="269" t="s">
        <v>650</v>
      </c>
      <c r="B283" s="283">
        <v>36</v>
      </c>
      <c r="C283" s="283">
        <v>0</v>
      </c>
      <c r="D283" s="283">
        <v>0</v>
      </c>
      <c r="E283" s="283">
        <v>0</v>
      </c>
      <c r="F283" s="283">
        <v>0</v>
      </c>
      <c r="G283" s="283"/>
      <c r="H283" s="284">
        <v>0</v>
      </c>
      <c r="I283" s="284">
        <v>499.13479999999998</v>
      </c>
      <c r="J283" s="284">
        <v>499</v>
      </c>
    </row>
    <row r="284" spans="1:10" x14ac:dyDescent="0.2">
      <c r="A284" s="269" t="s">
        <v>651</v>
      </c>
      <c r="B284" s="283">
        <v>0</v>
      </c>
      <c r="C284" s="283">
        <v>0</v>
      </c>
      <c r="D284" s="283">
        <v>0</v>
      </c>
      <c r="E284" s="283">
        <v>0</v>
      </c>
      <c r="F284" s="283">
        <v>0</v>
      </c>
      <c r="G284" s="283"/>
      <c r="H284" s="284">
        <v>2032</v>
      </c>
      <c r="I284" s="284">
        <v>0</v>
      </c>
      <c r="J284" s="284">
        <v>2032</v>
      </c>
    </row>
    <row r="285" spans="1:10" ht="25.5" x14ac:dyDescent="0.2">
      <c r="A285" s="282" t="s">
        <v>711</v>
      </c>
      <c r="B285" s="283">
        <v>0</v>
      </c>
      <c r="C285" s="283">
        <v>0</v>
      </c>
      <c r="D285" s="283">
        <v>0</v>
      </c>
      <c r="E285" s="283">
        <v>0</v>
      </c>
      <c r="F285" s="283">
        <v>0</v>
      </c>
      <c r="G285" s="283"/>
      <c r="H285" s="284">
        <v>2348</v>
      </c>
      <c r="I285" s="284">
        <v>0</v>
      </c>
      <c r="J285" s="284">
        <v>2348</v>
      </c>
    </row>
    <row r="286" spans="1:10" x14ac:dyDescent="0.2">
      <c r="A286" s="269" t="s">
        <v>654</v>
      </c>
      <c r="B286" s="283">
        <v>0</v>
      </c>
      <c r="C286" s="283">
        <v>0</v>
      </c>
      <c r="D286" s="283">
        <v>0</v>
      </c>
      <c r="E286" s="283">
        <v>0</v>
      </c>
      <c r="F286" s="283">
        <v>0</v>
      </c>
      <c r="G286" s="283"/>
      <c r="H286" s="284">
        <v>2029</v>
      </c>
      <c r="I286" s="284">
        <v>455.02439999999996</v>
      </c>
      <c r="J286" s="284">
        <v>2484</v>
      </c>
    </row>
    <row r="287" spans="1:10" x14ac:dyDescent="0.2">
      <c r="A287" s="269" t="s">
        <v>655</v>
      </c>
      <c r="B287" s="283">
        <v>0</v>
      </c>
      <c r="C287" s="283">
        <v>0</v>
      </c>
      <c r="D287" s="283">
        <v>0</v>
      </c>
      <c r="E287" s="283">
        <v>0</v>
      </c>
      <c r="F287" s="283">
        <v>0</v>
      </c>
      <c r="G287" s="283"/>
      <c r="H287" s="284">
        <v>0</v>
      </c>
      <c r="I287" s="284">
        <v>2315.232</v>
      </c>
      <c r="J287" s="284">
        <v>2315</v>
      </c>
    </row>
    <row r="288" spans="1:10" x14ac:dyDescent="0.2">
      <c r="A288" s="269" t="s">
        <v>656</v>
      </c>
      <c r="B288" s="283">
        <v>80</v>
      </c>
      <c r="C288" s="283">
        <v>0</v>
      </c>
      <c r="D288" s="283">
        <v>0</v>
      </c>
      <c r="E288" s="283">
        <v>0</v>
      </c>
      <c r="F288" s="283">
        <v>0</v>
      </c>
      <c r="G288" s="283"/>
      <c r="H288" s="284">
        <v>2022</v>
      </c>
      <c r="I288" s="284">
        <v>2919.5304000000001</v>
      </c>
      <c r="J288" s="284">
        <v>4942</v>
      </c>
    </row>
    <row r="289" spans="1:10" x14ac:dyDescent="0.2">
      <c r="A289" s="269" t="s">
        <v>657</v>
      </c>
      <c r="B289" s="283">
        <v>0</v>
      </c>
      <c r="C289" s="283">
        <v>0</v>
      </c>
      <c r="D289" s="283">
        <v>0</v>
      </c>
      <c r="E289" s="283">
        <v>0</v>
      </c>
      <c r="F289" s="283">
        <v>0</v>
      </c>
      <c r="G289" s="283"/>
      <c r="H289" s="284">
        <v>1966</v>
      </c>
      <c r="I289" s="284">
        <v>1101.3825999999999</v>
      </c>
      <c r="J289" s="284">
        <v>3067</v>
      </c>
    </row>
    <row r="290" spans="1:10" x14ac:dyDescent="0.2">
      <c r="A290" s="269" t="s">
        <v>658</v>
      </c>
      <c r="B290" s="283">
        <v>389</v>
      </c>
      <c r="C290" s="283">
        <v>0</v>
      </c>
      <c r="D290" s="283">
        <v>0</v>
      </c>
      <c r="E290" s="283">
        <v>0</v>
      </c>
      <c r="F290" s="283">
        <v>0</v>
      </c>
      <c r="G290" s="283"/>
      <c r="H290" s="284">
        <v>2169</v>
      </c>
      <c r="I290" s="284">
        <v>2195.0418</v>
      </c>
      <c r="J290" s="284">
        <v>4364</v>
      </c>
    </row>
    <row r="291" spans="1:10" x14ac:dyDescent="0.2">
      <c r="A291" s="269" t="s">
        <v>659</v>
      </c>
      <c r="B291" s="283">
        <v>0</v>
      </c>
      <c r="C291" s="283">
        <v>0</v>
      </c>
      <c r="D291" s="283">
        <v>0</v>
      </c>
      <c r="E291" s="283">
        <v>0</v>
      </c>
      <c r="F291" s="283">
        <v>0</v>
      </c>
      <c r="G291" s="283"/>
      <c r="H291" s="284">
        <v>876</v>
      </c>
      <c r="I291" s="284">
        <v>2141.7231999999999</v>
      </c>
      <c r="J291" s="284">
        <v>3018</v>
      </c>
    </row>
    <row r="292" spans="1:10" x14ac:dyDescent="0.2">
      <c r="A292" s="269" t="s">
        <v>660</v>
      </c>
      <c r="B292" s="283">
        <v>0</v>
      </c>
      <c r="C292" s="283">
        <v>0</v>
      </c>
      <c r="D292" s="283">
        <v>0</v>
      </c>
      <c r="E292" s="283">
        <v>0</v>
      </c>
      <c r="F292" s="283">
        <v>0</v>
      </c>
      <c r="G292" s="283"/>
      <c r="H292" s="284">
        <v>2020</v>
      </c>
      <c r="I292" s="284">
        <v>2725.6098000000002</v>
      </c>
      <c r="J292" s="284">
        <v>4746</v>
      </c>
    </row>
    <row r="293" spans="1:10" x14ac:dyDescent="0.2">
      <c r="A293" s="269" t="s">
        <v>661</v>
      </c>
      <c r="B293" s="283">
        <v>506</v>
      </c>
      <c r="C293" s="283">
        <v>84</v>
      </c>
      <c r="D293" s="283">
        <v>0</v>
      </c>
      <c r="E293" s="283">
        <v>0</v>
      </c>
      <c r="F293" s="283">
        <v>0</v>
      </c>
      <c r="G293" s="283"/>
      <c r="H293" s="284">
        <v>0</v>
      </c>
      <c r="I293" s="284">
        <v>1757.924</v>
      </c>
      <c r="J293" s="284">
        <v>1758</v>
      </c>
    </row>
    <row r="294" spans="1:10" x14ac:dyDescent="0.2">
      <c r="A294" s="269" t="s">
        <v>662</v>
      </c>
      <c r="B294" s="283">
        <v>0</v>
      </c>
      <c r="C294" s="283">
        <v>0</v>
      </c>
      <c r="D294" s="283">
        <v>0</v>
      </c>
      <c r="E294" s="283">
        <v>0</v>
      </c>
      <c r="F294" s="283">
        <v>0</v>
      </c>
      <c r="G294" s="283"/>
      <c r="H294" s="284">
        <v>2299</v>
      </c>
      <c r="I294" s="284">
        <v>2151.9423999999999</v>
      </c>
      <c r="J294" s="284">
        <v>4451</v>
      </c>
    </row>
    <row r="295" spans="1:10" x14ac:dyDescent="0.2">
      <c r="A295" s="269" t="s">
        <v>663</v>
      </c>
      <c r="B295" s="283">
        <v>44</v>
      </c>
      <c r="C295" s="283">
        <v>0</v>
      </c>
      <c r="D295" s="283">
        <v>0</v>
      </c>
      <c r="E295" s="283">
        <v>0</v>
      </c>
      <c r="F295" s="283">
        <v>0</v>
      </c>
      <c r="G295" s="283"/>
      <c r="H295" s="284">
        <v>0</v>
      </c>
      <c r="I295" s="284">
        <v>921.32539999999995</v>
      </c>
      <c r="J295" s="284">
        <v>921</v>
      </c>
    </row>
    <row r="296" spans="1:10" x14ac:dyDescent="0.2">
      <c r="A296" s="269" t="s">
        <v>664</v>
      </c>
      <c r="B296" s="283">
        <v>74</v>
      </c>
      <c r="C296" s="283">
        <v>0</v>
      </c>
      <c r="D296" s="283">
        <v>0</v>
      </c>
      <c r="E296" s="283">
        <v>0</v>
      </c>
      <c r="F296" s="283">
        <v>0</v>
      </c>
      <c r="G296" s="283"/>
      <c r="H296" s="284">
        <v>710</v>
      </c>
      <c r="I296" s="284">
        <v>1440.9389999999999</v>
      </c>
      <c r="J296" s="284">
        <v>2151</v>
      </c>
    </row>
    <row r="297" spans="1:10" x14ac:dyDescent="0.2">
      <c r="A297" s="269" t="s">
        <v>665</v>
      </c>
      <c r="B297" s="283">
        <v>0</v>
      </c>
      <c r="C297" s="283">
        <v>0</v>
      </c>
      <c r="D297" s="283">
        <v>0</v>
      </c>
      <c r="E297" s="283">
        <v>0</v>
      </c>
      <c r="F297" s="283">
        <v>0</v>
      </c>
      <c r="G297" s="283"/>
      <c r="H297" s="284">
        <v>1060</v>
      </c>
      <c r="I297" s="284">
        <v>2299.6008000000002</v>
      </c>
      <c r="J297" s="284">
        <v>3360</v>
      </c>
    </row>
    <row r="298" spans="1:10" ht="13.5" thickBot="1" x14ac:dyDescent="0.25">
      <c r="A298" s="268" t="s">
        <v>666</v>
      </c>
      <c r="B298" s="288">
        <v>0</v>
      </c>
      <c r="C298" s="288">
        <v>0</v>
      </c>
      <c r="D298" s="288">
        <v>0</v>
      </c>
      <c r="E298" s="288">
        <v>0</v>
      </c>
      <c r="F298" s="288">
        <v>0</v>
      </c>
      <c r="G298" s="288"/>
      <c r="H298" s="289">
        <v>1971</v>
      </c>
      <c r="I298" s="289">
        <v>2708.4814000000001</v>
      </c>
      <c r="J298" s="289">
        <v>4679</v>
      </c>
    </row>
    <row r="299" spans="1:10" ht="3" customHeight="1" x14ac:dyDescent="0.2">
      <c r="A299" s="278"/>
      <c r="B299" s="278"/>
      <c r="C299" s="278"/>
      <c r="D299" s="278"/>
      <c r="E299" s="278"/>
      <c r="F299" s="278"/>
      <c r="G299" s="278"/>
      <c r="H299" s="290"/>
      <c r="I299" s="290"/>
      <c r="J299" s="278"/>
    </row>
    <row r="300" spans="1:10" x14ac:dyDescent="0.2">
      <c r="A300" s="291"/>
      <c r="B300" s="291"/>
      <c r="C300" s="291"/>
      <c r="D300" s="291"/>
      <c r="E300" s="291"/>
      <c r="F300" s="291"/>
      <c r="G300" s="291"/>
      <c r="H300" s="278"/>
      <c r="I300" s="278"/>
      <c r="J300" s="278"/>
    </row>
    <row r="301" spans="1:10" hidden="1" x14ac:dyDescent="0.2">
      <c r="A301" s="278"/>
      <c r="B301" s="278"/>
      <c r="C301" s="278"/>
      <c r="D301" s="278"/>
      <c r="E301" s="278"/>
      <c r="F301" s="278"/>
      <c r="G301" s="278"/>
      <c r="H301" s="278"/>
      <c r="I301" s="278"/>
      <c r="J301" s="278"/>
    </row>
    <row r="302" spans="1:10" hidden="1" x14ac:dyDescent="0.2">
      <c r="A302" s="292"/>
      <c r="B302" s="292"/>
      <c r="C302" s="292"/>
      <c r="D302" s="292"/>
      <c r="E302" s="292"/>
      <c r="F302" s="292"/>
      <c r="G302" s="292"/>
    </row>
    <row r="303" spans="1:10" hidden="1" x14ac:dyDescent="0.2">
      <c r="A303" s="292"/>
      <c r="B303" s="292"/>
      <c r="C303" s="292"/>
      <c r="D303" s="292"/>
      <c r="E303" s="292"/>
      <c r="F303" s="292"/>
      <c r="G303" s="292"/>
    </row>
    <row r="304" spans="1:10" hidden="1" x14ac:dyDescent="0.2"/>
    <row r="305" spans="1:7" hidden="1" x14ac:dyDescent="0.2">
      <c r="A305" s="293"/>
      <c r="B305" s="293"/>
      <c r="C305" s="293"/>
      <c r="D305" s="293"/>
      <c r="E305" s="293"/>
      <c r="F305" s="293"/>
      <c r="G305" s="293"/>
    </row>
    <row r="306" spans="1:7" hidden="1" x14ac:dyDescent="0.2">
      <c r="A306" s="293"/>
      <c r="B306" s="293"/>
      <c r="C306" s="293"/>
      <c r="D306" s="293"/>
      <c r="E306" s="293"/>
      <c r="F306" s="293"/>
      <c r="G306" s="293"/>
    </row>
    <row r="307" spans="1:7" hidden="1" x14ac:dyDescent="0.2">
      <c r="A307" s="293"/>
      <c r="B307" s="293"/>
      <c r="C307" s="293"/>
      <c r="D307" s="293"/>
      <c r="E307" s="293"/>
      <c r="F307" s="293"/>
      <c r="G307" s="293"/>
    </row>
    <row r="308" spans="1:7" hidden="1" x14ac:dyDescent="0.2">
      <c r="A308" s="293"/>
      <c r="B308" s="293"/>
      <c r="C308" s="293"/>
      <c r="D308" s="293"/>
      <c r="E308" s="293"/>
      <c r="F308" s="293"/>
      <c r="G308" s="293"/>
    </row>
    <row r="309" spans="1:7" hidden="1" x14ac:dyDescent="0.2">
      <c r="A309" s="293"/>
      <c r="B309" s="293"/>
      <c r="C309" s="293"/>
      <c r="D309" s="293"/>
      <c r="E309" s="293"/>
      <c r="F309" s="293"/>
      <c r="G309" s="293"/>
    </row>
    <row r="310" spans="1:7" hidden="1" x14ac:dyDescent="0.2">
      <c r="A310" s="293"/>
      <c r="B310" s="293"/>
      <c r="C310" s="293"/>
      <c r="D310" s="293"/>
      <c r="E310" s="293"/>
      <c r="F310" s="293"/>
      <c r="G310" s="293"/>
    </row>
    <row r="311" spans="1:7" hidden="1" x14ac:dyDescent="0.2">
      <c r="A311" s="293"/>
      <c r="B311" s="293"/>
      <c r="C311" s="293"/>
      <c r="D311" s="293"/>
      <c r="E311" s="293"/>
      <c r="F311" s="293"/>
      <c r="G311" s="293"/>
    </row>
    <row r="312" spans="1:7" hidden="1" x14ac:dyDescent="0.2">
      <c r="A312" s="293"/>
      <c r="B312" s="293"/>
      <c r="C312" s="293"/>
      <c r="D312" s="293"/>
      <c r="E312" s="293"/>
      <c r="F312" s="293"/>
      <c r="G312" s="293"/>
    </row>
    <row r="313" spans="1:7" hidden="1" x14ac:dyDescent="0.2">
      <c r="A313" s="293"/>
      <c r="B313" s="293"/>
      <c r="C313" s="293"/>
      <c r="D313" s="293"/>
      <c r="E313" s="293"/>
      <c r="F313" s="293"/>
      <c r="G313" s="293"/>
    </row>
    <row r="314" spans="1:7" hidden="1" x14ac:dyDescent="0.2">
      <c r="A314" s="293"/>
      <c r="B314" s="293"/>
      <c r="C314" s="293"/>
      <c r="D314" s="293"/>
      <c r="E314" s="293"/>
      <c r="F314" s="293"/>
      <c r="G314" s="293"/>
    </row>
    <row r="315" spans="1:7" hidden="1" x14ac:dyDescent="0.2">
      <c r="A315" s="293"/>
      <c r="B315" s="293"/>
      <c r="C315" s="293"/>
      <c r="D315" s="293"/>
      <c r="E315" s="293"/>
      <c r="F315" s="293"/>
      <c r="G315" s="293"/>
    </row>
    <row r="316" spans="1:7" hidden="1" x14ac:dyDescent="0.2">
      <c r="A316" s="293"/>
      <c r="B316" s="293"/>
      <c r="C316" s="293"/>
      <c r="D316" s="293"/>
      <c r="E316" s="293"/>
      <c r="F316" s="293"/>
      <c r="G316" s="293"/>
    </row>
    <row r="317" spans="1:7" hidden="1" x14ac:dyDescent="0.2"/>
    <row r="318" spans="1:7" hidden="1" x14ac:dyDescent="0.2">
      <c r="A318" s="293"/>
      <c r="B318" s="293"/>
      <c r="C318" s="293"/>
      <c r="D318" s="293"/>
      <c r="E318" s="293"/>
      <c r="F318" s="293"/>
      <c r="G318" s="293"/>
    </row>
    <row r="319" spans="1:7" hidden="1" x14ac:dyDescent="0.2">
      <c r="A319" s="293"/>
      <c r="B319" s="293"/>
      <c r="C319" s="293"/>
      <c r="D319" s="293"/>
      <c r="E319" s="293"/>
      <c r="F319" s="293"/>
      <c r="G319" s="293"/>
    </row>
  </sheetData>
  <mergeCells count="2">
    <mergeCell ref="B2:F2"/>
    <mergeCell ref="H2:J2"/>
  </mergeCells>
  <pageMargins left="0.70866141732283472" right="0.39370078740157483" top="1.5748031496062993" bottom="0.98425196850393704" header="0.51181102362204722" footer="0.51181102362204722"/>
  <pageSetup paperSize="9" scale="94" fitToHeight="0" orientation="portrait" r:id="rId1"/>
  <headerFooter alignWithMargins="0">
    <oddHeader>&amp;LStatistiska centralbyrån
Offentlig ekonomi och
mikrosimuleringar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Q322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0" defaultRowHeight="12.75" zeroHeight="1" x14ac:dyDescent="0.2"/>
  <cols>
    <col min="1" max="1" width="16.85546875" style="269" customWidth="1"/>
    <col min="2" max="2" width="12" style="295" customWidth="1"/>
    <col min="3" max="4" width="10.7109375" style="296" customWidth="1"/>
    <col min="5" max="5" width="10.42578125" style="269" customWidth="1"/>
    <col min="6" max="9" width="10.28515625" style="269" customWidth="1"/>
    <col min="10" max="10" width="4.5703125" style="269" customWidth="1"/>
    <col min="11" max="256" width="9.140625" style="269" hidden="1" customWidth="1"/>
    <col min="257" max="257" width="16.85546875" style="269" hidden="1" customWidth="1"/>
    <col min="258" max="258" width="12" style="269" hidden="1" customWidth="1"/>
    <col min="259" max="260" width="10.7109375" style="269" hidden="1" customWidth="1"/>
    <col min="261" max="261" width="10.42578125" style="269" hidden="1" customWidth="1"/>
    <col min="262" max="265" width="10.28515625" style="269" hidden="1" customWidth="1"/>
    <col min="266" max="512" width="0" style="269" hidden="1"/>
    <col min="513" max="513" width="16.85546875" style="269" hidden="1" customWidth="1"/>
    <col min="514" max="514" width="12" style="269" hidden="1" customWidth="1"/>
    <col min="515" max="516" width="10.7109375" style="269" hidden="1" customWidth="1"/>
    <col min="517" max="517" width="10.42578125" style="269" hidden="1" customWidth="1"/>
    <col min="518" max="521" width="10.28515625" style="269" hidden="1" customWidth="1"/>
    <col min="522" max="768" width="0" style="269" hidden="1"/>
    <col min="769" max="769" width="16.85546875" style="269" hidden="1" customWidth="1"/>
    <col min="770" max="770" width="12" style="269" hidden="1" customWidth="1"/>
    <col min="771" max="772" width="10.7109375" style="269" hidden="1" customWidth="1"/>
    <col min="773" max="773" width="10.42578125" style="269" hidden="1" customWidth="1"/>
    <col min="774" max="777" width="10.28515625" style="269" hidden="1" customWidth="1"/>
    <col min="778" max="1024" width="0" style="269" hidden="1"/>
    <col min="1025" max="1025" width="16.85546875" style="269" hidden="1" customWidth="1"/>
    <col min="1026" max="1026" width="12" style="269" hidden="1" customWidth="1"/>
    <col min="1027" max="1028" width="10.7109375" style="269" hidden="1" customWidth="1"/>
    <col min="1029" max="1029" width="10.42578125" style="269" hidden="1" customWidth="1"/>
    <col min="1030" max="1033" width="10.28515625" style="269" hidden="1" customWidth="1"/>
    <col min="1034" max="1280" width="0" style="269" hidden="1"/>
    <col min="1281" max="1281" width="16.85546875" style="269" hidden="1" customWidth="1"/>
    <col min="1282" max="1282" width="12" style="269" hidden="1" customWidth="1"/>
    <col min="1283" max="1284" width="10.7109375" style="269" hidden="1" customWidth="1"/>
    <col min="1285" max="1285" width="10.42578125" style="269" hidden="1" customWidth="1"/>
    <col min="1286" max="1289" width="10.28515625" style="269" hidden="1" customWidth="1"/>
    <col min="1290" max="1536" width="0" style="269" hidden="1"/>
    <col min="1537" max="1537" width="16.85546875" style="269" hidden="1" customWidth="1"/>
    <col min="1538" max="1538" width="12" style="269" hidden="1" customWidth="1"/>
    <col min="1539" max="1540" width="10.7109375" style="269" hidden="1" customWidth="1"/>
    <col min="1541" max="1541" width="10.42578125" style="269" hidden="1" customWidth="1"/>
    <col min="1542" max="1545" width="10.28515625" style="269" hidden="1" customWidth="1"/>
    <col min="1546" max="1792" width="0" style="269" hidden="1"/>
    <col min="1793" max="1793" width="16.85546875" style="269" hidden="1" customWidth="1"/>
    <col min="1794" max="1794" width="12" style="269" hidden="1" customWidth="1"/>
    <col min="1795" max="1796" width="10.7109375" style="269" hidden="1" customWidth="1"/>
    <col min="1797" max="1797" width="10.42578125" style="269" hidden="1" customWidth="1"/>
    <col min="1798" max="1801" width="10.28515625" style="269" hidden="1" customWidth="1"/>
    <col min="1802" max="2048" width="0" style="269" hidden="1"/>
    <col min="2049" max="2049" width="16.85546875" style="269" hidden="1" customWidth="1"/>
    <col min="2050" max="2050" width="12" style="269" hidden="1" customWidth="1"/>
    <col min="2051" max="2052" width="10.7109375" style="269" hidden="1" customWidth="1"/>
    <col min="2053" max="2053" width="10.42578125" style="269" hidden="1" customWidth="1"/>
    <col min="2054" max="2057" width="10.28515625" style="269" hidden="1" customWidth="1"/>
    <col min="2058" max="2304" width="0" style="269" hidden="1"/>
    <col min="2305" max="2305" width="16.85546875" style="269" hidden="1" customWidth="1"/>
    <col min="2306" max="2306" width="12" style="269" hidden="1" customWidth="1"/>
    <col min="2307" max="2308" width="10.7109375" style="269" hidden="1" customWidth="1"/>
    <col min="2309" max="2309" width="10.42578125" style="269" hidden="1" customWidth="1"/>
    <col min="2310" max="2313" width="10.28515625" style="269" hidden="1" customWidth="1"/>
    <col min="2314" max="2560" width="0" style="269" hidden="1"/>
    <col min="2561" max="2561" width="16.85546875" style="269" hidden="1" customWidth="1"/>
    <col min="2562" max="2562" width="12" style="269" hidden="1" customWidth="1"/>
    <col min="2563" max="2564" width="10.7109375" style="269" hidden="1" customWidth="1"/>
    <col min="2565" max="2565" width="10.42578125" style="269" hidden="1" customWidth="1"/>
    <col min="2566" max="2569" width="10.28515625" style="269" hidden="1" customWidth="1"/>
    <col min="2570" max="2816" width="0" style="269" hidden="1"/>
    <col min="2817" max="2817" width="16.85546875" style="269" hidden="1" customWidth="1"/>
    <col min="2818" max="2818" width="12" style="269" hidden="1" customWidth="1"/>
    <col min="2819" max="2820" width="10.7109375" style="269" hidden="1" customWidth="1"/>
    <col min="2821" max="2821" width="10.42578125" style="269" hidden="1" customWidth="1"/>
    <col min="2822" max="2825" width="10.28515625" style="269" hidden="1" customWidth="1"/>
    <col min="2826" max="3072" width="0" style="269" hidden="1"/>
    <col min="3073" max="3073" width="16.85546875" style="269" hidden="1" customWidth="1"/>
    <col min="3074" max="3074" width="12" style="269" hidden="1" customWidth="1"/>
    <col min="3075" max="3076" width="10.7109375" style="269" hidden="1" customWidth="1"/>
    <col min="3077" max="3077" width="10.42578125" style="269" hidden="1" customWidth="1"/>
    <col min="3078" max="3081" width="10.28515625" style="269" hidden="1" customWidth="1"/>
    <col min="3082" max="3328" width="0" style="269" hidden="1"/>
    <col min="3329" max="3329" width="16.85546875" style="269" hidden="1" customWidth="1"/>
    <col min="3330" max="3330" width="12" style="269" hidden="1" customWidth="1"/>
    <col min="3331" max="3332" width="10.7109375" style="269" hidden="1" customWidth="1"/>
    <col min="3333" max="3333" width="10.42578125" style="269" hidden="1" customWidth="1"/>
    <col min="3334" max="3337" width="10.28515625" style="269" hidden="1" customWidth="1"/>
    <col min="3338" max="3584" width="0" style="269" hidden="1"/>
    <col min="3585" max="3585" width="16.85546875" style="269" hidden="1" customWidth="1"/>
    <col min="3586" max="3586" width="12" style="269" hidden="1" customWidth="1"/>
    <col min="3587" max="3588" width="10.7109375" style="269" hidden="1" customWidth="1"/>
    <col min="3589" max="3589" width="10.42578125" style="269" hidden="1" customWidth="1"/>
    <col min="3590" max="3593" width="10.28515625" style="269" hidden="1" customWidth="1"/>
    <col min="3594" max="3840" width="0" style="269" hidden="1"/>
    <col min="3841" max="3841" width="16.85546875" style="269" hidden="1" customWidth="1"/>
    <col min="3842" max="3842" width="12" style="269" hidden="1" customWidth="1"/>
    <col min="3843" max="3844" width="10.7109375" style="269" hidden="1" customWidth="1"/>
    <col min="3845" max="3845" width="10.42578125" style="269" hidden="1" customWidth="1"/>
    <col min="3846" max="3849" width="10.28515625" style="269" hidden="1" customWidth="1"/>
    <col min="3850" max="4096" width="0" style="269" hidden="1"/>
    <col min="4097" max="4097" width="16.85546875" style="269" hidden="1" customWidth="1"/>
    <col min="4098" max="4098" width="12" style="269" hidden="1" customWidth="1"/>
    <col min="4099" max="4100" width="10.7109375" style="269" hidden="1" customWidth="1"/>
    <col min="4101" max="4101" width="10.42578125" style="269" hidden="1" customWidth="1"/>
    <col min="4102" max="4105" width="10.28515625" style="269" hidden="1" customWidth="1"/>
    <col min="4106" max="4352" width="0" style="269" hidden="1"/>
    <col min="4353" max="4353" width="16.85546875" style="269" hidden="1" customWidth="1"/>
    <col min="4354" max="4354" width="12" style="269" hidden="1" customWidth="1"/>
    <col min="4355" max="4356" width="10.7109375" style="269" hidden="1" customWidth="1"/>
    <col min="4357" max="4357" width="10.42578125" style="269" hidden="1" customWidth="1"/>
    <col min="4358" max="4361" width="10.28515625" style="269" hidden="1" customWidth="1"/>
    <col min="4362" max="4608" width="0" style="269" hidden="1"/>
    <col min="4609" max="4609" width="16.85546875" style="269" hidden="1" customWidth="1"/>
    <col min="4610" max="4610" width="12" style="269" hidden="1" customWidth="1"/>
    <col min="4611" max="4612" width="10.7109375" style="269" hidden="1" customWidth="1"/>
    <col min="4613" max="4613" width="10.42578125" style="269" hidden="1" customWidth="1"/>
    <col min="4614" max="4617" width="10.28515625" style="269" hidden="1" customWidth="1"/>
    <col min="4618" max="4864" width="0" style="269" hidden="1"/>
    <col min="4865" max="4865" width="16.85546875" style="269" hidden="1" customWidth="1"/>
    <col min="4866" max="4866" width="12" style="269" hidden="1" customWidth="1"/>
    <col min="4867" max="4868" width="10.7109375" style="269" hidden="1" customWidth="1"/>
    <col min="4869" max="4869" width="10.42578125" style="269" hidden="1" customWidth="1"/>
    <col min="4870" max="4873" width="10.28515625" style="269" hidden="1" customWidth="1"/>
    <col min="4874" max="5120" width="0" style="269" hidden="1"/>
    <col min="5121" max="5121" width="16.85546875" style="269" hidden="1" customWidth="1"/>
    <col min="5122" max="5122" width="12" style="269" hidden="1" customWidth="1"/>
    <col min="5123" max="5124" width="10.7109375" style="269" hidden="1" customWidth="1"/>
    <col min="5125" max="5125" width="10.42578125" style="269" hidden="1" customWidth="1"/>
    <col min="5126" max="5129" width="10.28515625" style="269" hidden="1" customWidth="1"/>
    <col min="5130" max="5376" width="0" style="269" hidden="1"/>
    <col min="5377" max="5377" width="16.85546875" style="269" hidden="1" customWidth="1"/>
    <col min="5378" max="5378" width="12" style="269" hidden="1" customWidth="1"/>
    <col min="5379" max="5380" width="10.7109375" style="269" hidden="1" customWidth="1"/>
    <col min="5381" max="5381" width="10.42578125" style="269" hidden="1" customWidth="1"/>
    <col min="5382" max="5385" width="10.28515625" style="269" hidden="1" customWidth="1"/>
    <col min="5386" max="5632" width="0" style="269" hidden="1"/>
    <col min="5633" max="5633" width="16.85546875" style="269" hidden="1" customWidth="1"/>
    <col min="5634" max="5634" width="12" style="269" hidden="1" customWidth="1"/>
    <col min="5635" max="5636" width="10.7109375" style="269" hidden="1" customWidth="1"/>
    <col min="5637" max="5637" width="10.42578125" style="269" hidden="1" customWidth="1"/>
    <col min="5638" max="5641" width="10.28515625" style="269" hidden="1" customWidth="1"/>
    <col min="5642" max="5888" width="0" style="269" hidden="1"/>
    <col min="5889" max="5889" width="16.85546875" style="269" hidden="1" customWidth="1"/>
    <col min="5890" max="5890" width="12" style="269" hidden="1" customWidth="1"/>
    <col min="5891" max="5892" width="10.7109375" style="269" hidden="1" customWidth="1"/>
    <col min="5893" max="5893" width="10.42578125" style="269" hidden="1" customWidth="1"/>
    <col min="5894" max="5897" width="10.28515625" style="269" hidden="1" customWidth="1"/>
    <col min="5898" max="6144" width="0" style="269" hidden="1"/>
    <col min="6145" max="6145" width="16.85546875" style="269" hidden="1" customWidth="1"/>
    <col min="6146" max="6146" width="12" style="269" hidden="1" customWidth="1"/>
    <col min="6147" max="6148" width="10.7109375" style="269" hidden="1" customWidth="1"/>
    <col min="6149" max="6149" width="10.42578125" style="269" hidden="1" customWidth="1"/>
    <col min="6150" max="6153" width="10.28515625" style="269" hidden="1" customWidth="1"/>
    <col min="6154" max="6400" width="0" style="269" hidden="1"/>
    <col min="6401" max="6401" width="16.85546875" style="269" hidden="1" customWidth="1"/>
    <col min="6402" max="6402" width="12" style="269" hidden="1" customWidth="1"/>
    <col min="6403" max="6404" width="10.7109375" style="269" hidden="1" customWidth="1"/>
    <col min="6405" max="6405" width="10.42578125" style="269" hidden="1" customWidth="1"/>
    <col min="6406" max="6409" width="10.28515625" style="269" hidden="1" customWidth="1"/>
    <col min="6410" max="6656" width="0" style="269" hidden="1"/>
    <col min="6657" max="6657" width="16.85546875" style="269" hidden="1" customWidth="1"/>
    <col min="6658" max="6658" width="12" style="269" hidden="1" customWidth="1"/>
    <col min="6659" max="6660" width="10.7109375" style="269" hidden="1" customWidth="1"/>
    <col min="6661" max="6661" width="10.42578125" style="269" hidden="1" customWidth="1"/>
    <col min="6662" max="6665" width="10.28515625" style="269" hidden="1" customWidth="1"/>
    <col min="6666" max="6912" width="0" style="269" hidden="1"/>
    <col min="6913" max="6913" width="16.85546875" style="269" hidden="1" customWidth="1"/>
    <col min="6914" max="6914" width="12" style="269" hidden="1" customWidth="1"/>
    <col min="6915" max="6916" width="10.7109375" style="269" hidden="1" customWidth="1"/>
    <col min="6917" max="6917" width="10.42578125" style="269" hidden="1" customWidth="1"/>
    <col min="6918" max="6921" width="10.28515625" style="269" hidden="1" customWidth="1"/>
    <col min="6922" max="7168" width="0" style="269" hidden="1"/>
    <col min="7169" max="7169" width="16.85546875" style="269" hidden="1" customWidth="1"/>
    <col min="7170" max="7170" width="12" style="269" hidden="1" customWidth="1"/>
    <col min="7171" max="7172" width="10.7109375" style="269" hidden="1" customWidth="1"/>
    <col min="7173" max="7173" width="10.42578125" style="269" hidden="1" customWidth="1"/>
    <col min="7174" max="7177" width="10.28515625" style="269" hidden="1" customWidth="1"/>
    <col min="7178" max="7424" width="0" style="269" hidden="1"/>
    <col min="7425" max="7425" width="16.85546875" style="269" hidden="1" customWidth="1"/>
    <col min="7426" max="7426" width="12" style="269" hidden="1" customWidth="1"/>
    <col min="7427" max="7428" width="10.7109375" style="269" hidden="1" customWidth="1"/>
    <col min="7429" max="7429" width="10.42578125" style="269" hidden="1" customWidth="1"/>
    <col min="7430" max="7433" width="10.28515625" style="269" hidden="1" customWidth="1"/>
    <col min="7434" max="7680" width="0" style="269" hidden="1"/>
    <col min="7681" max="7681" width="16.85546875" style="269" hidden="1" customWidth="1"/>
    <col min="7682" max="7682" width="12" style="269" hidden="1" customWidth="1"/>
    <col min="7683" max="7684" width="10.7109375" style="269" hidden="1" customWidth="1"/>
    <col min="7685" max="7685" width="10.42578125" style="269" hidden="1" customWidth="1"/>
    <col min="7686" max="7689" width="10.28515625" style="269" hidden="1" customWidth="1"/>
    <col min="7690" max="7936" width="0" style="269" hidden="1"/>
    <col min="7937" max="7937" width="16.85546875" style="269" hidden="1" customWidth="1"/>
    <col min="7938" max="7938" width="12" style="269" hidden="1" customWidth="1"/>
    <col min="7939" max="7940" width="10.7109375" style="269" hidden="1" customWidth="1"/>
    <col min="7941" max="7941" width="10.42578125" style="269" hidden="1" customWidth="1"/>
    <col min="7942" max="7945" width="10.28515625" style="269" hidden="1" customWidth="1"/>
    <col min="7946" max="8192" width="0" style="269" hidden="1"/>
    <col min="8193" max="8193" width="16.85546875" style="269" hidden="1" customWidth="1"/>
    <col min="8194" max="8194" width="12" style="269" hidden="1" customWidth="1"/>
    <col min="8195" max="8196" width="10.7109375" style="269" hidden="1" customWidth="1"/>
    <col min="8197" max="8197" width="10.42578125" style="269" hidden="1" customWidth="1"/>
    <col min="8198" max="8201" width="10.28515625" style="269" hidden="1" customWidth="1"/>
    <col min="8202" max="8448" width="0" style="269" hidden="1"/>
    <col min="8449" max="8449" width="16.85546875" style="269" hidden="1" customWidth="1"/>
    <col min="8450" max="8450" width="12" style="269" hidden="1" customWidth="1"/>
    <col min="8451" max="8452" width="10.7109375" style="269" hidden="1" customWidth="1"/>
    <col min="8453" max="8453" width="10.42578125" style="269" hidden="1" customWidth="1"/>
    <col min="8454" max="8457" width="10.28515625" style="269" hidden="1" customWidth="1"/>
    <col min="8458" max="8704" width="0" style="269" hidden="1"/>
    <col min="8705" max="8705" width="16.85546875" style="269" hidden="1" customWidth="1"/>
    <col min="8706" max="8706" width="12" style="269" hidden="1" customWidth="1"/>
    <col min="8707" max="8708" width="10.7109375" style="269" hidden="1" customWidth="1"/>
    <col min="8709" max="8709" width="10.42578125" style="269" hidden="1" customWidth="1"/>
    <col min="8710" max="8713" width="10.28515625" style="269" hidden="1" customWidth="1"/>
    <col min="8714" max="8960" width="0" style="269" hidden="1"/>
    <col min="8961" max="8961" width="16.85546875" style="269" hidden="1" customWidth="1"/>
    <col min="8962" max="8962" width="12" style="269" hidden="1" customWidth="1"/>
    <col min="8963" max="8964" width="10.7109375" style="269" hidden="1" customWidth="1"/>
    <col min="8965" max="8965" width="10.42578125" style="269" hidden="1" customWidth="1"/>
    <col min="8966" max="8969" width="10.28515625" style="269" hidden="1" customWidth="1"/>
    <col min="8970" max="9216" width="0" style="269" hidden="1"/>
    <col min="9217" max="9217" width="16.85546875" style="269" hidden="1" customWidth="1"/>
    <col min="9218" max="9218" width="12" style="269" hidden="1" customWidth="1"/>
    <col min="9219" max="9220" width="10.7109375" style="269" hidden="1" customWidth="1"/>
    <col min="9221" max="9221" width="10.42578125" style="269" hidden="1" customWidth="1"/>
    <col min="9222" max="9225" width="10.28515625" style="269" hidden="1" customWidth="1"/>
    <col min="9226" max="9472" width="0" style="269" hidden="1"/>
    <col min="9473" max="9473" width="16.85546875" style="269" hidden="1" customWidth="1"/>
    <col min="9474" max="9474" width="12" style="269" hidden="1" customWidth="1"/>
    <col min="9475" max="9476" width="10.7109375" style="269" hidden="1" customWidth="1"/>
    <col min="9477" max="9477" width="10.42578125" style="269" hidden="1" customWidth="1"/>
    <col min="9478" max="9481" width="10.28515625" style="269" hidden="1" customWidth="1"/>
    <col min="9482" max="9728" width="0" style="269" hidden="1"/>
    <col min="9729" max="9729" width="16.85546875" style="269" hidden="1" customWidth="1"/>
    <col min="9730" max="9730" width="12" style="269" hidden="1" customWidth="1"/>
    <col min="9731" max="9732" width="10.7109375" style="269" hidden="1" customWidth="1"/>
    <col min="9733" max="9733" width="10.42578125" style="269" hidden="1" customWidth="1"/>
    <col min="9734" max="9737" width="10.28515625" style="269" hidden="1" customWidth="1"/>
    <col min="9738" max="9984" width="0" style="269" hidden="1"/>
    <col min="9985" max="9985" width="16.85546875" style="269" hidden="1" customWidth="1"/>
    <col min="9986" max="9986" width="12" style="269" hidden="1" customWidth="1"/>
    <col min="9987" max="9988" width="10.7109375" style="269" hidden="1" customWidth="1"/>
    <col min="9989" max="9989" width="10.42578125" style="269" hidden="1" customWidth="1"/>
    <col min="9990" max="9993" width="10.28515625" style="269" hidden="1" customWidth="1"/>
    <col min="9994" max="10240" width="0" style="269" hidden="1"/>
    <col min="10241" max="10241" width="16.85546875" style="269" hidden="1" customWidth="1"/>
    <col min="10242" max="10242" width="12" style="269" hidden="1" customWidth="1"/>
    <col min="10243" max="10244" width="10.7109375" style="269" hidden="1" customWidth="1"/>
    <col min="10245" max="10245" width="10.42578125" style="269" hidden="1" customWidth="1"/>
    <col min="10246" max="10249" width="10.28515625" style="269" hidden="1" customWidth="1"/>
    <col min="10250" max="10496" width="0" style="269" hidden="1"/>
    <col min="10497" max="10497" width="16.85546875" style="269" hidden="1" customWidth="1"/>
    <col min="10498" max="10498" width="12" style="269" hidden="1" customWidth="1"/>
    <col min="10499" max="10500" width="10.7109375" style="269" hidden="1" customWidth="1"/>
    <col min="10501" max="10501" width="10.42578125" style="269" hidden="1" customWidth="1"/>
    <col min="10502" max="10505" width="10.28515625" style="269" hidden="1" customWidth="1"/>
    <col min="10506" max="10752" width="0" style="269" hidden="1"/>
    <col min="10753" max="10753" width="16.85546875" style="269" hidden="1" customWidth="1"/>
    <col min="10754" max="10754" width="12" style="269" hidden="1" customWidth="1"/>
    <col min="10755" max="10756" width="10.7109375" style="269" hidden="1" customWidth="1"/>
    <col min="10757" max="10757" width="10.42578125" style="269" hidden="1" customWidth="1"/>
    <col min="10758" max="10761" width="10.28515625" style="269" hidden="1" customWidth="1"/>
    <col min="10762" max="11008" width="0" style="269" hidden="1"/>
    <col min="11009" max="11009" width="16.85546875" style="269" hidden="1" customWidth="1"/>
    <col min="11010" max="11010" width="12" style="269" hidden="1" customWidth="1"/>
    <col min="11011" max="11012" width="10.7109375" style="269" hidden="1" customWidth="1"/>
    <col min="11013" max="11013" width="10.42578125" style="269" hidden="1" customWidth="1"/>
    <col min="11014" max="11017" width="10.28515625" style="269" hidden="1" customWidth="1"/>
    <col min="11018" max="11264" width="0" style="269" hidden="1"/>
    <col min="11265" max="11265" width="16.85546875" style="269" hidden="1" customWidth="1"/>
    <col min="11266" max="11266" width="12" style="269" hidden="1" customWidth="1"/>
    <col min="11267" max="11268" width="10.7109375" style="269" hidden="1" customWidth="1"/>
    <col min="11269" max="11269" width="10.42578125" style="269" hidden="1" customWidth="1"/>
    <col min="11270" max="11273" width="10.28515625" style="269" hidden="1" customWidth="1"/>
    <col min="11274" max="11520" width="0" style="269" hidden="1"/>
    <col min="11521" max="11521" width="16.85546875" style="269" hidden="1" customWidth="1"/>
    <col min="11522" max="11522" width="12" style="269" hidden="1" customWidth="1"/>
    <col min="11523" max="11524" width="10.7109375" style="269" hidden="1" customWidth="1"/>
    <col min="11525" max="11525" width="10.42578125" style="269" hidden="1" customWidth="1"/>
    <col min="11526" max="11529" width="10.28515625" style="269" hidden="1" customWidth="1"/>
    <col min="11530" max="11776" width="0" style="269" hidden="1"/>
    <col min="11777" max="11777" width="16.85546875" style="269" hidden="1" customWidth="1"/>
    <col min="11778" max="11778" width="12" style="269" hidden="1" customWidth="1"/>
    <col min="11779" max="11780" width="10.7109375" style="269" hidden="1" customWidth="1"/>
    <col min="11781" max="11781" width="10.42578125" style="269" hidden="1" customWidth="1"/>
    <col min="11782" max="11785" width="10.28515625" style="269" hidden="1" customWidth="1"/>
    <col min="11786" max="12032" width="0" style="269" hidden="1"/>
    <col min="12033" max="12033" width="16.85546875" style="269" hidden="1" customWidth="1"/>
    <col min="12034" max="12034" width="12" style="269" hidden="1" customWidth="1"/>
    <col min="12035" max="12036" width="10.7109375" style="269" hidden="1" customWidth="1"/>
    <col min="12037" max="12037" width="10.42578125" style="269" hidden="1" customWidth="1"/>
    <col min="12038" max="12041" width="10.28515625" style="269" hidden="1" customWidth="1"/>
    <col min="12042" max="12288" width="0" style="269" hidden="1"/>
    <col min="12289" max="12289" width="16.85546875" style="269" hidden="1" customWidth="1"/>
    <col min="12290" max="12290" width="12" style="269" hidden="1" customWidth="1"/>
    <col min="12291" max="12292" width="10.7109375" style="269" hidden="1" customWidth="1"/>
    <col min="12293" max="12293" width="10.42578125" style="269" hidden="1" customWidth="1"/>
    <col min="12294" max="12297" width="10.28515625" style="269" hidden="1" customWidth="1"/>
    <col min="12298" max="12544" width="0" style="269" hidden="1"/>
    <col min="12545" max="12545" width="16.85546875" style="269" hidden="1" customWidth="1"/>
    <col min="12546" max="12546" width="12" style="269" hidden="1" customWidth="1"/>
    <col min="12547" max="12548" width="10.7109375" style="269" hidden="1" customWidth="1"/>
    <col min="12549" max="12549" width="10.42578125" style="269" hidden="1" customWidth="1"/>
    <col min="12550" max="12553" width="10.28515625" style="269" hidden="1" customWidth="1"/>
    <col min="12554" max="12800" width="0" style="269" hidden="1"/>
    <col min="12801" max="12801" width="16.85546875" style="269" hidden="1" customWidth="1"/>
    <col min="12802" max="12802" width="12" style="269" hidden="1" customWidth="1"/>
    <col min="12803" max="12804" width="10.7109375" style="269" hidden="1" customWidth="1"/>
    <col min="12805" max="12805" width="10.42578125" style="269" hidden="1" customWidth="1"/>
    <col min="12806" max="12809" width="10.28515625" style="269" hidden="1" customWidth="1"/>
    <col min="12810" max="13056" width="0" style="269" hidden="1"/>
    <col min="13057" max="13057" width="16.85546875" style="269" hidden="1" customWidth="1"/>
    <col min="13058" max="13058" width="12" style="269" hidden="1" customWidth="1"/>
    <col min="13059" max="13060" width="10.7109375" style="269" hidden="1" customWidth="1"/>
    <col min="13061" max="13061" width="10.42578125" style="269" hidden="1" customWidth="1"/>
    <col min="13062" max="13065" width="10.28515625" style="269" hidden="1" customWidth="1"/>
    <col min="13066" max="13312" width="0" style="269" hidden="1"/>
    <col min="13313" max="13313" width="16.85546875" style="269" hidden="1" customWidth="1"/>
    <col min="13314" max="13314" width="12" style="269" hidden="1" customWidth="1"/>
    <col min="13315" max="13316" width="10.7109375" style="269" hidden="1" customWidth="1"/>
    <col min="13317" max="13317" width="10.42578125" style="269" hidden="1" customWidth="1"/>
    <col min="13318" max="13321" width="10.28515625" style="269" hidden="1" customWidth="1"/>
    <col min="13322" max="13568" width="0" style="269" hidden="1"/>
    <col min="13569" max="13569" width="16.85546875" style="269" hidden="1" customWidth="1"/>
    <col min="13570" max="13570" width="12" style="269" hidden="1" customWidth="1"/>
    <col min="13571" max="13572" width="10.7109375" style="269" hidden="1" customWidth="1"/>
    <col min="13573" max="13573" width="10.42578125" style="269" hidden="1" customWidth="1"/>
    <col min="13574" max="13577" width="10.28515625" style="269" hidden="1" customWidth="1"/>
    <col min="13578" max="13824" width="0" style="269" hidden="1"/>
    <col min="13825" max="13825" width="16.85546875" style="269" hidden="1" customWidth="1"/>
    <col min="13826" max="13826" width="12" style="269" hidden="1" customWidth="1"/>
    <col min="13827" max="13828" width="10.7109375" style="269" hidden="1" customWidth="1"/>
    <col min="13829" max="13829" width="10.42578125" style="269" hidden="1" customWidth="1"/>
    <col min="13830" max="13833" width="10.28515625" style="269" hidden="1" customWidth="1"/>
    <col min="13834" max="14080" width="0" style="269" hidden="1"/>
    <col min="14081" max="14081" width="16.85546875" style="269" hidden="1" customWidth="1"/>
    <col min="14082" max="14082" width="12" style="269" hidden="1" customWidth="1"/>
    <col min="14083" max="14084" width="10.7109375" style="269" hidden="1" customWidth="1"/>
    <col min="14085" max="14085" width="10.42578125" style="269" hidden="1" customWidth="1"/>
    <col min="14086" max="14089" width="10.28515625" style="269" hidden="1" customWidth="1"/>
    <col min="14090" max="14336" width="0" style="269" hidden="1"/>
    <col min="14337" max="14337" width="16.85546875" style="269" hidden="1" customWidth="1"/>
    <col min="14338" max="14338" width="12" style="269" hidden="1" customWidth="1"/>
    <col min="14339" max="14340" width="10.7109375" style="269" hidden="1" customWidth="1"/>
    <col min="14341" max="14341" width="10.42578125" style="269" hidden="1" customWidth="1"/>
    <col min="14342" max="14345" width="10.28515625" style="269" hidden="1" customWidth="1"/>
    <col min="14346" max="14592" width="0" style="269" hidden="1"/>
    <col min="14593" max="14593" width="16.85546875" style="269" hidden="1" customWidth="1"/>
    <col min="14594" max="14594" width="12" style="269" hidden="1" customWidth="1"/>
    <col min="14595" max="14596" width="10.7109375" style="269" hidden="1" customWidth="1"/>
    <col min="14597" max="14597" width="10.42578125" style="269" hidden="1" customWidth="1"/>
    <col min="14598" max="14601" width="10.28515625" style="269" hidden="1" customWidth="1"/>
    <col min="14602" max="14848" width="0" style="269" hidden="1"/>
    <col min="14849" max="14849" width="16.85546875" style="269" hidden="1" customWidth="1"/>
    <col min="14850" max="14850" width="12" style="269" hidden="1" customWidth="1"/>
    <col min="14851" max="14852" width="10.7109375" style="269" hidden="1" customWidth="1"/>
    <col min="14853" max="14853" width="10.42578125" style="269" hidden="1" customWidth="1"/>
    <col min="14854" max="14857" width="10.28515625" style="269" hidden="1" customWidth="1"/>
    <col min="14858" max="15104" width="0" style="269" hidden="1"/>
    <col min="15105" max="15105" width="16.85546875" style="269" hidden="1" customWidth="1"/>
    <col min="15106" max="15106" width="12" style="269" hidden="1" customWidth="1"/>
    <col min="15107" max="15108" width="10.7109375" style="269" hidden="1" customWidth="1"/>
    <col min="15109" max="15109" width="10.42578125" style="269" hidden="1" customWidth="1"/>
    <col min="15110" max="15113" width="10.28515625" style="269" hidden="1" customWidth="1"/>
    <col min="15114" max="15360" width="0" style="269" hidden="1"/>
    <col min="15361" max="15361" width="16.85546875" style="269" hidden="1" customWidth="1"/>
    <col min="15362" max="15362" width="12" style="269" hidden="1" customWidth="1"/>
    <col min="15363" max="15364" width="10.7109375" style="269" hidden="1" customWidth="1"/>
    <col min="15365" max="15365" width="10.42578125" style="269" hidden="1" customWidth="1"/>
    <col min="15366" max="15369" width="10.28515625" style="269" hidden="1" customWidth="1"/>
    <col min="15370" max="15616" width="0" style="269" hidden="1"/>
    <col min="15617" max="15617" width="16.85546875" style="269" hidden="1" customWidth="1"/>
    <col min="15618" max="15618" width="12" style="269" hidden="1" customWidth="1"/>
    <col min="15619" max="15620" width="10.7109375" style="269" hidden="1" customWidth="1"/>
    <col min="15621" max="15621" width="10.42578125" style="269" hidden="1" customWidth="1"/>
    <col min="15622" max="15625" width="10.28515625" style="269" hidden="1" customWidth="1"/>
    <col min="15626" max="15872" width="0" style="269" hidden="1"/>
    <col min="15873" max="15873" width="16.85546875" style="269" hidden="1" customWidth="1"/>
    <col min="15874" max="15874" width="12" style="269" hidden="1" customWidth="1"/>
    <col min="15875" max="15876" width="10.7109375" style="269" hidden="1" customWidth="1"/>
    <col min="15877" max="15877" width="10.42578125" style="269" hidden="1" customWidth="1"/>
    <col min="15878" max="15881" width="10.28515625" style="269" hidden="1" customWidth="1"/>
    <col min="15882" max="16128" width="0" style="269" hidden="1"/>
    <col min="16129" max="16129" width="16.85546875" style="269" hidden="1" customWidth="1"/>
    <col min="16130" max="16130" width="12" style="269" hidden="1" customWidth="1"/>
    <col min="16131" max="16132" width="10.7109375" style="269" hidden="1" customWidth="1"/>
    <col min="16133" max="16133" width="10.42578125" style="269" hidden="1" customWidth="1"/>
    <col min="16134" max="16137" width="10.28515625" style="269" hidden="1" customWidth="1"/>
    <col min="16138" max="16384" width="0" style="269" hidden="1"/>
  </cols>
  <sheetData>
    <row r="1" spans="1:14" ht="16.5" thickBot="1" x14ac:dyDescent="0.3">
      <c r="A1" s="267" t="s">
        <v>712</v>
      </c>
      <c r="E1" s="268"/>
      <c r="F1" s="268"/>
      <c r="G1" s="268"/>
      <c r="H1" s="268"/>
      <c r="I1" s="268"/>
    </row>
    <row r="2" spans="1:14" x14ac:dyDescent="0.2">
      <c r="A2" s="13" t="s">
        <v>19</v>
      </c>
      <c r="B2" s="297" t="s">
        <v>41</v>
      </c>
      <c r="C2" s="671" t="s">
        <v>713</v>
      </c>
      <c r="D2" s="671"/>
      <c r="E2" s="14" t="s">
        <v>714</v>
      </c>
      <c r="F2" s="298" t="s">
        <v>673</v>
      </c>
      <c r="G2" s="298"/>
      <c r="H2" s="298"/>
      <c r="I2" s="298"/>
    </row>
    <row r="3" spans="1:14" x14ac:dyDescent="0.2">
      <c r="A3" s="27"/>
      <c r="B3" s="299" t="s">
        <v>715</v>
      </c>
      <c r="C3" s="672" t="s">
        <v>716</v>
      </c>
      <c r="D3" s="672"/>
      <c r="E3" s="300" t="s">
        <v>717</v>
      </c>
      <c r="F3" s="673" t="s">
        <v>718</v>
      </c>
      <c r="G3" s="673"/>
      <c r="H3" s="673"/>
      <c r="I3" s="673"/>
      <c r="K3" s="274"/>
    </row>
    <row r="4" spans="1:14" x14ac:dyDescent="0.2">
      <c r="A4" s="27" t="s">
        <v>47</v>
      </c>
      <c r="B4" s="299">
        <v>2013</v>
      </c>
      <c r="C4" s="301" t="s">
        <v>719</v>
      </c>
      <c r="D4" s="301" t="s">
        <v>720</v>
      </c>
      <c r="E4" s="15" t="s">
        <v>48</v>
      </c>
      <c r="F4" s="302">
        <v>2014</v>
      </c>
      <c r="G4" s="303">
        <f>F4+1</f>
        <v>2015</v>
      </c>
      <c r="H4" s="303">
        <f>G4+1</f>
        <v>2016</v>
      </c>
      <c r="I4" s="303">
        <f>H4+1</f>
        <v>2017</v>
      </c>
    </row>
    <row r="5" spans="1:14" ht="14.25" x14ac:dyDescent="0.2">
      <c r="A5" s="27"/>
      <c r="B5" s="304"/>
      <c r="C5" s="117" t="s">
        <v>721</v>
      </c>
      <c r="D5" s="117" t="s">
        <v>722</v>
      </c>
      <c r="E5" s="15"/>
      <c r="K5" s="274"/>
    </row>
    <row r="6" spans="1:14" x14ac:dyDescent="0.2">
      <c r="A6" s="27"/>
      <c r="B6" s="304"/>
      <c r="C6" s="15" t="s">
        <v>48</v>
      </c>
      <c r="D6" s="15" t="s">
        <v>48</v>
      </c>
      <c r="E6" s="305"/>
    </row>
    <row r="7" spans="1:14" x14ac:dyDescent="0.2">
      <c r="A7" s="123"/>
      <c r="B7" s="136"/>
      <c r="C7" s="15"/>
      <c r="D7" s="15"/>
      <c r="E7" s="306"/>
      <c r="F7" s="307" t="s">
        <v>687</v>
      </c>
      <c r="G7" s="286"/>
      <c r="H7" s="286"/>
      <c r="I7" s="286"/>
    </row>
    <row r="8" spans="1:14" x14ac:dyDescent="0.2">
      <c r="A8" s="279" t="s">
        <v>358</v>
      </c>
      <c r="B8" s="308">
        <v>9633589</v>
      </c>
      <c r="C8" s="308"/>
      <c r="D8" s="308"/>
      <c r="E8" s="309"/>
      <c r="F8" s="281">
        <v>252.04245572444495</v>
      </c>
      <c r="G8" s="281">
        <v>79.559046166491015</v>
      </c>
      <c r="H8" s="281">
        <v>17.452246613385729</v>
      </c>
      <c r="I8" s="281">
        <v>4.8229660825264604</v>
      </c>
    </row>
    <row r="9" spans="1:14" ht="25.5" x14ac:dyDescent="0.2">
      <c r="A9" s="282" t="s">
        <v>689</v>
      </c>
      <c r="B9" s="310">
        <v>87357</v>
      </c>
      <c r="C9" s="311">
        <v>14182.699431977213</v>
      </c>
      <c r="D9" s="311">
        <v>13480.57991642546</v>
      </c>
      <c r="E9" s="312">
        <f>D9-C9</f>
        <v>-702.11951555175256</v>
      </c>
      <c r="F9" s="312">
        <v>704</v>
      </c>
      <c r="G9" s="312">
        <v>282</v>
      </c>
      <c r="H9" s="312">
        <v>0</v>
      </c>
      <c r="I9" s="312">
        <v>0</v>
      </c>
      <c r="K9" s="285"/>
      <c r="L9" s="286"/>
      <c r="M9" s="274"/>
      <c r="N9" s="273"/>
    </row>
    <row r="10" spans="1:14" x14ac:dyDescent="0.2">
      <c r="A10" s="269" t="s">
        <v>361</v>
      </c>
      <c r="B10" s="310">
        <v>32185</v>
      </c>
      <c r="C10" s="311">
        <v>-12802.300568022787</v>
      </c>
      <c r="D10" s="311">
        <v>-12985.42008357454</v>
      </c>
      <c r="E10" s="312">
        <f t="shared" ref="E10:E73" si="0">D10-C10</f>
        <v>-183.11951555175256</v>
      </c>
      <c r="F10" s="312">
        <v>185</v>
      </c>
      <c r="G10" s="312">
        <v>0</v>
      </c>
      <c r="H10" s="312">
        <v>0</v>
      </c>
      <c r="I10" s="312">
        <v>0</v>
      </c>
      <c r="K10" s="285"/>
      <c r="L10" s="286"/>
      <c r="M10" s="274"/>
      <c r="N10" s="275"/>
    </row>
    <row r="11" spans="1:14" x14ac:dyDescent="0.2">
      <c r="A11" s="269" t="s">
        <v>362</v>
      </c>
      <c r="B11" s="310">
        <v>26309</v>
      </c>
      <c r="C11" s="311">
        <v>735.69943197721295</v>
      </c>
      <c r="D11" s="311">
        <v>1350.5799164254599</v>
      </c>
      <c r="E11" s="312">
        <f t="shared" si="0"/>
        <v>614.88048444824699</v>
      </c>
      <c r="F11" s="312">
        <v>0</v>
      </c>
      <c r="G11" s="312">
        <v>0</v>
      </c>
      <c r="H11" s="312">
        <v>0</v>
      </c>
      <c r="I11" s="312">
        <v>0</v>
      </c>
      <c r="K11" s="285"/>
      <c r="L11" s="274"/>
      <c r="M11" s="274"/>
      <c r="N11" s="275"/>
    </row>
    <row r="12" spans="1:14" x14ac:dyDescent="0.2">
      <c r="A12" s="269" t="s">
        <v>363</v>
      </c>
      <c r="B12" s="310">
        <v>80804</v>
      </c>
      <c r="C12" s="311">
        <v>7072.699431977213</v>
      </c>
      <c r="D12" s="311">
        <v>7180.5799164254604</v>
      </c>
      <c r="E12" s="312">
        <f t="shared" si="0"/>
        <v>107.88048444824744</v>
      </c>
      <c r="F12" s="312">
        <v>0</v>
      </c>
      <c r="G12" s="312">
        <v>0</v>
      </c>
      <c r="H12" s="312">
        <v>0</v>
      </c>
      <c r="I12" s="312">
        <v>0</v>
      </c>
      <c r="K12" s="285"/>
      <c r="L12" s="274"/>
      <c r="M12" s="274"/>
      <c r="N12" s="276"/>
    </row>
    <row r="13" spans="1:14" x14ac:dyDescent="0.2">
      <c r="A13" s="269" t="s">
        <v>364</v>
      </c>
      <c r="B13" s="310">
        <v>102276</v>
      </c>
      <c r="C13" s="311">
        <v>7760.699431977213</v>
      </c>
      <c r="D13" s="311">
        <v>7017.5799164254604</v>
      </c>
      <c r="E13" s="312">
        <f t="shared" si="0"/>
        <v>-743.11951555175256</v>
      </c>
      <c r="F13" s="312">
        <v>745</v>
      </c>
      <c r="G13" s="312">
        <v>323</v>
      </c>
      <c r="H13" s="312">
        <v>11</v>
      </c>
      <c r="I13" s="312">
        <v>0</v>
      </c>
      <c r="K13" s="285"/>
      <c r="L13" s="286"/>
      <c r="M13" s="286"/>
      <c r="N13" s="278"/>
    </row>
    <row r="14" spans="1:14" x14ac:dyDescent="0.2">
      <c r="A14" s="269" t="s">
        <v>365</v>
      </c>
      <c r="B14" s="310">
        <v>69035</v>
      </c>
      <c r="C14" s="311">
        <v>5430.699431977213</v>
      </c>
      <c r="D14" s="311">
        <v>4302.5799164254604</v>
      </c>
      <c r="E14" s="312">
        <f t="shared" si="0"/>
        <v>-1128.1195155517526</v>
      </c>
      <c r="F14" s="312">
        <v>1130</v>
      </c>
      <c r="G14" s="312">
        <v>708</v>
      </c>
      <c r="H14" s="312">
        <v>396</v>
      </c>
      <c r="I14" s="312">
        <v>133</v>
      </c>
      <c r="K14" s="285"/>
    </row>
    <row r="15" spans="1:14" x14ac:dyDescent="0.2">
      <c r="A15" s="269" t="s">
        <v>366</v>
      </c>
      <c r="B15" s="310">
        <v>45104</v>
      </c>
      <c r="C15" s="311">
        <v>-6017.300568022787</v>
      </c>
      <c r="D15" s="311">
        <v>-7011.4200835745396</v>
      </c>
      <c r="E15" s="312">
        <f t="shared" si="0"/>
        <v>-994.11951555175256</v>
      </c>
      <c r="F15" s="312">
        <v>996</v>
      </c>
      <c r="G15" s="312">
        <v>574</v>
      </c>
      <c r="H15" s="312">
        <v>262</v>
      </c>
      <c r="I15" s="312">
        <v>0</v>
      </c>
      <c r="K15" s="285"/>
    </row>
    <row r="16" spans="1:14" x14ac:dyDescent="0.2">
      <c r="A16" s="269" t="s">
        <v>367</v>
      </c>
      <c r="B16" s="310">
        <v>94358</v>
      </c>
      <c r="C16" s="311">
        <v>-513.30056802278705</v>
      </c>
      <c r="D16" s="311">
        <v>-1111.4200835745401</v>
      </c>
      <c r="E16" s="312">
        <f t="shared" si="0"/>
        <v>-598.11951555175301</v>
      </c>
      <c r="F16" s="312">
        <v>600</v>
      </c>
      <c r="G16" s="312">
        <v>178</v>
      </c>
      <c r="H16" s="312">
        <v>0</v>
      </c>
      <c r="I16" s="312">
        <v>0</v>
      </c>
      <c r="K16" s="285"/>
    </row>
    <row r="17" spans="1:11" x14ac:dyDescent="0.2">
      <c r="A17" s="269" t="s">
        <v>368</v>
      </c>
      <c r="B17" s="310">
        <v>56796</v>
      </c>
      <c r="C17" s="311">
        <v>5961.699431977213</v>
      </c>
      <c r="D17" s="311">
        <v>7200.5799164254604</v>
      </c>
      <c r="E17" s="312">
        <f t="shared" si="0"/>
        <v>1238.8804844482474</v>
      </c>
      <c r="F17" s="312">
        <v>0</v>
      </c>
      <c r="G17" s="312">
        <v>0</v>
      </c>
      <c r="H17" s="312">
        <v>0</v>
      </c>
      <c r="I17" s="312">
        <v>0</v>
      </c>
      <c r="K17" s="285"/>
    </row>
    <row r="18" spans="1:11" x14ac:dyDescent="0.2">
      <c r="A18" s="269" t="s">
        <v>369</v>
      </c>
      <c r="B18" s="310">
        <v>9512</v>
      </c>
      <c r="C18" s="311">
        <v>1854.699431977213</v>
      </c>
      <c r="D18" s="311">
        <v>2671.5799164254599</v>
      </c>
      <c r="E18" s="312">
        <f t="shared" si="0"/>
        <v>816.88048444824699</v>
      </c>
      <c r="F18" s="312">
        <v>0</v>
      </c>
      <c r="G18" s="312">
        <v>0</v>
      </c>
      <c r="H18" s="312">
        <v>0</v>
      </c>
      <c r="I18" s="312">
        <v>0</v>
      </c>
      <c r="K18" s="285"/>
    </row>
    <row r="19" spans="1:11" x14ac:dyDescent="0.2">
      <c r="A19" s="269" t="s">
        <v>370</v>
      </c>
      <c r="B19" s="310">
        <v>26743</v>
      </c>
      <c r="C19" s="311">
        <v>5691.699431977213</v>
      </c>
      <c r="D19" s="311">
        <v>6897.5799164254604</v>
      </c>
      <c r="E19" s="312">
        <f t="shared" si="0"/>
        <v>1205.8804844482474</v>
      </c>
      <c r="F19" s="312">
        <v>0</v>
      </c>
      <c r="G19" s="312">
        <v>0</v>
      </c>
      <c r="H19" s="312">
        <v>0</v>
      </c>
      <c r="I19" s="312">
        <v>0</v>
      </c>
      <c r="K19" s="285"/>
    </row>
    <row r="20" spans="1:11" x14ac:dyDescent="0.2">
      <c r="A20" s="269" t="s">
        <v>371</v>
      </c>
      <c r="B20" s="310">
        <v>15987</v>
      </c>
      <c r="C20" s="311">
        <v>5634.699431977213</v>
      </c>
      <c r="D20" s="311">
        <v>5189.5799164254604</v>
      </c>
      <c r="E20" s="312">
        <f t="shared" si="0"/>
        <v>-445.11951555175256</v>
      </c>
      <c r="F20" s="312">
        <v>447</v>
      </c>
      <c r="G20" s="312">
        <v>25</v>
      </c>
      <c r="H20" s="312">
        <v>0</v>
      </c>
      <c r="I20" s="312">
        <v>0</v>
      </c>
      <c r="K20" s="285"/>
    </row>
    <row r="21" spans="1:11" x14ac:dyDescent="0.2">
      <c r="A21" s="269" t="s">
        <v>372</v>
      </c>
      <c r="B21" s="310">
        <v>43218</v>
      </c>
      <c r="C21" s="311">
        <v>8533.699431977213</v>
      </c>
      <c r="D21" s="311">
        <v>7846.5799164254604</v>
      </c>
      <c r="E21" s="312">
        <f t="shared" si="0"/>
        <v>-687.11951555175256</v>
      </c>
      <c r="F21" s="312">
        <v>689</v>
      </c>
      <c r="G21" s="312">
        <v>267</v>
      </c>
      <c r="H21" s="312">
        <v>0</v>
      </c>
      <c r="I21" s="312">
        <v>0</v>
      </c>
      <c r="K21" s="285"/>
    </row>
    <row r="22" spans="1:11" x14ac:dyDescent="0.2">
      <c r="A22" s="269" t="s">
        <v>373</v>
      </c>
      <c r="B22" s="310">
        <v>68006</v>
      </c>
      <c r="C22" s="311">
        <v>1370.699431977213</v>
      </c>
      <c r="D22" s="311">
        <v>203.57991642546</v>
      </c>
      <c r="E22" s="312">
        <f t="shared" si="0"/>
        <v>-1167.119515551753</v>
      </c>
      <c r="F22" s="312">
        <v>1169</v>
      </c>
      <c r="G22" s="312">
        <v>747</v>
      </c>
      <c r="H22" s="312">
        <v>435</v>
      </c>
      <c r="I22" s="312">
        <v>172</v>
      </c>
      <c r="K22" s="285"/>
    </row>
    <row r="23" spans="1:11" x14ac:dyDescent="0.2">
      <c r="A23" s="269" t="s">
        <v>374</v>
      </c>
      <c r="B23" s="310">
        <v>72813</v>
      </c>
      <c r="C23" s="311">
        <v>-4798.300568022787</v>
      </c>
      <c r="D23" s="311">
        <v>-5270.4200835745396</v>
      </c>
      <c r="E23" s="312">
        <f t="shared" si="0"/>
        <v>-472.11951555175256</v>
      </c>
      <c r="F23" s="312">
        <v>474</v>
      </c>
      <c r="G23" s="312">
        <v>52</v>
      </c>
      <c r="H23" s="312">
        <v>0</v>
      </c>
      <c r="I23" s="312">
        <v>0</v>
      </c>
      <c r="K23" s="285"/>
    </row>
    <row r="24" spans="1:11" x14ac:dyDescent="0.2">
      <c r="A24" s="269" t="s">
        <v>375</v>
      </c>
      <c r="B24" s="310">
        <v>896439</v>
      </c>
      <c r="C24" s="311">
        <v>-200.3005680227871</v>
      </c>
      <c r="D24" s="311">
        <v>-818.42008357454006</v>
      </c>
      <c r="E24" s="312">
        <f t="shared" si="0"/>
        <v>-618.11951555175301</v>
      </c>
      <c r="F24" s="312">
        <v>620</v>
      </c>
      <c r="G24" s="312">
        <v>198</v>
      </c>
      <c r="H24" s="312">
        <v>0</v>
      </c>
      <c r="I24" s="312">
        <v>0</v>
      </c>
      <c r="K24" s="285"/>
    </row>
    <row r="25" spans="1:11" x14ac:dyDescent="0.2">
      <c r="A25" s="269" t="s">
        <v>376</v>
      </c>
      <c r="B25" s="310">
        <v>42338</v>
      </c>
      <c r="C25" s="311">
        <v>1943.699431977213</v>
      </c>
      <c r="D25" s="311">
        <v>1033.5799164254599</v>
      </c>
      <c r="E25" s="312">
        <f t="shared" si="0"/>
        <v>-910.11951555175301</v>
      </c>
      <c r="F25" s="312">
        <v>912</v>
      </c>
      <c r="G25" s="312">
        <v>490</v>
      </c>
      <c r="H25" s="312">
        <v>178</v>
      </c>
      <c r="I25" s="312">
        <v>0</v>
      </c>
      <c r="K25" s="285"/>
    </row>
    <row r="26" spans="1:11" x14ac:dyDescent="0.2">
      <c r="A26" s="269" t="s">
        <v>377</v>
      </c>
      <c r="B26" s="310">
        <v>90775</v>
      </c>
      <c r="C26" s="311">
        <v>13421.699431977213</v>
      </c>
      <c r="D26" s="311">
        <v>13936.57991642546</v>
      </c>
      <c r="E26" s="312">
        <f t="shared" si="0"/>
        <v>514.88048444824744</v>
      </c>
      <c r="F26" s="312">
        <v>0</v>
      </c>
      <c r="G26" s="312">
        <v>0</v>
      </c>
      <c r="H26" s="312">
        <v>0</v>
      </c>
      <c r="I26" s="312">
        <v>0</v>
      </c>
      <c r="K26" s="285"/>
    </row>
    <row r="27" spans="1:11" x14ac:dyDescent="0.2">
      <c r="A27" s="269" t="s">
        <v>378</v>
      </c>
      <c r="B27" s="310">
        <v>44095</v>
      </c>
      <c r="C27" s="311">
        <v>3478.699431977213</v>
      </c>
      <c r="D27" s="311">
        <v>3139.5799164254599</v>
      </c>
      <c r="E27" s="312">
        <f t="shared" si="0"/>
        <v>-339.11951555175301</v>
      </c>
      <c r="F27" s="312">
        <v>341</v>
      </c>
      <c r="G27" s="312">
        <v>0</v>
      </c>
      <c r="H27" s="312">
        <v>0</v>
      </c>
      <c r="I27" s="312">
        <v>0</v>
      </c>
      <c r="K27" s="285"/>
    </row>
    <row r="28" spans="1:11" x14ac:dyDescent="0.2">
      <c r="A28" s="269" t="s">
        <v>379</v>
      </c>
      <c r="B28" s="310">
        <v>66268</v>
      </c>
      <c r="C28" s="311">
        <v>-4914.300568022787</v>
      </c>
      <c r="D28" s="311">
        <v>-5330.4200835745396</v>
      </c>
      <c r="E28" s="312">
        <f t="shared" si="0"/>
        <v>-416.11951555175256</v>
      </c>
      <c r="F28" s="312">
        <v>418</v>
      </c>
      <c r="G28" s="312">
        <v>0</v>
      </c>
      <c r="H28" s="312">
        <v>0</v>
      </c>
      <c r="I28" s="312">
        <v>0</v>
      </c>
      <c r="K28" s="285"/>
    </row>
    <row r="29" spans="1:11" x14ac:dyDescent="0.2">
      <c r="A29" s="269" t="s">
        <v>380</v>
      </c>
      <c r="B29" s="310">
        <v>41386</v>
      </c>
      <c r="C29" s="311">
        <v>4179.699431977213</v>
      </c>
      <c r="D29" s="311">
        <v>3438.5799164254599</v>
      </c>
      <c r="E29" s="312">
        <f t="shared" si="0"/>
        <v>-741.11951555175301</v>
      </c>
      <c r="F29" s="312">
        <v>743</v>
      </c>
      <c r="G29" s="312">
        <v>321</v>
      </c>
      <c r="H29" s="312">
        <v>9</v>
      </c>
      <c r="I29" s="312">
        <v>0</v>
      </c>
    </row>
    <row r="30" spans="1:11" x14ac:dyDescent="0.2">
      <c r="A30" s="269" t="s">
        <v>381</v>
      </c>
      <c r="B30" s="310">
        <v>24595</v>
      </c>
      <c r="C30" s="311">
        <v>5389.699431977213</v>
      </c>
      <c r="D30" s="311">
        <v>5748.5799164254604</v>
      </c>
      <c r="E30" s="312">
        <f t="shared" si="0"/>
        <v>358.88048444824744</v>
      </c>
      <c r="F30" s="312">
        <v>0</v>
      </c>
      <c r="G30" s="312">
        <v>0</v>
      </c>
      <c r="H30" s="312">
        <v>0</v>
      </c>
      <c r="I30" s="312">
        <v>0</v>
      </c>
    </row>
    <row r="31" spans="1:11" x14ac:dyDescent="0.2">
      <c r="A31" s="269" t="s">
        <v>382</v>
      </c>
      <c r="B31" s="310">
        <v>31531</v>
      </c>
      <c r="C31" s="311">
        <v>3810.699431977213</v>
      </c>
      <c r="D31" s="311">
        <v>3919.5799164254599</v>
      </c>
      <c r="E31" s="312">
        <f t="shared" si="0"/>
        <v>108.88048444824699</v>
      </c>
      <c r="F31" s="312">
        <v>0</v>
      </c>
      <c r="G31" s="312">
        <v>0</v>
      </c>
      <c r="H31" s="312">
        <v>0</v>
      </c>
      <c r="I31" s="312">
        <v>0</v>
      </c>
    </row>
    <row r="32" spans="1:11" x14ac:dyDescent="0.2">
      <c r="A32" s="269" t="s">
        <v>383</v>
      </c>
      <c r="B32" s="310">
        <v>11178</v>
      </c>
      <c r="C32" s="311">
        <v>613.69943197721295</v>
      </c>
      <c r="D32" s="311">
        <v>1469.5799164254599</v>
      </c>
      <c r="E32" s="312">
        <f t="shared" si="0"/>
        <v>855.88048444824699</v>
      </c>
      <c r="F32" s="312">
        <v>0</v>
      </c>
      <c r="G32" s="312">
        <v>0</v>
      </c>
      <c r="H32" s="312">
        <v>0</v>
      </c>
      <c r="I32" s="312">
        <v>0</v>
      </c>
    </row>
    <row r="33" spans="1:9" x14ac:dyDescent="0.2">
      <c r="A33" s="269" t="s">
        <v>384</v>
      </c>
      <c r="B33" s="310">
        <v>39727</v>
      </c>
      <c r="C33" s="311">
        <v>2720.699431977213</v>
      </c>
      <c r="D33" s="311">
        <v>3342.5799164254599</v>
      </c>
      <c r="E33" s="312">
        <f t="shared" si="0"/>
        <v>621.88048444824699</v>
      </c>
      <c r="F33" s="312">
        <v>0</v>
      </c>
      <c r="G33" s="312">
        <v>0</v>
      </c>
      <c r="H33" s="312">
        <v>0</v>
      </c>
      <c r="I33" s="312">
        <v>0</v>
      </c>
    </row>
    <row r="34" spans="1:9" x14ac:dyDescent="0.2">
      <c r="A34" s="269" t="s">
        <v>385</v>
      </c>
      <c r="B34" s="310">
        <v>40417</v>
      </c>
      <c r="C34" s="311">
        <v>1190.699431977213</v>
      </c>
      <c r="D34" s="311">
        <v>1490.5799164254599</v>
      </c>
      <c r="E34" s="312">
        <f t="shared" si="0"/>
        <v>299.88048444824699</v>
      </c>
      <c r="F34" s="312">
        <v>0</v>
      </c>
      <c r="G34" s="312">
        <v>0</v>
      </c>
      <c r="H34" s="312">
        <v>0</v>
      </c>
      <c r="I34" s="312">
        <v>0</v>
      </c>
    </row>
    <row r="35" spans="1:9" ht="25.5" x14ac:dyDescent="0.2">
      <c r="A35" s="282" t="s">
        <v>690</v>
      </c>
      <c r="B35" s="310">
        <v>40579</v>
      </c>
      <c r="C35" s="311">
        <v>5867.699431977213</v>
      </c>
      <c r="D35" s="311">
        <v>6147.5799164254604</v>
      </c>
      <c r="E35" s="312">
        <f t="shared" si="0"/>
        <v>279.88048444824744</v>
      </c>
      <c r="F35" s="312">
        <v>0</v>
      </c>
      <c r="G35" s="312">
        <v>0</v>
      </c>
      <c r="H35" s="312">
        <v>0</v>
      </c>
      <c r="I35" s="312">
        <v>0</v>
      </c>
    </row>
    <row r="36" spans="1:9" x14ac:dyDescent="0.2">
      <c r="A36" s="269" t="s">
        <v>388</v>
      </c>
      <c r="B36" s="310">
        <v>13442</v>
      </c>
      <c r="C36" s="311">
        <v>11062.699431977213</v>
      </c>
      <c r="D36" s="311">
        <v>12732.57991642546</v>
      </c>
      <c r="E36" s="312">
        <f t="shared" si="0"/>
        <v>1669.8804844482474</v>
      </c>
      <c r="F36" s="312">
        <v>0</v>
      </c>
      <c r="G36" s="312">
        <v>0</v>
      </c>
      <c r="H36" s="312">
        <v>0</v>
      </c>
      <c r="I36" s="312">
        <v>0</v>
      </c>
    </row>
    <row r="37" spans="1:9" x14ac:dyDescent="0.2">
      <c r="A37" s="269" t="s">
        <v>389</v>
      </c>
      <c r="B37" s="310">
        <v>19936</v>
      </c>
      <c r="C37" s="311">
        <v>980.69943197721295</v>
      </c>
      <c r="D37" s="311">
        <v>1690.5799164254599</v>
      </c>
      <c r="E37" s="312">
        <f t="shared" si="0"/>
        <v>709.88048444824699</v>
      </c>
      <c r="F37" s="312">
        <v>0</v>
      </c>
      <c r="G37" s="312">
        <v>0</v>
      </c>
      <c r="H37" s="312">
        <v>0</v>
      </c>
      <c r="I37" s="312">
        <v>0</v>
      </c>
    </row>
    <row r="38" spans="1:9" x14ac:dyDescent="0.2">
      <c r="A38" s="269" t="s">
        <v>390</v>
      </c>
      <c r="B38" s="310">
        <v>15538</v>
      </c>
      <c r="C38" s="311">
        <v>3713.699431977213</v>
      </c>
      <c r="D38" s="311">
        <v>3805.5799164254599</v>
      </c>
      <c r="E38" s="312">
        <f t="shared" si="0"/>
        <v>91.880484448246989</v>
      </c>
      <c r="F38" s="312">
        <v>0</v>
      </c>
      <c r="G38" s="312">
        <v>0</v>
      </c>
      <c r="H38" s="312">
        <v>0</v>
      </c>
      <c r="I38" s="312">
        <v>0</v>
      </c>
    </row>
    <row r="39" spans="1:9" x14ac:dyDescent="0.2">
      <c r="A39" s="269" t="s">
        <v>391</v>
      </c>
      <c r="B39" s="310">
        <v>20160</v>
      </c>
      <c r="C39" s="311">
        <v>10928.699431977213</v>
      </c>
      <c r="D39" s="311">
        <v>12380.57991642546</v>
      </c>
      <c r="E39" s="312">
        <f t="shared" si="0"/>
        <v>1451.8804844482474</v>
      </c>
      <c r="F39" s="312">
        <v>0</v>
      </c>
      <c r="G39" s="312">
        <v>0</v>
      </c>
      <c r="H39" s="312">
        <v>0</v>
      </c>
      <c r="I39" s="312">
        <v>0</v>
      </c>
    </row>
    <row r="40" spans="1:9" x14ac:dyDescent="0.2">
      <c r="A40" s="269" t="s">
        <v>386</v>
      </c>
      <c r="B40" s="310">
        <v>205015</v>
      </c>
      <c r="C40" s="311">
        <v>2801.699431977213</v>
      </c>
      <c r="D40" s="311">
        <v>2255.5799164254599</v>
      </c>
      <c r="E40" s="312">
        <f t="shared" si="0"/>
        <v>-546.11951555175301</v>
      </c>
      <c r="F40" s="312">
        <v>548</v>
      </c>
      <c r="G40" s="312">
        <v>126</v>
      </c>
      <c r="H40" s="312">
        <v>0</v>
      </c>
      <c r="I40" s="312">
        <v>0</v>
      </c>
    </row>
    <row r="41" spans="1:9" x14ac:dyDescent="0.2">
      <c r="A41" s="269" t="s">
        <v>392</v>
      </c>
      <c r="B41" s="310">
        <v>9146</v>
      </c>
      <c r="C41" s="311">
        <v>7744.699431977213</v>
      </c>
      <c r="D41" s="311">
        <v>8613.5799164254604</v>
      </c>
      <c r="E41" s="312">
        <f t="shared" si="0"/>
        <v>868.88048444824744</v>
      </c>
      <c r="F41" s="312">
        <v>0</v>
      </c>
      <c r="G41" s="312">
        <v>0</v>
      </c>
      <c r="H41" s="312">
        <v>0</v>
      </c>
      <c r="I41" s="312">
        <v>0</v>
      </c>
    </row>
    <row r="42" spans="1:9" x14ac:dyDescent="0.2">
      <c r="A42" s="269" t="s">
        <v>393</v>
      </c>
      <c r="B42" s="310">
        <v>21323</v>
      </c>
      <c r="C42" s="311">
        <v>5441.699431977213</v>
      </c>
      <c r="D42" s="311">
        <v>5808.5799164254604</v>
      </c>
      <c r="E42" s="312">
        <f t="shared" si="0"/>
        <v>366.88048444824744</v>
      </c>
      <c r="F42" s="312">
        <v>0</v>
      </c>
      <c r="G42" s="312">
        <v>0</v>
      </c>
      <c r="H42" s="312">
        <v>0</v>
      </c>
      <c r="I42" s="312">
        <v>0</v>
      </c>
    </row>
    <row r="43" spans="1:9" ht="25.5" x14ac:dyDescent="0.2">
      <c r="A43" s="282" t="s">
        <v>691</v>
      </c>
      <c r="B43" s="310">
        <v>99692</v>
      </c>
      <c r="C43" s="311">
        <v>12065.699431977213</v>
      </c>
      <c r="D43" s="311">
        <v>12502.57991642546</v>
      </c>
      <c r="E43" s="312">
        <f t="shared" si="0"/>
        <v>436.88048444824744</v>
      </c>
      <c r="F43" s="312">
        <v>0</v>
      </c>
      <c r="G43" s="312">
        <v>0</v>
      </c>
      <c r="H43" s="312">
        <v>0</v>
      </c>
      <c r="I43" s="312">
        <v>0</v>
      </c>
    </row>
    <row r="44" spans="1:9" x14ac:dyDescent="0.2">
      <c r="A44" s="269" t="s">
        <v>396</v>
      </c>
      <c r="B44" s="310">
        <v>16083</v>
      </c>
      <c r="C44" s="311">
        <v>11985.699431977213</v>
      </c>
      <c r="D44" s="311">
        <v>12498.57991642546</v>
      </c>
      <c r="E44" s="312">
        <f t="shared" si="0"/>
        <v>512.88048444824744</v>
      </c>
      <c r="F44" s="312">
        <v>0</v>
      </c>
      <c r="G44" s="312">
        <v>0</v>
      </c>
      <c r="H44" s="312">
        <v>0</v>
      </c>
      <c r="I44" s="312">
        <v>0</v>
      </c>
    </row>
    <row r="45" spans="1:9" x14ac:dyDescent="0.2">
      <c r="A45" s="269" t="s">
        <v>397</v>
      </c>
      <c r="B45" s="310">
        <v>10409</v>
      </c>
      <c r="C45" s="311">
        <v>6989.699431977213</v>
      </c>
      <c r="D45" s="311">
        <v>8020.5799164254604</v>
      </c>
      <c r="E45" s="312">
        <f t="shared" si="0"/>
        <v>1030.8804844482474</v>
      </c>
      <c r="F45" s="312">
        <v>0</v>
      </c>
      <c r="G45" s="312">
        <v>0</v>
      </c>
      <c r="H45" s="312">
        <v>0</v>
      </c>
      <c r="I45" s="312">
        <v>0</v>
      </c>
    </row>
    <row r="46" spans="1:9" x14ac:dyDescent="0.2">
      <c r="A46" s="269" t="s">
        <v>398</v>
      </c>
      <c r="B46" s="310">
        <v>32890</v>
      </c>
      <c r="C46" s="311">
        <v>11820.699431977213</v>
      </c>
      <c r="D46" s="311">
        <v>11994.57991642546</v>
      </c>
      <c r="E46" s="312">
        <f t="shared" si="0"/>
        <v>173.88048444824744</v>
      </c>
      <c r="F46" s="312">
        <v>0</v>
      </c>
      <c r="G46" s="312">
        <v>0</v>
      </c>
      <c r="H46" s="312">
        <v>0</v>
      </c>
      <c r="I46" s="312">
        <v>0</v>
      </c>
    </row>
    <row r="47" spans="1:9" x14ac:dyDescent="0.2">
      <c r="A47" s="269" t="s">
        <v>399</v>
      </c>
      <c r="B47" s="310">
        <v>52928</v>
      </c>
      <c r="C47" s="311">
        <v>6895.699431977213</v>
      </c>
      <c r="D47" s="311">
        <v>6392.5799164254604</v>
      </c>
      <c r="E47" s="312">
        <f t="shared" si="0"/>
        <v>-503.11951555175256</v>
      </c>
      <c r="F47" s="312">
        <v>505</v>
      </c>
      <c r="G47" s="312">
        <v>83</v>
      </c>
      <c r="H47" s="312">
        <v>0</v>
      </c>
      <c r="I47" s="312">
        <v>0</v>
      </c>
    </row>
    <row r="48" spans="1:9" x14ac:dyDescent="0.2">
      <c r="A48" s="269" t="s">
        <v>400</v>
      </c>
      <c r="B48" s="310">
        <v>11389</v>
      </c>
      <c r="C48" s="311">
        <v>2510.699431977213</v>
      </c>
      <c r="D48" s="311">
        <v>2662.5799164254599</v>
      </c>
      <c r="E48" s="312">
        <f t="shared" si="0"/>
        <v>151.88048444824699</v>
      </c>
      <c r="F48" s="312">
        <v>0</v>
      </c>
      <c r="G48" s="312">
        <v>0</v>
      </c>
      <c r="H48" s="312">
        <v>0</v>
      </c>
      <c r="I48" s="312">
        <v>0</v>
      </c>
    </row>
    <row r="49" spans="1:9" x14ac:dyDescent="0.2">
      <c r="A49" s="269" t="s">
        <v>401</v>
      </c>
      <c r="B49" s="310">
        <v>33313</v>
      </c>
      <c r="C49" s="311">
        <v>5382.699431977213</v>
      </c>
      <c r="D49" s="311">
        <v>5427.5799164254604</v>
      </c>
      <c r="E49" s="312">
        <f t="shared" si="0"/>
        <v>44.880484448247444</v>
      </c>
      <c r="F49" s="312">
        <v>0</v>
      </c>
      <c r="G49" s="312">
        <v>0</v>
      </c>
      <c r="H49" s="312">
        <v>0</v>
      </c>
      <c r="I49" s="312">
        <v>0</v>
      </c>
    </row>
    <row r="50" spans="1:9" x14ac:dyDescent="0.2">
      <c r="A50" s="269" t="s">
        <v>402</v>
      </c>
      <c r="B50" s="310">
        <v>11635</v>
      </c>
      <c r="C50" s="311">
        <v>384.6994319772129</v>
      </c>
      <c r="D50" s="311">
        <v>373.57991642546</v>
      </c>
      <c r="E50" s="312">
        <f t="shared" si="0"/>
        <v>-11.119515551752897</v>
      </c>
      <c r="F50" s="312">
        <v>13</v>
      </c>
      <c r="G50" s="312">
        <v>0</v>
      </c>
      <c r="H50" s="312">
        <v>0</v>
      </c>
      <c r="I50" s="312">
        <v>0</v>
      </c>
    </row>
    <row r="51" spans="1:9" x14ac:dyDescent="0.2">
      <c r="A51" s="269" t="s">
        <v>403</v>
      </c>
      <c r="B51" s="310">
        <v>8795</v>
      </c>
      <c r="C51" s="311">
        <v>10857.699431977213</v>
      </c>
      <c r="D51" s="311">
        <v>12214.57991642546</v>
      </c>
      <c r="E51" s="312">
        <f t="shared" si="0"/>
        <v>1356.8804844482474</v>
      </c>
      <c r="F51" s="312">
        <v>0</v>
      </c>
      <c r="G51" s="312">
        <v>0</v>
      </c>
      <c r="H51" s="312">
        <v>0</v>
      </c>
      <c r="I51" s="312">
        <v>0</v>
      </c>
    </row>
    <row r="52" spans="1:9" ht="25.5" x14ac:dyDescent="0.2">
      <c r="A52" s="282" t="s">
        <v>692</v>
      </c>
      <c r="B52" s="310">
        <v>5268</v>
      </c>
      <c r="C52" s="311">
        <v>7057.699431977213</v>
      </c>
      <c r="D52" s="311">
        <v>9526.5799164254604</v>
      </c>
      <c r="E52" s="312">
        <f t="shared" si="0"/>
        <v>2468.8804844482474</v>
      </c>
      <c r="F52" s="312">
        <v>0</v>
      </c>
      <c r="G52" s="312">
        <v>0</v>
      </c>
      <c r="H52" s="312">
        <v>0</v>
      </c>
      <c r="I52" s="312">
        <v>0</v>
      </c>
    </row>
    <row r="53" spans="1:9" x14ac:dyDescent="0.2">
      <c r="A53" s="269" t="s">
        <v>406</v>
      </c>
      <c r="B53" s="310">
        <v>20848</v>
      </c>
      <c r="C53" s="311">
        <v>6011.699431977213</v>
      </c>
      <c r="D53" s="311">
        <v>6741.5799164254604</v>
      </c>
      <c r="E53" s="312">
        <f t="shared" si="0"/>
        <v>729.88048444824744</v>
      </c>
      <c r="F53" s="312">
        <v>0</v>
      </c>
      <c r="G53" s="312">
        <v>0</v>
      </c>
      <c r="H53" s="312">
        <v>0</v>
      </c>
      <c r="I53" s="312">
        <v>0</v>
      </c>
    </row>
    <row r="54" spans="1:9" x14ac:dyDescent="0.2">
      <c r="A54" s="269" t="s">
        <v>407</v>
      </c>
      <c r="B54" s="310">
        <v>9796</v>
      </c>
      <c r="C54" s="311">
        <v>9966.699431977213</v>
      </c>
      <c r="D54" s="311">
        <v>11478.57991642546</v>
      </c>
      <c r="E54" s="312">
        <f t="shared" si="0"/>
        <v>1511.8804844482474</v>
      </c>
      <c r="F54" s="312">
        <v>0</v>
      </c>
      <c r="G54" s="312">
        <v>0</v>
      </c>
      <c r="H54" s="312">
        <v>0</v>
      </c>
      <c r="I54" s="312">
        <v>0</v>
      </c>
    </row>
    <row r="55" spans="1:9" x14ac:dyDescent="0.2">
      <c r="A55" s="269" t="s">
        <v>408</v>
      </c>
      <c r="B55" s="310">
        <v>150088</v>
      </c>
      <c r="C55" s="311">
        <v>5170.699431977213</v>
      </c>
      <c r="D55" s="311">
        <v>4637.5799164254604</v>
      </c>
      <c r="E55" s="312">
        <f t="shared" si="0"/>
        <v>-533.11951555175256</v>
      </c>
      <c r="F55" s="312">
        <v>535</v>
      </c>
      <c r="G55" s="312">
        <v>113</v>
      </c>
      <c r="H55" s="312">
        <v>0</v>
      </c>
      <c r="I55" s="312">
        <v>0</v>
      </c>
    </row>
    <row r="56" spans="1:9" x14ac:dyDescent="0.2">
      <c r="A56" s="269" t="s">
        <v>409</v>
      </c>
      <c r="B56" s="310">
        <v>26305</v>
      </c>
      <c r="C56" s="311">
        <v>8073.699431977213</v>
      </c>
      <c r="D56" s="311">
        <v>9045.5799164254604</v>
      </c>
      <c r="E56" s="312">
        <f t="shared" si="0"/>
        <v>971.88048444824744</v>
      </c>
      <c r="F56" s="312">
        <v>0</v>
      </c>
      <c r="G56" s="312">
        <v>0</v>
      </c>
      <c r="H56" s="312">
        <v>0</v>
      </c>
      <c r="I56" s="312">
        <v>0</v>
      </c>
    </row>
    <row r="57" spans="1:9" x14ac:dyDescent="0.2">
      <c r="A57" s="269" t="s">
        <v>410</v>
      </c>
      <c r="B57" s="310">
        <v>42134</v>
      </c>
      <c r="C57" s="311">
        <v>9341.699431977213</v>
      </c>
      <c r="D57" s="311">
        <v>9550.5799164254604</v>
      </c>
      <c r="E57" s="312">
        <f t="shared" si="0"/>
        <v>208.88048444824744</v>
      </c>
      <c r="F57" s="312">
        <v>0</v>
      </c>
      <c r="G57" s="312">
        <v>0</v>
      </c>
      <c r="H57" s="312">
        <v>0</v>
      </c>
      <c r="I57" s="312">
        <v>0</v>
      </c>
    </row>
    <row r="58" spans="1:9" x14ac:dyDescent="0.2">
      <c r="A58" s="269" t="s">
        <v>411</v>
      </c>
      <c r="B58" s="310">
        <v>133696</v>
      </c>
      <c r="C58" s="311">
        <v>8912.699431977213</v>
      </c>
      <c r="D58" s="311">
        <v>9017.5799164254604</v>
      </c>
      <c r="E58" s="312">
        <f t="shared" si="0"/>
        <v>104.88048444824744</v>
      </c>
      <c r="F58" s="312">
        <v>0</v>
      </c>
      <c r="G58" s="312">
        <v>0</v>
      </c>
      <c r="H58" s="312">
        <v>0</v>
      </c>
      <c r="I58" s="312">
        <v>0</v>
      </c>
    </row>
    <row r="59" spans="1:9" x14ac:dyDescent="0.2">
      <c r="A59" s="269" t="s">
        <v>412</v>
      </c>
      <c r="B59" s="310">
        <v>14177</v>
      </c>
      <c r="C59" s="311">
        <v>6464.699431977213</v>
      </c>
      <c r="D59" s="311">
        <v>6558.5799164254604</v>
      </c>
      <c r="E59" s="312">
        <f t="shared" si="0"/>
        <v>93.880484448247444</v>
      </c>
      <c r="F59" s="312">
        <v>0</v>
      </c>
      <c r="G59" s="312">
        <v>0</v>
      </c>
      <c r="H59" s="312">
        <v>0</v>
      </c>
      <c r="I59" s="312">
        <v>0</v>
      </c>
    </row>
    <row r="60" spans="1:9" x14ac:dyDescent="0.2">
      <c r="A60" s="269" t="s">
        <v>413</v>
      </c>
      <c r="B60" s="310">
        <v>7374</v>
      </c>
      <c r="C60" s="311">
        <v>7692.699431977213</v>
      </c>
      <c r="D60" s="311">
        <v>8051.5799164254604</v>
      </c>
      <c r="E60" s="312">
        <f t="shared" si="0"/>
        <v>358.88048444824744</v>
      </c>
      <c r="F60" s="312">
        <v>0</v>
      </c>
      <c r="G60" s="312">
        <v>0</v>
      </c>
      <c r="H60" s="312">
        <v>0</v>
      </c>
      <c r="I60" s="312">
        <v>0</v>
      </c>
    </row>
    <row r="61" spans="1:9" x14ac:dyDescent="0.2">
      <c r="A61" s="269" t="s">
        <v>414</v>
      </c>
      <c r="B61" s="310">
        <v>7596</v>
      </c>
      <c r="C61" s="311">
        <v>9219.699431977213</v>
      </c>
      <c r="D61" s="311">
        <v>10207.57991642546</v>
      </c>
      <c r="E61" s="312">
        <f t="shared" si="0"/>
        <v>987.88048444824744</v>
      </c>
      <c r="F61" s="312">
        <v>0</v>
      </c>
      <c r="G61" s="312">
        <v>0</v>
      </c>
      <c r="H61" s="312">
        <v>0</v>
      </c>
      <c r="I61" s="312">
        <v>0</v>
      </c>
    </row>
    <row r="62" spans="1:9" x14ac:dyDescent="0.2">
      <c r="A62" s="269" t="s">
        <v>415</v>
      </c>
      <c r="B62" s="310">
        <v>3613</v>
      </c>
      <c r="C62" s="311">
        <v>11005.699431977213</v>
      </c>
      <c r="D62" s="311">
        <v>13489.57991642546</v>
      </c>
      <c r="E62" s="312">
        <f t="shared" si="0"/>
        <v>2483.8804844482474</v>
      </c>
      <c r="F62" s="312">
        <v>0</v>
      </c>
      <c r="G62" s="312">
        <v>0</v>
      </c>
      <c r="H62" s="312">
        <v>0</v>
      </c>
      <c r="I62" s="312">
        <v>0</v>
      </c>
    </row>
    <row r="63" spans="1:9" x14ac:dyDescent="0.2">
      <c r="A63" s="269" t="s">
        <v>416</v>
      </c>
      <c r="B63" s="310">
        <v>11455</v>
      </c>
      <c r="C63" s="311">
        <v>9962.699431977213</v>
      </c>
      <c r="D63" s="311">
        <v>10726.57991642546</v>
      </c>
      <c r="E63" s="312">
        <f t="shared" si="0"/>
        <v>763.88048444824744</v>
      </c>
      <c r="F63" s="312">
        <v>0</v>
      </c>
      <c r="G63" s="312">
        <v>0</v>
      </c>
      <c r="H63" s="312">
        <v>0</v>
      </c>
      <c r="I63" s="312">
        <v>0</v>
      </c>
    </row>
    <row r="64" spans="1:9" x14ac:dyDescent="0.2">
      <c r="A64" s="269" t="s">
        <v>417</v>
      </c>
      <c r="B64" s="310">
        <v>5190</v>
      </c>
      <c r="C64" s="311">
        <v>12421.699431977213</v>
      </c>
      <c r="D64" s="311">
        <v>14059.57991642546</v>
      </c>
      <c r="E64" s="312">
        <f t="shared" si="0"/>
        <v>1637.8804844482474</v>
      </c>
      <c r="F64" s="312">
        <v>0</v>
      </c>
      <c r="G64" s="312">
        <v>0</v>
      </c>
      <c r="H64" s="312">
        <v>0</v>
      </c>
      <c r="I64" s="312">
        <v>0</v>
      </c>
    </row>
    <row r="65" spans="1:9" ht="25.5" x14ac:dyDescent="0.2">
      <c r="A65" s="282" t="s">
        <v>693</v>
      </c>
      <c r="B65" s="310">
        <v>6361</v>
      </c>
      <c r="C65" s="311">
        <v>8393.699431977213</v>
      </c>
      <c r="D65" s="311">
        <v>9995.5799164254604</v>
      </c>
      <c r="E65" s="312">
        <f t="shared" si="0"/>
        <v>1601.8804844482474</v>
      </c>
      <c r="F65" s="312">
        <v>0</v>
      </c>
      <c r="G65" s="312">
        <v>0</v>
      </c>
      <c r="H65" s="312">
        <v>0</v>
      </c>
      <c r="I65" s="312">
        <v>0</v>
      </c>
    </row>
    <row r="66" spans="1:9" x14ac:dyDescent="0.2">
      <c r="A66" s="269" t="s">
        <v>420</v>
      </c>
      <c r="B66" s="310">
        <v>16466</v>
      </c>
      <c r="C66" s="311">
        <v>7354.699431977213</v>
      </c>
      <c r="D66" s="311">
        <v>7851.5799164254604</v>
      </c>
      <c r="E66" s="312">
        <f t="shared" si="0"/>
        <v>496.88048444824744</v>
      </c>
      <c r="F66" s="312">
        <v>0</v>
      </c>
      <c r="G66" s="312">
        <v>0</v>
      </c>
      <c r="H66" s="312">
        <v>0</v>
      </c>
      <c r="I66" s="312">
        <v>0</v>
      </c>
    </row>
    <row r="67" spans="1:9" x14ac:dyDescent="0.2">
      <c r="A67" s="269" t="s">
        <v>421</v>
      </c>
      <c r="B67" s="310">
        <v>28691</v>
      </c>
      <c r="C67" s="311">
        <v>9121.699431977213</v>
      </c>
      <c r="D67" s="311">
        <v>8980.5799164254604</v>
      </c>
      <c r="E67" s="312">
        <f t="shared" si="0"/>
        <v>-141.11951555175256</v>
      </c>
      <c r="F67" s="312">
        <v>143</v>
      </c>
      <c r="G67" s="312">
        <v>0</v>
      </c>
      <c r="H67" s="312">
        <v>0</v>
      </c>
      <c r="I67" s="312">
        <v>0</v>
      </c>
    </row>
    <row r="68" spans="1:9" x14ac:dyDescent="0.2">
      <c r="A68" s="269" t="s">
        <v>422</v>
      </c>
      <c r="B68" s="310">
        <v>9388</v>
      </c>
      <c r="C68" s="311">
        <v>6928.699431977213</v>
      </c>
      <c r="D68" s="311">
        <v>7220.5799164254604</v>
      </c>
      <c r="E68" s="312">
        <f t="shared" si="0"/>
        <v>291.88048444824744</v>
      </c>
      <c r="F68" s="312">
        <v>0</v>
      </c>
      <c r="G68" s="312">
        <v>0</v>
      </c>
      <c r="H68" s="312">
        <v>0</v>
      </c>
      <c r="I68" s="312">
        <v>0</v>
      </c>
    </row>
    <row r="69" spans="1:9" x14ac:dyDescent="0.2">
      <c r="A69" s="269" t="s">
        <v>423</v>
      </c>
      <c r="B69" s="310">
        <v>10948</v>
      </c>
      <c r="C69" s="311">
        <v>6639.699431977213</v>
      </c>
      <c r="D69" s="311">
        <v>8002.5799164254604</v>
      </c>
      <c r="E69" s="312">
        <f t="shared" si="0"/>
        <v>1362.8804844482474</v>
      </c>
      <c r="F69" s="312">
        <v>0</v>
      </c>
      <c r="G69" s="312">
        <v>0</v>
      </c>
      <c r="H69" s="312">
        <v>0</v>
      </c>
      <c r="I69" s="312">
        <v>0</v>
      </c>
    </row>
    <row r="70" spans="1:9" x14ac:dyDescent="0.2">
      <c r="A70" s="269" t="s">
        <v>424</v>
      </c>
      <c r="B70" s="310">
        <v>130595</v>
      </c>
      <c r="C70" s="311">
        <v>6247.699431977213</v>
      </c>
      <c r="D70" s="311">
        <v>5856.5799164254604</v>
      </c>
      <c r="E70" s="312">
        <f t="shared" si="0"/>
        <v>-391.11951555175256</v>
      </c>
      <c r="F70" s="312">
        <v>393</v>
      </c>
      <c r="G70" s="312">
        <v>0</v>
      </c>
      <c r="H70" s="312">
        <v>0</v>
      </c>
      <c r="I70" s="312">
        <v>0</v>
      </c>
    </row>
    <row r="71" spans="1:9" x14ac:dyDescent="0.2">
      <c r="A71" s="269" t="s">
        <v>425</v>
      </c>
      <c r="B71" s="310">
        <v>7018</v>
      </c>
      <c r="C71" s="311">
        <v>8632.699431977213</v>
      </c>
      <c r="D71" s="311">
        <v>9586.5799164254604</v>
      </c>
      <c r="E71" s="312">
        <f t="shared" si="0"/>
        <v>953.88048444824744</v>
      </c>
      <c r="F71" s="312">
        <v>0</v>
      </c>
      <c r="G71" s="312">
        <v>0</v>
      </c>
      <c r="H71" s="312">
        <v>0</v>
      </c>
      <c r="I71" s="312">
        <v>0</v>
      </c>
    </row>
    <row r="72" spans="1:9" x14ac:dyDescent="0.2">
      <c r="A72" s="269" t="s">
        <v>426</v>
      </c>
      <c r="B72" s="310">
        <v>29493</v>
      </c>
      <c r="C72" s="311">
        <v>10686.699431977213</v>
      </c>
      <c r="D72" s="311">
        <v>10944.57991642546</v>
      </c>
      <c r="E72" s="312">
        <f t="shared" si="0"/>
        <v>257.88048444824744</v>
      </c>
      <c r="F72" s="312">
        <v>0</v>
      </c>
      <c r="G72" s="312">
        <v>0</v>
      </c>
      <c r="H72" s="312">
        <v>0</v>
      </c>
      <c r="I72" s="312">
        <v>0</v>
      </c>
    </row>
    <row r="73" spans="1:9" x14ac:dyDescent="0.2">
      <c r="A73" s="269" t="s">
        <v>427</v>
      </c>
      <c r="B73" s="310">
        <v>10946</v>
      </c>
      <c r="C73" s="311">
        <v>12190.699431977213</v>
      </c>
      <c r="D73" s="311">
        <v>13395.57991642546</v>
      </c>
      <c r="E73" s="312">
        <f t="shared" si="0"/>
        <v>1204.8804844482474</v>
      </c>
      <c r="F73" s="312">
        <v>0</v>
      </c>
      <c r="G73" s="312">
        <v>0</v>
      </c>
      <c r="H73" s="312">
        <v>0</v>
      </c>
      <c r="I73" s="312">
        <v>0</v>
      </c>
    </row>
    <row r="74" spans="1:9" x14ac:dyDescent="0.2">
      <c r="A74" s="269" t="s">
        <v>428</v>
      </c>
      <c r="B74" s="310">
        <v>18149</v>
      </c>
      <c r="C74" s="311">
        <v>11007.699431977213</v>
      </c>
      <c r="D74" s="311">
        <v>11811.57991642546</v>
      </c>
      <c r="E74" s="312">
        <f t="shared" ref="E74:E137" si="1">D74-C74</f>
        <v>803.88048444824744</v>
      </c>
      <c r="F74" s="312">
        <v>0</v>
      </c>
      <c r="G74" s="312">
        <v>0</v>
      </c>
      <c r="H74" s="312">
        <v>0</v>
      </c>
      <c r="I74" s="312">
        <v>0</v>
      </c>
    </row>
    <row r="75" spans="1:9" x14ac:dyDescent="0.2">
      <c r="A75" s="269" t="s">
        <v>429</v>
      </c>
      <c r="B75" s="310">
        <v>13206</v>
      </c>
      <c r="C75" s="311">
        <v>8537.699431977213</v>
      </c>
      <c r="D75" s="311">
        <v>8906.5799164254604</v>
      </c>
      <c r="E75" s="312">
        <f t="shared" si="1"/>
        <v>368.88048444824744</v>
      </c>
      <c r="F75" s="312">
        <v>0</v>
      </c>
      <c r="G75" s="312">
        <v>0</v>
      </c>
      <c r="H75" s="312">
        <v>0</v>
      </c>
      <c r="I75" s="312">
        <v>0</v>
      </c>
    </row>
    <row r="76" spans="1:9" x14ac:dyDescent="0.2">
      <c r="A76" s="269" t="s">
        <v>430</v>
      </c>
      <c r="B76" s="310">
        <v>26384</v>
      </c>
      <c r="C76" s="311">
        <v>8571.699431977213</v>
      </c>
      <c r="D76" s="311">
        <v>9413.5799164254604</v>
      </c>
      <c r="E76" s="312">
        <f t="shared" si="1"/>
        <v>841.88048444824744</v>
      </c>
      <c r="F76" s="312">
        <v>0</v>
      </c>
      <c r="G76" s="312">
        <v>0</v>
      </c>
      <c r="H76" s="312">
        <v>0</v>
      </c>
      <c r="I76" s="312">
        <v>0</v>
      </c>
    </row>
    <row r="77" spans="1:9" x14ac:dyDescent="0.2">
      <c r="A77" s="269" t="s">
        <v>431</v>
      </c>
      <c r="B77" s="310">
        <v>33106</v>
      </c>
      <c r="C77" s="311">
        <v>6940.699431977213</v>
      </c>
      <c r="D77" s="311">
        <v>6541.5799164254604</v>
      </c>
      <c r="E77" s="312">
        <f t="shared" si="1"/>
        <v>-399.11951555175256</v>
      </c>
      <c r="F77" s="312">
        <v>401</v>
      </c>
      <c r="G77" s="312">
        <v>0</v>
      </c>
      <c r="H77" s="312">
        <v>0</v>
      </c>
      <c r="I77" s="312">
        <v>0</v>
      </c>
    </row>
    <row r="78" spans="1:9" ht="25.5" x14ac:dyDescent="0.2">
      <c r="A78" s="282" t="s">
        <v>694</v>
      </c>
      <c r="B78" s="310">
        <v>19241</v>
      </c>
      <c r="C78" s="311">
        <v>11059.699431977213</v>
      </c>
      <c r="D78" s="311">
        <v>11067.57991642546</v>
      </c>
      <c r="E78" s="312">
        <f t="shared" si="1"/>
        <v>7.8804844482474437</v>
      </c>
      <c r="F78" s="312">
        <v>0</v>
      </c>
      <c r="G78" s="312">
        <v>0</v>
      </c>
      <c r="H78" s="312">
        <v>0</v>
      </c>
      <c r="I78" s="312">
        <v>0</v>
      </c>
    </row>
    <row r="79" spans="1:9" x14ac:dyDescent="0.2">
      <c r="A79" s="269" t="s">
        <v>434</v>
      </c>
      <c r="B79" s="310">
        <v>8017</v>
      </c>
      <c r="C79" s="311">
        <v>13544.699431977213</v>
      </c>
      <c r="D79" s="311">
        <v>13976.57991642546</v>
      </c>
      <c r="E79" s="312">
        <f t="shared" si="1"/>
        <v>431.88048444824744</v>
      </c>
      <c r="F79" s="312">
        <v>0</v>
      </c>
      <c r="G79" s="312">
        <v>0</v>
      </c>
      <c r="H79" s="312">
        <v>0</v>
      </c>
      <c r="I79" s="312">
        <v>0</v>
      </c>
    </row>
    <row r="80" spans="1:9" x14ac:dyDescent="0.2">
      <c r="A80" s="269" t="s">
        <v>435</v>
      </c>
      <c r="B80" s="310">
        <v>27312</v>
      </c>
      <c r="C80" s="311">
        <v>7770.699431977213</v>
      </c>
      <c r="D80" s="311">
        <v>7802.5799164254604</v>
      </c>
      <c r="E80" s="312">
        <f t="shared" si="1"/>
        <v>31.880484448247444</v>
      </c>
      <c r="F80" s="312">
        <v>0</v>
      </c>
      <c r="G80" s="312">
        <v>0</v>
      </c>
      <c r="H80" s="312">
        <v>0</v>
      </c>
      <c r="I80" s="312">
        <v>0</v>
      </c>
    </row>
    <row r="81" spans="1:9" x14ac:dyDescent="0.2">
      <c r="A81" s="269" t="s">
        <v>436</v>
      </c>
      <c r="B81" s="310">
        <v>9499</v>
      </c>
      <c r="C81" s="311">
        <v>11631.699431977213</v>
      </c>
      <c r="D81" s="311">
        <v>12408.57991642546</v>
      </c>
      <c r="E81" s="312">
        <f t="shared" si="1"/>
        <v>776.88048444824744</v>
      </c>
      <c r="F81" s="312">
        <v>0</v>
      </c>
      <c r="G81" s="312">
        <v>0</v>
      </c>
      <c r="H81" s="312">
        <v>0</v>
      </c>
      <c r="I81" s="312">
        <v>0</v>
      </c>
    </row>
    <row r="82" spans="1:9" x14ac:dyDescent="0.2">
      <c r="A82" s="269" t="s">
        <v>437</v>
      </c>
      <c r="B82" s="310">
        <v>12141</v>
      </c>
      <c r="C82" s="311">
        <v>14032.699431977213</v>
      </c>
      <c r="D82" s="311">
        <v>14734.57991642546</v>
      </c>
      <c r="E82" s="312">
        <f t="shared" si="1"/>
        <v>701.88048444824744</v>
      </c>
      <c r="F82" s="312">
        <v>0</v>
      </c>
      <c r="G82" s="312">
        <v>0</v>
      </c>
      <c r="H82" s="312">
        <v>0</v>
      </c>
      <c r="I82" s="312">
        <v>0</v>
      </c>
    </row>
    <row r="83" spans="1:9" x14ac:dyDescent="0.2">
      <c r="A83" s="269" t="s">
        <v>438</v>
      </c>
      <c r="B83" s="310">
        <v>9237</v>
      </c>
      <c r="C83" s="311">
        <v>13576.699431977213</v>
      </c>
      <c r="D83" s="311">
        <v>13528.57991642546</v>
      </c>
      <c r="E83" s="312">
        <f t="shared" si="1"/>
        <v>-48.119515551752556</v>
      </c>
      <c r="F83" s="312">
        <v>50</v>
      </c>
      <c r="G83" s="312">
        <v>0</v>
      </c>
      <c r="H83" s="312">
        <v>0</v>
      </c>
      <c r="I83" s="312">
        <v>0</v>
      </c>
    </row>
    <row r="84" spans="1:9" x14ac:dyDescent="0.2">
      <c r="A84" s="269" t="s">
        <v>439</v>
      </c>
      <c r="B84" s="310">
        <v>85789</v>
      </c>
      <c r="C84" s="311">
        <v>6802.699431977213</v>
      </c>
      <c r="D84" s="311">
        <v>6009.5799164254604</v>
      </c>
      <c r="E84" s="312">
        <f t="shared" si="1"/>
        <v>-793.11951555175256</v>
      </c>
      <c r="F84" s="312">
        <v>795</v>
      </c>
      <c r="G84" s="312">
        <v>373</v>
      </c>
      <c r="H84" s="312">
        <v>61</v>
      </c>
      <c r="I84" s="312">
        <v>0</v>
      </c>
    </row>
    <row r="85" spans="1:9" x14ac:dyDescent="0.2">
      <c r="A85" s="269" t="s">
        <v>440</v>
      </c>
      <c r="B85" s="310">
        <v>15768</v>
      </c>
      <c r="C85" s="311">
        <v>5252.699431977213</v>
      </c>
      <c r="D85" s="311">
        <v>5383.5799164254604</v>
      </c>
      <c r="E85" s="312">
        <f t="shared" si="1"/>
        <v>130.88048444824744</v>
      </c>
      <c r="F85" s="312">
        <v>0</v>
      </c>
      <c r="G85" s="312">
        <v>0</v>
      </c>
      <c r="H85" s="312">
        <v>0</v>
      </c>
      <c r="I85" s="312">
        <v>0</v>
      </c>
    </row>
    <row r="86" spans="1:9" ht="25.5" x14ac:dyDescent="0.2">
      <c r="A86" s="282" t="s">
        <v>695</v>
      </c>
      <c r="B86" s="310">
        <v>10609</v>
      </c>
      <c r="C86" s="311">
        <v>11570.699431977213</v>
      </c>
      <c r="D86" s="311">
        <v>12320.57991642546</v>
      </c>
      <c r="E86" s="312">
        <f t="shared" si="1"/>
        <v>749.88048444824744</v>
      </c>
      <c r="F86" s="312">
        <v>0</v>
      </c>
      <c r="G86" s="312">
        <v>0</v>
      </c>
      <c r="H86" s="312">
        <v>0</v>
      </c>
      <c r="I86" s="312">
        <v>0</v>
      </c>
    </row>
    <row r="87" spans="1:9" x14ac:dyDescent="0.2">
      <c r="A87" s="269" t="s">
        <v>443</v>
      </c>
      <c r="B87" s="310">
        <v>8980</v>
      </c>
      <c r="C87" s="311">
        <v>9353.699431977213</v>
      </c>
      <c r="D87" s="311">
        <v>9284.5799164254604</v>
      </c>
      <c r="E87" s="312">
        <f t="shared" si="1"/>
        <v>-69.119515551752556</v>
      </c>
      <c r="F87" s="312">
        <v>71</v>
      </c>
      <c r="G87" s="312">
        <v>0</v>
      </c>
      <c r="H87" s="312">
        <v>0</v>
      </c>
      <c r="I87" s="312">
        <v>0</v>
      </c>
    </row>
    <row r="88" spans="1:9" x14ac:dyDescent="0.2">
      <c r="A88" s="269" t="s">
        <v>444</v>
      </c>
      <c r="B88" s="310">
        <v>13660</v>
      </c>
      <c r="C88" s="311">
        <v>11670.699431977213</v>
      </c>
      <c r="D88" s="311">
        <v>12688.57991642546</v>
      </c>
      <c r="E88" s="312">
        <f t="shared" si="1"/>
        <v>1017.8804844482474</v>
      </c>
      <c r="F88" s="312">
        <v>0</v>
      </c>
      <c r="G88" s="312">
        <v>0</v>
      </c>
      <c r="H88" s="312">
        <v>0</v>
      </c>
      <c r="I88" s="312">
        <v>0</v>
      </c>
    </row>
    <row r="89" spans="1:9" x14ac:dyDescent="0.2">
      <c r="A89" s="269" t="s">
        <v>445</v>
      </c>
      <c r="B89" s="310">
        <v>5707</v>
      </c>
      <c r="C89" s="311">
        <v>16408.699431977213</v>
      </c>
      <c r="D89" s="311">
        <v>18948.57991642546</v>
      </c>
      <c r="E89" s="312">
        <f t="shared" si="1"/>
        <v>2539.8804844482474</v>
      </c>
      <c r="F89" s="312">
        <v>0</v>
      </c>
      <c r="G89" s="312">
        <v>0</v>
      </c>
      <c r="H89" s="312">
        <v>0</v>
      </c>
      <c r="I89" s="312">
        <v>0</v>
      </c>
    </row>
    <row r="90" spans="1:9" x14ac:dyDescent="0.2">
      <c r="A90" s="269" t="s">
        <v>441</v>
      </c>
      <c r="B90" s="310">
        <v>64017</v>
      </c>
      <c r="C90" s="311">
        <v>5632.699431977213</v>
      </c>
      <c r="D90" s="311">
        <v>5749.5799164254604</v>
      </c>
      <c r="E90" s="312">
        <f t="shared" si="1"/>
        <v>116.88048444824744</v>
      </c>
      <c r="F90" s="312">
        <v>0</v>
      </c>
      <c r="G90" s="312">
        <v>0</v>
      </c>
      <c r="H90" s="312">
        <v>0</v>
      </c>
      <c r="I90" s="312">
        <v>0</v>
      </c>
    </row>
    <row r="91" spans="1:9" x14ac:dyDescent="0.2">
      <c r="A91" s="269" t="s">
        <v>696</v>
      </c>
      <c r="B91" s="310">
        <v>12907</v>
      </c>
      <c r="C91" s="311">
        <v>6907.699431977213</v>
      </c>
      <c r="D91" s="311">
        <v>7067.5799164254604</v>
      </c>
      <c r="E91" s="312">
        <f t="shared" si="1"/>
        <v>159.88048444824744</v>
      </c>
      <c r="F91" s="312">
        <v>0</v>
      </c>
      <c r="G91" s="312">
        <v>0</v>
      </c>
      <c r="H91" s="312">
        <v>0</v>
      </c>
      <c r="I91" s="312">
        <v>0</v>
      </c>
    </row>
    <row r="92" spans="1:9" x14ac:dyDescent="0.2">
      <c r="A92" s="269" t="s">
        <v>447</v>
      </c>
      <c r="B92" s="310">
        <v>14335</v>
      </c>
      <c r="C92" s="311">
        <v>7418.699431977213</v>
      </c>
      <c r="D92" s="311">
        <v>8282.5799164254604</v>
      </c>
      <c r="E92" s="312">
        <f t="shared" si="1"/>
        <v>863.88048444824744</v>
      </c>
      <c r="F92" s="312">
        <v>0</v>
      </c>
      <c r="G92" s="312">
        <v>0</v>
      </c>
      <c r="H92" s="312">
        <v>0</v>
      </c>
      <c r="I92" s="312">
        <v>0</v>
      </c>
    </row>
    <row r="93" spans="1:9" x14ac:dyDescent="0.2">
      <c r="A93" s="269" t="s">
        <v>448</v>
      </c>
      <c r="B93" s="310">
        <v>19480</v>
      </c>
      <c r="C93" s="311">
        <v>10241.699431977213</v>
      </c>
      <c r="D93" s="311">
        <v>10281.57991642546</v>
      </c>
      <c r="E93" s="312">
        <f t="shared" si="1"/>
        <v>39.880484448247444</v>
      </c>
      <c r="F93" s="312">
        <v>0</v>
      </c>
      <c r="G93" s="312">
        <v>0</v>
      </c>
      <c r="H93" s="312">
        <v>0</v>
      </c>
      <c r="I93" s="312">
        <v>0</v>
      </c>
    </row>
    <row r="94" spans="1:9" x14ac:dyDescent="0.2">
      <c r="A94" s="269" t="s">
        <v>449</v>
      </c>
      <c r="B94" s="310">
        <v>26227</v>
      </c>
      <c r="C94" s="311">
        <v>4488.699431977213</v>
      </c>
      <c r="D94" s="311">
        <v>4587.5799164254604</v>
      </c>
      <c r="E94" s="312">
        <f t="shared" si="1"/>
        <v>98.880484448247444</v>
      </c>
      <c r="F94" s="312">
        <v>0</v>
      </c>
      <c r="G94" s="312">
        <v>0</v>
      </c>
      <c r="H94" s="312">
        <v>0</v>
      </c>
      <c r="I94" s="312">
        <v>0</v>
      </c>
    </row>
    <row r="95" spans="1:9" x14ac:dyDescent="0.2">
      <c r="A95" s="269" t="s">
        <v>450</v>
      </c>
      <c r="B95" s="310">
        <v>6873</v>
      </c>
      <c r="C95" s="311">
        <v>11849.699431977213</v>
      </c>
      <c r="D95" s="311">
        <v>13745.57991642546</v>
      </c>
      <c r="E95" s="312">
        <f t="shared" si="1"/>
        <v>1895.8804844482474</v>
      </c>
      <c r="F95" s="312">
        <v>0</v>
      </c>
      <c r="G95" s="312">
        <v>0</v>
      </c>
      <c r="H95" s="312">
        <v>0</v>
      </c>
      <c r="I95" s="312">
        <v>0</v>
      </c>
    </row>
    <row r="96" spans="1:9" x14ac:dyDescent="0.2">
      <c r="A96" s="269" t="s">
        <v>451</v>
      </c>
      <c r="B96" s="310">
        <v>15295</v>
      </c>
      <c r="C96" s="311">
        <v>9264.699431977213</v>
      </c>
      <c r="D96" s="311">
        <v>9775.5799164254604</v>
      </c>
      <c r="E96" s="312">
        <f t="shared" si="1"/>
        <v>510.88048444824744</v>
      </c>
      <c r="F96" s="312">
        <v>0</v>
      </c>
      <c r="G96" s="312">
        <v>0</v>
      </c>
      <c r="H96" s="312">
        <v>0</v>
      </c>
      <c r="I96" s="312">
        <v>0</v>
      </c>
    </row>
    <row r="97" spans="1:9" x14ac:dyDescent="0.2">
      <c r="A97" s="269" t="s">
        <v>452</v>
      </c>
      <c r="B97" s="310">
        <v>35816</v>
      </c>
      <c r="C97" s="311">
        <v>8735.699431977213</v>
      </c>
      <c r="D97" s="311">
        <v>9739.5799164254604</v>
      </c>
      <c r="E97" s="312">
        <f t="shared" si="1"/>
        <v>1003.8804844482474</v>
      </c>
      <c r="F97" s="312">
        <v>0</v>
      </c>
      <c r="G97" s="312">
        <v>0</v>
      </c>
      <c r="H97" s="312">
        <v>0</v>
      </c>
      <c r="I97" s="312">
        <v>0</v>
      </c>
    </row>
    <row r="98" spans="1:9" ht="25.5" x14ac:dyDescent="0.2">
      <c r="A98" s="282" t="s">
        <v>697</v>
      </c>
      <c r="B98" s="310">
        <v>57147</v>
      </c>
      <c r="C98" s="311">
        <v>9560.699431977213</v>
      </c>
      <c r="D98" s="311">
        <v>10250.57991642546</v>
      </c>
      <c r="E98" s="312">
        <f t="shared" si="1"/>
        <v>689.88048444824744</v>
      </c>
      <c r="F98" s="312">
        <v>0</v>
      </c>
      <c r="G98" s="312">
        <v>0</v>
      </c>
      <c r="H98" s="312">
        <v>0</v>
      </c>
      <c r="I98" s="312">
        <v>0</v>
      </c>
    </row>
    <row r="99" spans="1:9" ht="25.5" x14ac:dyDescent="0.2">
      <c r="A99" s="282" t="s">
        <v>698</v>
      </c>
      <c r="B99" s="310">
        <v>31233</v>
      </c>
      <c r="C99" s="311">
        <v>6100.699431977213</v>
      </c>
      <c r="D99" s="311">
        <v>5762.5799164254604</v>
      </c>
      <c r="E99" s="312">
        <f t="shared" si="1"/>
        <v>-338.11951555175256</v>
      </c>
      <c r="F99" s="312">
        <v>340</v>
      </c>
      <c r="G99" s="312">
        <v>0</v>
      </c>
      <c r="H99" s="312">
        <v>0</v>
      </c>
      <c r="I99" s="312">
        <v>0</v>
      </c>
    </row>
    <row r="100" spans="1:9" x14ac:dyDescent="0.2">
      <c r="A100" s="269" t="s">
        <v>457</v>
      </c>
      <c r="B100" s="310">
        <v>64001</v>
      </c>
      <c r="C100" s="311">
        <v>7101.699431977213</v>
      </c>
      <c r="D100" s="311">
        <v>7627.5799164254604</v>
      </c>
      <c r="E100" s="312">
        <f t="shared" si="1"/>
        <v>525.88048444824744</v>
      </c>
      <c r="F100" s="312">
        <v>0</v>
      </c>
      <c r="G100" s="312">
        <v>0</v>
      </c>
      <c r="H100" s="312">
        <v>0</v>
      </c>
      <c r="I100" s="312">
        <v>0</v>
      </c>
    </row>
    <row r="101" spans="1:9" x14ac:dyDescent="0.2">
      <c r="A101" s="269" t="s">
        <v>458</v>
      </c>
      <c r="B101" s="310">
        <v>12902</v>
      </c>
      <c r="C101" s="311">
        <v>7680.699431977213</v>
      </c>
      <c r="D101" s="311">
        <v>7099.5799164254604</v>
      </c>
      <c r="E101" s="312">
        <f t="shared" si="1"/>
        <v>-581.11951555175256</v>
      </c>
      <c r="F101" s="312">
        <v>583</v>
      </c>
      <c r="G101" s="312">
        <v>161</v>
      </c>
      <c r="H101" s="312">
        <v>0</v>
      </c>
      <c r="I101" s="312">
        <v>0</v>
      </c>
    </row>
    <row r="102" spans="1:9" x14ac:dyDescent="0.2">
      <c r="A102" s="269" t="s">
        <v>459</v>
      </c>
      <c r="B102" s="310">
        <v>27870</v>
      </c>
      <c r="C102" s="311">
        <v>7478.699431977213</v>
      </c>
      <c r="D102" s="311">
        <v>7857.5799164254604</v>
      </c>
      <c r="E102" s="312">
        <f t="shared" si="1"/>
        <v>378.88048444824744</v>
      </c>
      <c r="F102" s="312">
        <v>0</v>
      </c>
      <c r="G102" s="312">
        <v>0</v>
      </c>
      <c r="H102" s="312">
        <v>0</v>
      </c>
      <c r="I102" s="312">
        <v>0</v>
      </c>
    </row>
    <row r="103" spans="1:9" x14ac:dyDescent="0.2">
      <c r="A103" s="269" t="s">
        <v>460</v>
      </c>
      <c r="B103" s="310">
        <v>16783</v>
      </c>
      <c r="C103" s="311">
        <v>6714.699431977213</v>
      </c>
      <c r="D103" s="311">
        <v>7451.5799164254604</v>
      </c>
      <c r="E103" s="312">
        <f t="shared" si="1"/>
        <v>736.88048444824744</v>
      </c>
      <c r="F103" s="312">
        <v>0</v>
      </c>
      <c r="G103" s="312">
        <v>0</v>
      </c>
      <c r="H103" s="312">
        <v>0</v>
      </c>
      <c r="I103" s="312">
        <v>0</v>
      </c>
    </row>
    <row r="104" spans="1:9" ht="25.5" x14ac:dyDescent="0.2">
      <c r="A104" s="282" t="s">
        <v>699</v>
      </c>
      <c r="B104" s="310">
        <v>14805</v>
      </c>
      <c r="C104" s="311">
        <v>12508.699431977213</v>
      </c>
      <c r="D104" s="311">
        <v>13781.57991642546</v>
      </c>
      <c r="E104" s="312">
        <f t="shared" si="1"/>
        <v>1272.8804844482474</v>
      </c>
      <c r="F104" s="312">
        <v>0</v>
      </c>
      <c r="G104" s="312">
        <v>0</v>
      </c>
      <c r="H104" s="312">
        <v>0</v>
      </c>
      <c r="I104" s="312">
        <v>0</v>
      </c>
    </row>
    <row r="105" spans="1:9" x14ac:dyDescent="0.2">
      <c r="A105" s="269" t="s">
        <v>463</v>
      </c>
      <c r="B105" s="310">
        <v>12307</v>
      </c>
      <c r="C105" s="311">
        <v>9244.699431977213</v>
      </c>
      <c r="D105" s="311">
        <v>9477.5799164254604</v>
      </c>
      <c r="E105" s="312">
        <f t="shared" si="1"/>
        <v>232.88048444824744</v>
      </c>
      <c r="F105" s="312">
        <v>0</v>
      </c>
      <c r="G105" s="312">
        <v>0</v>
      </c>
      <c r="H105" s="312">
        <v>0</v>
      </c>
      <c r="I105" s="312">
        <v>0</v>
      </c>
    </row>
    <row r="106" spans="1:9" x14ac:dyDescent="0.2">
      <c r="A106" s="269" t="s">
        <v>464</v>
      </c>
      <c r="B106" s="310">
        <v>17159</v>
      </c>
      <c r="C106" s="311">
        <v>12221.699431977213</v>
      </c>
      <c r="D106" s="311">
        <v>13128.57991642546</v>
      </c>
      <c r="E106" s="312">
        <f t="shared" si="1"/>
        <v>906.88048444824744</v>
      </c>
      <c r="F106" s="312">
        <v>0</v>
      </c>
      <c r="G106" s="312">
        <v>0</v>
      </c>
      <c r="H106" s="312">
        <v>0</v>
      </c>
      <c r="I106" s="312">
        <v>0</v>
      </c>
    </row>
    <row r="107" spans="1:9" x14ac:dyDescent="0.2">
      <c r="A107" s="269" t="s">
        <v>465</v>
      </c>
      <c r="B107" s="310">
        <v>14272</v>
      </c>
      <c r="C107" s="311">
        <v>4412.699431977213</v>
      </c>
      <c r="D107" s="311">
        <v>4708.5799164254604</v>
      </c>
      <c r="E107" s="312">
        <f t="shared" si="1"/>
        <v>295.88048444824744</v>
      </c>
      <c r="F107" s="312">
        <v>0</v>
      </c>
      <c r="G107" s="312">
        <v>0</v>
      </c>
      <c r="H107" s="312">
        <v>0</v>
      </c>
      <c r="I107" s="312">
        <v>0</v>
      </c>
    </row>
    <row r="108" spans="1:9" x14ac:dyDescent="0.2">
      <c r="A108" s="269" t="s">
        <v>466</v>
      </c>
      <c r="B108" s="310">
        <v>31826</v>
      </c>
      <c r="C108" s="311">
        <v>10230.699431977213</v>
      </c>
      <c r="D108" s="311">
        <v>10049.57991642546</v>
      </c>
      <c r="E108" s="312">
        <f t="shared" si="1"/>
        <v>-181.11951555175256</v>
      </c>
      <c r="F108" s="312">
        <v>183</v>
      </c>
      <c r="G108" s="312">
        <v>0</v>
      </c>
      <c r="H108" s="312">
        <v>0</v>
      </c>
      <c r="I108" s="312">
        <v>0</v>
      </c>
    </row>
    <row r="109" spans="1:9" x14ac:dyDescent="0.2">
      <c r="A109" s="269" t="s">
        <v>467</v>
      </c>
      <c r="B109" s="310">
        <v>132784</v>
      </c>
      <c r="C109" s="311">
        <v>7893.699431977213</v>
      </c>
      <c r="D109" s="311">
        <v>7562.5799164254604</v>
      </c>
      <c r="E109" s="312">
        <f t="shared" si="1"/>
        <v>-331.11951555175256</v>
      </c>
      <c r="F109" s="312">
        <v>333</v>
      </c>
      <c r="G109" s="312">
        <v>0</v>
      </c>
      <c r="H109" s="312">
        <v>0</v>
      </c>
      <c r="I109" s="312">
        <v>0</v>
      </c>
    </row>
    <row r="110" spans="1:9" x14ac:dyDescent="0.2">
      <c r="A110" s="269" t="s">
        <v>468</v>
      </c>
      <c r="B110" s="310">
        <v>50214</v>
      </c>
      <c r="C110" s="311">
        <v>10884.699431977213</v>
      </c>
      <c r="D110" s="311">
        <v>10809.57991642546</v>
      </c>
      <c r="E110" s="312">
        <f t="shared" si="1"/>
        <v>-75.119515551752556</v>
      </c>
      <c r="F110" s="312">
        <v>77</v>
      </c>
      <c r="G110" s="312">
        <v>0</v>
      </c>
      <c r="H110" s="312">
        <v>0</v>
      </c>
      <c r="I110" s="312">
        <v>0</v>
      </c>
    </row>
    <row r="111" spans="1:9" x14ac:dyDescent="0.2">
      <c r="A111" s="269" t="s">
        <v>700</v>
      </c>
      <c r="B111" s="310">
        <v>25031</v>
      </c>
      <c r="C111" s="311">
        <v>4902.699431977213</v>
      </c>
      <c r="D111" s="311">
        <v>4290.5799164254604</v>
      </c>
      <c r="E111" s="312">
        <f t="shared" si="1"/>
        <v>-612.11951555175256</v>
      </c>
      <c r="F111" s="312">
        <v>614</v>
      </c>
      <c r="G111" s="312">
        <v>192</v>
      </c>
      <c r="H111" s="312">
        <v>0</v>
      </c>
      <c r="I111" s="312">
        <v>0</v>
      </c>
    </row>
    <row r="112" spans="1:9" x14ac:dyDescent="0.2">
      <c r="A112" s="269" t="s">
        <v>470</v>
      </c>
      <c r="B112" s="310">
        <v>14921</v>
      </c>
      <c r="C112" s="311">
        <v>10087.699431977213</v>
      </c>
      <c r="D112" s="311">
        <v>11007.57991642546</v>
      </c>
      <c r="E112" s="312">
        <f t="shared" si="1"/>
        <v>919.88048444824744</v>
      </c>
      <c r="F112" s="312">
        <v>0</v>
      </c>
      <c r="G112" s="312">
        <v>0</v>
      </c>
      <c r="H112" s="312">
        <v>0</v>
      </c>
      <c r="I112" s="312">
        <v>0</v>
      </c>
    </row>
    <row r="113" spans="1:9" x14ac:dyDescent="0.2">
      <c r="A113" s="269" t="s">
        <v>471</v>
      </c>
      <c r="B113" s="310">
        <v>15644</v>
      </c>
      <c r="C113" s="311">
        <v>7560.699431977213</v>
      </c>
      <c r="D113" s="311">
        <v>8390.5799164254604</v>
      </c>
      <c r="E113" s="312">
        <f t="shared" si="1"/>
        <v>829.88048444824744</v>
      </c>
      <c r="F113" s="312">
        <v>0</v>
      </c>
      <c r="G113" s="312">
        <v>0</v>
      </c>
      <c r="H113" s="312">
        <v>0</v>
      </c>
      <c r="I113" s="312">
        <v>0</v>
      </c>
    </row>
    <row r="114" spans="1:9" x14ac:dyDescent="0.2">
      <c r="A114" s="269" t="s">
        <v>472</v>
      </c>
      <c r="B114" s="310">
        <v>16716</v>
      </c>
      <c r="C114" s="311">
        <v>11314.699431977213</v>
      </c>
      <c r="D114" s="311">
        <v>11477.57991642546</v>
      </c>
      <c r="E114" s="312">
        <f t="shared" si="1"/>
        <v>162.88048444824744</v>
      </c>
      <c r="F114" s="312">
        <v>0</v>
      </c>
      <c r="G114" s="312">
        <v>0</v>
      </c>
      <c r="H114" s="312">
        <v>0</v>
      </c>
      <c r="I114" s="312">
        <v>0</v>
      </c>
    </row>
    <row r="115" spans="1:9" x14ac:dyDescent="0.2">
      <c r="A115" s="269" t="s">
        <v>473</v>
      </c>
      <c r="B115" s="310">
        <v>80993</v>
      </c>
      <c r="C115" s="311">
        <v>10001.699431977213</v>
      </c>
      <c r="D115" s="311">
        <v>9891.5799164254604</v>
      </c>
      <c r="E115" s="312">
        <f t="shared" si="1"/>
        <v>-110.11951555175256</v>
      </c>
      <c r="F115" s="312">
        <v>112</v>
      </c>
      <c r="G115" s="312">
        <v>0</v>
      </c>
      <c r="H115" s="312">
        <v>0</v>
      </c>
      <c r="I115" s="312">
        <v>0</v>
      </c>
    </row>
    <row r="116" spans="1:9" x14ac:dyDescent="0.2">
      <c r="A116" s="269" t="s">
        <v>474</v>
      </c>
      <c r="B116" s="310">
        <v>29637</v>
      </c>
      <c r="C116" s="311">
        <v>3496.699431977213</v>
      </c>
      <c r="D116" s="311">
        <v>2510.5799164254599</v>
      </c>
      <c r="E116" s="312">
        <f t="shared" si="1"/>
        <v>-986.11951555175301</v>
      </c>
      <c r="F116" s="312">
        <v>988</v>
      </c>
      <c r="G116" s="312">
        <v>566</v>
      </c>
      <c r="H116" s="312">
        <v>254</v>
      </c>
      <c r="I116" s="312">
        <v>0</v>
      </c>
    </row>
    <row r="117" spans="1:9" x14ac:dyDescent="0.2">
      <c r="A117" s="269" t="s">
        <v>475</v>
      </c>
      <c r="B117" s="310">
        <v>42937</v>
      </c>
      <c r="C117" s="311">
        <v>14142.699431977213</v>
      </c>
      <c r="D117" s="311">
        <v>13757.57991642546</v>
      </c>
      <c r="E117" s="312">
        <f t="shared" si="1"/>
        <v>-385.11951555175256</v>
      </c>
      <c r="F117" s="312">
        <v>387</v>
      </c>
      <c r="G117" s="312">
        <v>0</v>
      </c>
      <c r="H117" s="312">
        <v>0</v>
      </c>
      <c r="I117" s="312">
        <v>0</v>
      </c>
    </row>
    <row r="118" spans="1:9" x14ac:dyDescent="0.2">
      <c r="A118" s="269" t="s">
        <v>476</v>
      </c>
      <c r="B118" s="310">
        <v>22505</v>
      </c>
      <c r="C118" s="311">
        <v>124.6994319772129</v>
      </c>
      <c r="D118" s="311">
        <v>-949.42008357454006</v>
      </c>
      <c r="E118" s="312">
        <f t="shared" si="1"/>
        <v>-1074.119515551753</v>
      </c>
      <c r="F118" s="312">
        <v>1076</v>
      </c>
      <c r="G118" s="312">
        <v>654</v>
      </c>
      <c r="H118" s="312">
        <v>342</v>
      </c>
      <c r="I118" s="312">
        <v>79</v>
      </c>
    </row>
    <row r="119" spans="1:9" x14ac:dyDescent="0.2">
      <c r="A119" s="269" t="s">
        <v>477</v>
      </c>
      <c r="B119" s="310">
        <v>114308</v>
      </c>
      <c r="C119" s="311">
        <v>1468.699431977213</v>
      </c>
      <c r="D119" s="311">
        <v>281.57991642546</v>
      </c>
      <c r="E119" s="312">
        <f t="shared" si="1"/>
        <v>-1187.119515551753</v>
      </c>
      <c r="F119" s="312">
        <v>1189</v>
      </c>
      <c r="G119" s="312">
        <v>767</v>
      </c>
      <c r="H119" s="312">
        <v>455</v>
      </c>
      <c r="I119" s="312">
        <v>192</v>
      </c>
    </row>
    <row r="120" spans="1:9" x14ac:dyDescent="0.2">
      <c r="A120" s="269" t="s">
        <v>478</v>
      </c>
      <c r="B120" s="310">
        <v>312089</v>
      </c>
      <c r="C120" s="311">
        <v>13401.699431977213</v>
      </c>
      <c r="D120" s="311">
        <v>13221.57991642546</v>
      </c>
      <c r="E120" s="312">
        <f t="shared" si="1"/>
        <v>-180.11951555175256</v>
      </c>
      <c r="F120" s="312">
        <v>182</v>
      </c>
      <c r="G120" s="312">
        <v>0</v>
      </c>
      <c r="H120" s="312">
        <v>0</v>
      </c>
      <c r="I120" s="312">
        <v>0</v>
      </c>
    </row>
    <row r="121" spans="1:9" x14ac:dyDescent="0.2">
      <c r="A121" s="269" t="s">
        <v>479</v>
      </c>
      <c r="B121" s="310">
        <v>12686</v>
      </c>
      <c r="C121" s="311">
        <v>11576.699431977213</v>
      </c>
      <c r="D121" s="311">
        <v>11676.57991642546</v>
      </c>
      <c r="E121" s="312">
        <f t="shared" si="1"/>
        <v>99.880484448247444</v>
      </c>
      <c r="F121" s="312">
        <v>0</v>
      </c>
      <c r="G121" s="312">
        <v>0</v>
      </c>
      <c r="H121" s="312">
        <v>0</v>
      </c>
      <c r="I121" s="312">
        <v>0</v>
      </c>
    </row>
    <row r="122" spans="1:9" x14ac:dyDescent="0.2">
      <c r="A122" s="269" t="s">
        <v>480</v>
      </c>
      <c r="B122" s="310">
        <v>7126</v>
      </c>
      <c r="C122" s="311">
        <v>13054.699431977213</v>
      </c>
      <c r="D122" s="311">
        <v>14651.57991642546</v>
      </c>
      <c r="E122" s="312">
        <f t="shared" si="1"/>
        <v>1596.8804844482474</v>
      </c>
      <c r="F122" s="312">
        <v>0</v>
      </c>
      <c r="G122" s="312">
        <v>0</v>
      </c>
      <c r="H122" s="312">
        <v>0</v>
      </c>
      <c r="I122" s="312">
        <v>0</v>
      </c>
    </row>
    <row r="123" spans="1:9" x14ac:dyDescent="0.2">
      <c r="A123" s="269" t="s">
        <v>481</v>
      </c>
      <c r="B123" s="310">
        <v>18928</v>
      </c>
      <c r="C123" s="311">
        <v>9409.699431977213</v>
      </c>
      <c r="D123" s="311">
        <v>9321.5799164254604</v>
      </c>
      <c r="E123" s="312">
        <f t="shared" si="1"/>
        <v>-88.119515551752556</v>
      </c>
      <c r="F123" s="312">
        <v>90</v>
      </c>
      <c r="G123" s="312">
        <v>0</v>
      </c>
      <c r="H123" s="312">
        <v>0</v>
      </c>
      <c r="I123" s="312">
        <v>0</v>
      </c>
    </row>
    <row r="124" spans="1:9" x14ac:dyDescent="0.2">
      <c r="A124" s="269" t="s">
        <v>482</v>
      </c>
      <c r="B124" s="310">
        <v>18403</v>
      </c>
      <c r="C124" s="311">
        <v>7831.699431977213</v>
      </c>
      <c r="D124" s="311">
        <v>8822.5799164254604</v>
      </c>
      <c r="E124" s="312">
        <f t="shared" si="1"/>
        <v>990.88048444824744</v>
      </c>
      <c r="F124" s="312">
        <v>0</v>
      </c>
      <c r="G124" s="312">
        <v>0</v>
      </c>
      <c r="H124" s="312">
        <v>0</v>
      </c>
      <c r="I124" s="312">
        <v>0</v>
      </c>
    </row>
    <row r="125" spans="1:9" x14ac:dyDescent="0.2">
      <c r="A125" s="269" t="s">
        <v>483</v>
      </c>
      <c r="B125" s="310">
        <v>15031</v>
      </c>
      <c r="C125" s="311">
        <v>9053.699431977213</v>
      </c>
      <c r="D125" s="311">
        <v>9983.5799164254604</v>
      </c>
      <c r="E125" s="312">
        <f t="shared" si="1"/>
        <v>929.88048444824744</v>
      </c>
      <c r="F125" s="312">
        <v>0</v>
      </c>
      <c r="G125" s="312">
        <v>0</v>
      </c>
      <c r="H125" s="312">
        <v>0</v>
      </c>
      <c r="I125" s="312">
        <v>0</v>
      </c>
    </row>
    <row r="126" spans="1:9" x14ac:dyDescent="0.2">
      <c r="A126" s="269" t="s">
        <v>484</v>
      </c>
      <c r="B126" s="310">
        <v>22650</v>
      </c>
      <c r="C126" s="311">
        <v>4274.699431977213</v>
      </c>
      <c r="D126" s="311">
        <v>3345.5799164254599</v>
      </c>
      <c r="E126" s="312">
        <f t="shared" si="1"/>
        <v>-929.11951555175301</v>
      </c>
      <c r="F126" s="312">
        <v>931</v>
      </c>
      <c r="G126" s="312">
        <v>509</v>
      </c>
      <c r="H126" s="312">
        <v>197</v>
      </c>
      <c r="I126" s="312">
        <v>0</v>
      </c>
    </row>
    <row r="127" spans="1:9" x14ac:dyDescent="0.2">
      <c r="A127" s="269" t="s">
        <v>485</v>
      </c>
      <c r="B127" s="310">
        <v>13307</v>
      </c>
      <c r="C127" s="311">
        <v>10565.699431977213</v>
      </c>
      <c r="D127" s="311">
        <v>11323.57991642546</v>
      </c>
      <c r="E127" s="312">
        <f t="shared" si="1"/>
        <v>757.88048444824744</v>
      </c>
      <c r="F127" s="312">
        <v>0</v>
      </c>
      <c r="G127" s="312">
        <v>0</v>
      </c>
      <c r="H127" s="312">
        <v>0</v>
      </c>
      <c r="I127" s="312">
        <v>0</v>
      </c>
    </row>
    <row r="128" spans="1:9" x14ac:dyDescent="0.2">
      <c r="A128" s="269" t="s">
        <v>486</v>
      </c>
      <c r="B128" s="310">
        <v>20056</v>
      </c>
      <c r="C128" s="311">
        <v>5077.699431977213</v>
      </c>
      <c r="D128" s="311">
        <v>5319.5799164254604</v>
      </c>
      <c r="E128" s="312">
        <f t="shared" si="1"/>
        <v>241.88048444824744</v>
      </c>
      <c r="F128" s="312">
        <v>0</v>
      </c>
      <c r="G128" s="312">
        <v>0</v>
      </c>
      <c r="H128" s="312">
        <v>0</v>
      </c>
      <c r="I128" s="312">
        <v>0</v>
      </c>
    </row>
    <row r="129" spans="1:9" x14ac:dyDescent="0.2">
      <c r="A129" s="269" t="s">
        <v>487</v>
      </c>
      <c r="B129" s="310">
        <v>12856</v>
      </c>
      <c r="C129" s="311">
        <v>10523.699431977213</v>
      </c>
      <c r="D129" s="311">
        <v>11639.57991642546</v>
      </c>
      <c r="E129" s="312">
        <f t="shared" si="1"/>
        <v>1115.8804844482474</v>
      </c>
      <c r="F129" s="312">
        <v>0</v>
      </c>
      <c r="G129" s="312">
        <v>0</v>
      </c>
      <c r="H129" s="312">
        <v>0</v>
      </c>
      <c r="I129" s="312">
        <v>0</v>
      </c>
    </row>
    <row r="130" spans="1:9" x14ac:dyDescent="0.2">
      <c r="A130" s="269" t="s">
        <v>488</v>
      </c>
      <c r="B130" s="310">
        <v>42775</v>
      </c>
      <c r="C130" s="311">
        <v>9128.699431977213</v>
      </c>
      <c r="D130" s="311">
        <v>8652.5799164254604</v>
      </c>
      <c r="E130" s="312">
        <f t="shared" si="1"/>
        <v>-476.11951555175256</v>
      </c>
      <c r="F130" s="312">
        <v>478</v>
      </c>
      <c r="G130" s="312">
        <v>56</v>
      </c>
      <c r="H130" s="312">
        <v>0</v>
      </c>
      <c r="I130" s="312">
        <v>0</v>
      </c>
    </row>
    <row r="131" spans="1:9" x14ac:dyDescent="0.2">
      <c r="A131" s="269" t="s">
        <v>489</v>
      </c>
      <c r="B131" s="310">
        <v>33833</v>
      </c>
      <c r="C131" s="311">
        <v>-1405.300568022787</v>
      </c>
      <c r="D131" s="311">
        <v>-805.42008357454006</v>
      </c>
      <c r="E131" s="312">
        <f t="shared" si="1"/>
        <v>599.88048444824699</v>
      </c>
      <c r="F131" s="312">
        <v>0</v>
      </c>
      <c r="G131" s="312">
        <v>0</v>
      </c>
      <c r="H131" s="312">
        <v>0</v>
      </c>
      <c r="I131" s="312">
        <v>0</v>
      </c>
    </row>
    <row r="132" spans="1:9" x14ac:dyDescent="0.2">
      <c r="A132" s="269" t="s">
        <v>490</v>
      </c>
      <c r="B132" s="310">
        <v>28590</v>
      </c>
      <c r="C132" s="311">
        <v>5642.699431977213</v>
      </c>
      <c r="D132" s="311">
        <v>5543.5799164254604</v>
      </c>
      <c r="E132" s="312">
        <f t="shared" si="1"/>
        <v>-99.119515551752556</v>
      </c>
      <c r="F132" s="312">
        <v>101</v>
      </c>
      <c r="G132" s="312">
        <v>0</v>
      </c>
      <c r="H132" s="312">
        <v>0</v>
      </c>
      <c r="I132" s="312">
        <v>0</v>
      </c>
    </row>
    <row r="133" spans="1:9" x14ac:dyDescent="0.2">
      <c r="A133" s="269" t="s">
        <v>491</v>
      </c>
      <c r="B133" s="310">
        <v>14898</v>
      </c>
      <c r="C133" s="311">
        <v>14582.699431977213</v>
      </c>
      <c r="D133" s="311">
        <v>14074.57991642546</v>
      </c>
      <c r="E133" s="312">
        <f t="shared" si="1"/>
        <v>-508.11951555175256</v>
      </c>
      <c r="F133" s="312">
        <v>510</v>
      </c>
      <c r="G133" s="312">
        <v>88</v>
      </c>
      <c r="H133" s="312">
        <v>0</v>
      </c>
      <c r="I133" s="312">
        <v>0</v>
      </c>
    </row>
    <row r="134" spans="1:9" x14ac:dyDescent="0.2">
      <c r="A134" s="269" t="s">
        <v>492</v>
      </c>
      <c r="B134" s="310">
        <v>39856</v>
      </c>
      <c r="C134" s="311">
        <v>6323.699431977213</v>
      </c>
      <c r="D134" s="311">
        <v>5561.5799164254604</v>
      </c>
      <c r="E134" s="312">
        <f t="shared" si="1"/>
        <v>-762.11951555175256</v>
      </c>
      <c r="F134" s="312">
        <v>764</v>
      </c>
      <c r="G134" s="312">
        <v>342</v>
      </c>
      <c r="H134" s="312">
        <v>30</v>
      </c>
      <c r="I134" s="312">
        <v>0</v>
      </c>
    </row>
    <row r="135" spans="1:9" x14ac:dyDescent="0.2">
      <c r="A135" s="269" t="s">
        <v>493</v>
      </c>
      <c r="B135" s="310">
        <v>9641</v>
      </c>
      <c r="C135" s="311">
        <v>12233.699431977213</v>
      </c>
      <c r="D135" s="311">
        <v>13540.57991642546</v>
      </c>
      <c r="E135" s="312">
        <f t="shared" si="1"/>
        <v>1306.8804844482474</v>
      </c>
      <c r="F135" s="312">
        <v>0</v>
      </c>
      <c r="G135" s="312">
        <v>0</v>
      </c>
      <c r="H135" s="312">
        <v>0</v>
      </c>
      <c r="I135" s="312">
        <v>0</v>
      </c>
    </row>
    <row r="136" spans="1:9" x14ac:dyDescent="0.2">
      <c r="A136" s="269" t="s">
        <v>494</v>
      </c>
      <c r="B136" s="310">
        <v>13650</v>
      </c>
      <c r="C136" s="311">
        <v>12029.699431977213</v>
      </c>
      <c r="D136" s="311">
        <v>12423.57991642546</v>
      </c>
      <c r="E136" s="312">
        <f t="shared" si="1"/>
        <v>393.88048444824744</v>
      </c>
      <c r="F136" s="312">
        <v>0</v>
      </c>
      <c r="G136" s="312">
        <v>0</v>
      </c>
      <c r="H136" s="312">
        <v>0</v>
      </c>
      <c r="I136" s="312">
        <v>0</v>
      </c>
    </row>
    <row r="137" spans="1:9" ht="25.5" x14ac:dyDescent="0.2">
      <c r="A137" s="282" t="s">
        <v>701</v>
      </c>
      <c r="B137" s="310">
        <v>41738</v>
      </c>
      <c r="C137" s="311">
        <v>8928.699431977213</v>
      </c>
      <c r="D137" s="311">
        <v>9372.5799164254604</v>
      </c>
      <c r="E137" s="312">
        <f t="shared" si="1"/>
        <v>443.88048444824744</v>
      </c>
      <c r="F137" s="312">
        <v>0</v>
      </c>
      <c r="G137" s="312">
        <v>0</v>
      </c>
      <c r="H137" s="312">
        <v>0</v>
      </c>
      <c r="I137" s="312">
        <v>0</v>
      </c>
    </row>
    <row r="138" spans="1:9" x14ac:dyDescent="0.2">
      <c r="A138" s="269" t="s">
        <v>497</v>
      </c>
      <c r="B138" s="310">
        <v>94006</v>
      </c>
      <c r="C138" s="311">
        <v>6399.699431977213</v>
      </c>
      <c r="D138" s="311">
        <v>5946.5799164254604</v>
      </c>
      <c r="E138" s="312">
        <f t="shared" ref="E138:E201" si="2">D138-C138</f>
        <v>-453.11951555175256</v>
      </c>
      <c r="F138" s="312">
        <v>455</v>
      </c>
      <c r="G138" s="312">
        <v>33</v>
      </c>
      <c r="H138" s="312">
        <v>0</v>
      </c>
      <c r="I138" s="312">
        <v>0</v>
      </c>
    </row>
    <row r="139" spans="1:9" x14ac:dyDescent="0.2">
      <c r="A139" s="269" t="s">
        <v>498</v>
      </c>
      <c r="B139" s="310">
        <v>10001</v>
      </c>
      <c r="C139" s="311">
        <v>11217.699431977213</v>
      </c>
      <c r="D139" s="311">
        <v>12005.57991642546</v>
      </c>
      <c r="E139" s="312">
        <f t="shared" si="2"/>
        <v>787.88048444824744</v>
      </c>
      <c r="F139" s="312">
        <v>0</v>
      </c>
      <c r="G139" s="312">
        <v>0</v>
      </c>
      <c r="H139" s="312">
        <v>0</v>
      </c>
      <c r="I139" s="312">
        <v>0</v>
      </c>
    </row>
    <row r="140" spans="1:9" x14ac:dyDescent="0.2">
      <c r="A140" s="269" t="s">
        <v>499</v>
      </c>
      <c r="B140" s="310">
        <v>77266</v>
      </c>
      <c r="C140" s="311">
        <v>1683.699431977213</v>
      </c>
      <c r="D140" s="311">
        <v>1732.5799164254599</v>
      </c>
      <c r="E140" s="312">
        <f t="shared" si="2"/>
        <v>48.880484448246989</v>
      </c>
      <c r="F140" s="312">
        <v>0</v>
      </c>
      <c r="G140" s="312">
        <v>0</v>
      </c>
      <c r="H140" s="312">
        <v>0</v>
      </c>
      <c r="I140" s="312">
        <v>0</v>
      </c>
    </row>
    <row r="141" spans="1:9" x14ac:dyDescent="0.2">
      <c r="A141" s="269" t="s">
        <v>500</v>
      </c>
      <c r="B141" s="310">
        <v>23471</v>
      </c>
      <c r="C141" s="311">
        <v>8538.699431977213</v>
      </c>
      <c r="D141" s="311">
        <v>9040.5799164254604</v>
      </c>
      <c r="E141" s="312">
        <f t="shared" si="2"/>
        <v>501.88048444824744</v>
      </c>
      <c r="F141" s="312">
        <v>0</v>
      </c>
      <c r="G141" s="312">
        <v>0</v>
      </c>
      <c r="H141" s="312">
        <v>0</v>
      </c>
      <c r="I141" s="312">
        <v>0</v>
      </c>
    </row>
    <row r="142" spans="1:9" x14ac:dyDescent="0.2">
      <c r="A142" s="269" t="s">
        <v>501</v>
      </c>
      <c r="B142" s="310">
        <v>59844</v>
      </c>
      <c r="C142" s="311">
        <v>5930.699431977213</v>
      </c>
      <c r="D142" s="311">
        <v>5988.5799164254604</v>
      </c>
      <c r="E142" s="312">
        <f t="shared" si="2"/>
        <v>57.880484448247444</v>
      </c>
      <c r="F142" s="312">
        <v>0</v>
      </c>
      <c r="G142" s="312">
        <v>0</v>
      </c>
      <c r="H142" s="312">
        <v>0</v>
      </c>
      <c r="I142" s="312">
        <v>0</v>
      </c>
    </row>
    <row r="143" spans="1:9" ht="25.5" x14ac:dyDescent="0.2">
      <c r="A143" s="287" t="s">
        <v>702</v>
      </c>
      <c r="B143" s="310">
        <v>27989</v>
      </c>
      <c r="C143" s="311">
        <v>6462.699431977213</v>
      </c>
      <c r="D143" s="311">
        <v>7083.5799164254604</v>
      </c>
      <c r="E143" s="312">
        <f t="shared" si="2"/>
        <v>620.88048444824744</v>
      </c>
      <c r="F143" s="312">
        <v>0</v>
      </c>
      <c r="G143" s="312">
        <v>0</v>
      </c>
      <c r="H143" s="312">
        <v>0</v>
      </c>
      <c r="I143" s="312">
        <v>0</v>
      </c>
    </row>
    <row r="144" spans="1:9" x14ac:dyDescent="0.2">
      <c r="A144" s="269" t="s">
        <v>504</v>
      </c>
      <c r="B144" s="310">
        <v>38565</v>
      </c>
      <c r="C144" s="311">
        <v>6834.699431977213</v>
      </c>
      <c r="D144" s="311">
        <v>6668.5799164254604</v>
      </c>
      <c r="E144" s="312">
        <f t="shared" si="2"/>
        <v>-166.11951555175256</v>
      </c>
      <c r="F144" s="312">
        <v>168</v>
      </c>
      <c r="G144" s="312">
        <v>0</v>
      </c>
      <c r="H144" s="312">
        <v>0</v>
      </c>
      <c r="I144" s="312">
        <v>0</v>
      </c>
    </row>
    <row r="145" spans="1:9" x14ac:dyDescent="0.2">
      <c r="A145" s="269" t="s">
        <v>505</v>
      </c>
      <c r="B145" s="310">
        <v>9549</v>
      </c>
      <c r="C145" s="311">
        <v>14098.699431977213</v>
      </c>
      <c r="D145" s="311">
        <v>14889.57991642546</v>
      </c>
      <c r="E145" s="312">
        <f t="shared" si="2"/>
        <v>790.88048444824744</v>
      </c>
      <c r="F145" s="312">
        <v>0</v>
      </c>
      <c r="G145" s="312">
        <v>0</v>
      </c>
      <c r="H145" s="312">
        <v>0</v>
      </c>
      <c r="I145" s="312">
        <v>0</v>
      </c>
    </row>
    <row r="146" spans="1:9" x14ac:dyDescent="0.2">
      <c r="A146" s="269" t="s">
        <v>506</v>
      </c>
      <c r="B146" s="310">
        <v>8564</v>
      </c>
      <c r="C146" s="311">
        <v>2866.699431977213</v>
      </c>
      <c r="D146" s="311">
        <v>4771.5799164254604</v>
      </c>
      <c r="E146" s="312">
        <f t="shared" si="2"/>
        <v>1904.8804844482474</v>
      </c>
      <c r="F146" s="312">
        <v>0</v>
      </c>
      <c r="G146" s="312">
        <v>0</v>
      </c>
      <c r="H146" s="312">
        <v>0</v>
      </c>
      <c r="I146" s="312">
        <v>0</v>
      </c>
    </row>
    <row r="147" spans="1:9" x14ac:dyDescent="0.2">
      <c r="A147" s="269" t="s">
        <v>507</v>
      </c>
      <c r="B147" s="310">
        <v>105783</v>
      </c>
      <c r="C147" s="311">
        <v>8130.699431977213</v>
      </c>
      <c r="D147" s="311">
        <v>7629.5799164254604</v>
      </c>
      <c r="E147" s="312">
        <f t="shared" si="2"/>
        <v>-501.11951555175256</v>
      </c>
      <c r="F147" s="312">
        <v>503</v>
      </c>
      <c r="G147" s="312">
        <v>81</v>
      </c>
      <c r="H147" s="312">
        <v>0</v>
      </c>
      <c r="I147" s="312">
        <v>0</v>
      </c>
    </row>
    <row r="148" spans="1:9" x14ac:dyDescent="0.2">
      <c r="A148" s="269" t="s">
        <v>508</v>
      </c>
      <c r="B148" s="310">
        <v>4751</v>
      </c>
      <c r="C148" s="311">
        <v>13564.699431977213</v>
      </c>
      <c r="D148" s="311">
        <v>14990.57991642546</v>
      </c>
      <c r="E148" s="312">
        <f t="shared" si="2"/>
        <v>1425.8804844482474</v>
      </c>
      <c r="F148" s="312">
        <v>0</v>
      </c>
      <c r="G148" s="312">
        <v>0</v>
      </c>
      <c r="H148" s="312">
        <v>0</v>
      </c>
      <c r="I148" s="312">
        <v>0</v>
      </c>
    </row>
    <row r="149" spans="1:9" x14ac:dyDescent="0.2">
      <c r="A149" s="269" t="s">
        <v>509</v>
      </c>
      <c r="B149" s="310">
        <v>5532</v>
      </c>
      <c r="C149" s="311">
        <v>9688.699431977213</v>
      </c>
      <c r="D149" s="311">
        <v>11515.57991642546</v>
      </c>
      <c r="E149" s="312">
        <f t="shared" si="2"/>
        <v>1826.8804844482474</v>
      </c>
      <c r="F149" s="312">
        <v>0</v>
      </c>
      <c r="G149" s="312">
        <v>0</v>
      </c>
      <c r="H149" s="312">
        <v>0</v>
      </c>
      <c r="I149" s="312">
        <v>0</v>
      </c>
    </row>
    <row r="150" spans="1:9" x14ac:dyDescent="0.2">
      <c r="A150" s="269" t="s">
        <v>510</v>
      </c>
      <c r="B150" s="310">
        <v>31974</v>
      </c>
      <c r="C150" s="311">
        <v>11610.699431977213</v>
      </c>
      <c r="D150" s="311">
        <v>11553.57991642546</v>
      </c>
      <c r="E150" s="312">
        <f t="shared" si="2"/>
        <v>-57.119515551752556</v>
      </c>
      <c r="F150" s="312">
        <v>59</v>
      </c>
      <c r="G150" s="312">
        <v>0</v>
      </c>
      <c r="H150" s="312">
        <v>0</v>
      </c>
      <c r="I150" s="312">
        <v>0</v>
      </c>
    </row>
    <row r="151" spans="1:9" x14ac:dyDescent="0.2">
      <c r="A151" s="269" t="s">
        <v>511</v>
      </c>
      <c r="B151" s="310">
        <v>6541</v>
      </c>
      <c r="C151" s="311">
        <v>11677.699431977213</v>
      </c>
      <c r="D151" s="311">
        <v>13202.57991642546</v>
      </c>
      <c r="E151" s="312">
        <f t="shared" si="2"/>
        <v>1524.8804844482474</v>
      </c>
      <c r="F151" s="312">
        <v>0</v>
      </c>
      <c r="G151" s="312">
        <v>0</v>
      </c>
      <c r="H151" s="312">
        <v>0</v>
      </c>
      <c r="I151" s="312">
        <v>0</v>
      </c>
    </row>
    <row r="152" spans="1:9" x14ac:dyDescent="0.2">
      <c r="A152" s="269" t="s">
        <v>512</v>
      </c>
      <c r="B152" s="310">
        <v>5619</v>
      </c>
      <c r="C152" s="311">
        <v>8530.699431977213</v>
      </c>
      <c r="D152" s="311">
        <v>10398.57991642546</v>
      </c>
      <c r="E152" s="312">
        <f t="shared" si="2"/>
        <v>1867.8804844482474</v>
      </c>
      <c r="F152" s="312">
        <v>0</v>
      </c>
      <c r="G152" s="312">
        <v>0</v>
      </c>
      <c r="H152" s="312">
        <v>0</v>
      </c>
      <c r="I152" s="312">
        <v>0</v>
      </c>
    </row>
    <row r="153" spans="1:9" x14ac:dyDescent="0.2">
      <c r="A153" s="269" t="s">
        <v>513</v>
      </c>
      <c r="B153" s="310">
        <v>5177</v>
      </c>
      <c r="C153" s="311">
        <v>11519.699431977213</v>
      </c>
      <c r="D153" s="311">
        <v>12735.57991642546</v>
      </c>
      <c r="E153" s="312">
        <f t="shared" si="2"/>
        <v>1215.8804844482474</v>
      </c>
      <c r="F153" s="312">
        <v>0</v>
      </c>
      <c r="G153" s="312">
        <v>0</v>
      </c>
      <c r="H153" s="312">
        <v>0</v>
      </c>
      <c r="I153" s="312">
        <v>0</v>
      </c>
    </row>
    <row r="154" spans="1:9" x14ac:dyDescent="0.2">
      <c r="A154" s="269" t="s">
        <v>514</v>
      </c>
      <c r="B154" s="310">
        <v>532857</v>
      </c>
      <c r="C154" s="311">
        <v>4483.699431977213</v>
      </c>
      <c r="D154" s="311">
        <v>4490.5799164254604</v>
      </c>
      <c r="E154" s="312">
        <f t="shared" si="2"/>
        <v>6.8804844482474437</v>
      </c>
      <c r="F154" s="312">
        <v>0</v>
      </c>
      <c r="G154" s="312">
        <v>0</v>
      </c>
      <c r="H154" s="312">
        <v>0</v>
      </c>
      <c r="I154" s="312">
        <v>0</v>
      </c>
    </row>
    <row r="155" spans="1:9" x14ac:dyDescent="0.2">
      <c r="A155" s="269" t="s">
        <v>515</v>
      </c>
      <c r="B155" s="310">
        <v>13068</v>
      </c>
      <c r="C155" s="311">
        <v>7100.699431977213</v>
      </c>
      <c r="D155" s="311">
        <v>7699.5799164254604</v>
      </c>
      <c r="E155" s="312">
        <f t="shared" si="2"/>
        <v>598.88048444824744</v>
      </c>
      <c r="F155" s="312">
        <v>0</v>
      </c>
      <c r="G155" s="312">
        <v>0</v>
      </c>
      <c r="H155" s="312">
        <v>0</v>
      </c>
      <c r="I155" s="312">
        <v>0</v>
      </c>
    </row>
    <row r="156" spans="1:9" x14ac:dyDescent="0.2">
      <c r="A156" s="269" t="s">
        <v>516</v>
      </c>
      <c r="B156" s="310">
        <v>9260</v>
      </c>
      <c r="C156" s="311">
        <v>8162.699431977213</v>
      </c>
      <c r="D156" s="311">
        <v>9554.5799164254604</v>
      </c>
      <c r="E156" s="312">
        <f t="shared" si="2"/>
        <v>1391.8804844482474</v>
      </c>
      <c r="F156" s="312">
        <v>0</v>
      </c>
      <c r="G156" s="312">
        <v>0</v>
      </c>
      <c r="H156" s="312">
        <v>0</v>
      </c>
      <c r="I156" s="312">
        <v>0</v>
      </c>
    </row>
    <row r="157" spans="1:9" x14ac:dyDescent="0.2">
      <c r="A157" s="269" t="s">
        <v>517</v>
      </c>
      <c r="B157" s="310">
        <v>8807</v>
      </c>
      <c r="C157" s="311">
        <v>8707.699431977213</v>
      </c>
      <c r="D157" s="311">
        <v>9443.5799164254604</v>
      </c>
      <c r="E157" s="312">
        <f t="shared" si="2"/>
        <v>735.88048444824744</v>
      </c>
      <c r="F157" s="312">
        <v>0</v>
      </c>
      <c r="G157" s="312">
        <v>0</v>
      </c>
      <c r="H157" s="312">
        <v>0</v>
      </c>
      <c r="I157" s="312">
        <v>0</v>
      </c>
    </row>
    <row r="158" spans="1:9" x14ac:dyDescent="0.2">
      <c r="A158" s="269" t="s">
        <v>518</v>
      </c>
      <c r="B158" s="310">
        <v>35638</v>
      </c>
      <c r="C158" s="311">
        <v>2770.699431977213</v>
      </c>
      <c r="D158" s="311">
        <v>2736.5799164254599</v>
      </c>
      <c r="E158" s="312">
        <f t="shared" si="2"/>
        <v>-34.119515551753011</v>
      </c>
      <c r="F158" s="312">
        <v>36</v>
      </c>
      <c r="G158" s="312">
        <v>0</v>
      </c>
      <c r="H158" s="312">
        <v>0</v>
      </c>
      <c r="I158" s="312">
        <v>0</v>
      </c>
    </row>
    <row r="159" spans="1:9" x14ac:dyDescent="0.2">
      <c r="A159" s="269" t="s">
        <v>519</v>
      </c>
      <c r="B159" s="310">
        <v>6725</v>
      </c>
      <c r="C159" s="311">
        <v>7136.699431977213</v>
      </c>
      <c r="D159" s="311">
        <v>8239.5799164254604</v>
      </c>
      <c r="E159" s="312">
        <f t="shared" si="2"/>
        <v>1102.8804844482474</v>
      </c>
      <c r="F159" s="312">
        <v>0</v>
      </c>
      <c r="G159" s="312">
        <v>0</v>
      </c>
      <c r="H159" s="312">
        <v>0</v>
      </c>
      <c r="I159" s="312">
        <v>0</v>
      </c>
    </row>
    <row r="160" spans="1:9" x14ac:dyDescent="0.2">
      <c r="A160" s="269" t="s">
        <v>520</v>
      </c>
      <c r="B160" s="310">
        <v>42102</v>
      </c>
      <c r="C160" s="311">
        <v>2055.699431977213</v>
      </c>
      <c r="D160" s="311">
        <v>2673.5799164254599</v>
      </c>
      <c r="E160" s="312">
        <f t="shared" si="2"/>
        <v>617.88048444824699</v>
      </c>
      <c r="F160" s="312">
        <v>0</v>
      </c>
      <c r="G160" s="312">
        <v>0</v>
      </c>
      <c r="H160" s="312">
        <v>0</v>
      </c>
      <c r="I160" s="312">
        <v>0</v>
      </c>
    </row>
    <row r="161" spans="1:9" x14ac:dyDescent="0.2">
      <c r="A161" s="269" t="s">
        <v>521</v>
      </c>
      <c r="B161" s="310">
        <v>39250</v>
      </c>
      <c r="C161" s="311">
        <v>3579.699431977213</v>
      </c>
      <c r="D161" s="311">
        <v>3763.5799164254599</v>
      </c>
      <c r="E161" s="312">
        <f t="shared" si="2"/>
        <v>183.88048444824699</v>
      </c>
      <c r="F161" s="312">
        <v>0</v>
      </c>
      <c r="G161" s="312">
        <v>0</v>
      </c>
      <c r="H161" s="312">
        <v>0</v>
      </c>
      <c r="I161" s="312">
        <v>0</v>
      </c>
    </row>
    <row r="162" spans="1:9" x14ac:dyDescent="0.2">
      <c r="A162" s="269" t="s">
        <v>522</v>
      </c>
      <c r="B162" s="310">
        <v>38359</v>
      </c>
      <c r="C162" s="311">
        <v>5970.699431977213</v>
      </c>
      <c r="D162" s="311">
        <v>6161.5799164254604</v>
      </c>
      <c r="E162" s="312">
        <f t="shared" si="2"/>
        <v>190.88048444824744</v>
      </c>
      <c r="F162" s="312">
        <v>0</v>
      </c>
      <c r="G162" s="312">
        <v>0</v>
      </c>
      <c r="H162" s="312">
        <v>0</v>
      </c>
      <c r="I162" s="312">
        <v>0</v>
      </c>
    </row>
    <row r="163" spans="1:9" x14ac:dyDescent="0.2">
      <c r="A163" s="269" t="s">
        <v>523</v>
      </c>
      <c r="B163" s="310">
        <v>12757</v>
      </c>
      <c r="C163" s="311">
        <v>5442.699431977213</v>
      </c>
      <c r="D163" s="311">
        <v>7579.5799164254604</v>
      </c>
      <c r="E163" s="312">
        <f t="shared" si="2"/>
        <v>2136.8804844482474</v>
      </c>
      <c r="F163" s="312">
        <v>0</v>
      </c>
      <c r="G163" s="312">
        <v>0</v>
      </c>
      <c r="H163" s="312">
        <v>0</v>
      </c>
      <c r="I163" s="312">
        <v>0</v>
      </c>
    </row>
    <row r="164" spans="1:9" x14ac:dyDescent="0.2">
      <c r="A164" s="269" t="s">
        <v>524</v>
      </c>
      <c r="B164" s="310">
        <v>14359</v>
      </c>
      <c r="C164" s="311">
        <v>6027.699431977213</v>
      </c>
      <c r="D164" s="311">
        <v>6545.5799164254604</v>
      </c>
      <c r="E164" s="312">
        <f t="shared" si="2"/>
        <v>517.88048444824744</v>
      </c>
      <c r="F164" s="312">
        <v>0</v>
      </c>
      <c r="G164" s="312">
        <v>0</v>
      </c>
      <c r="H164" s="312">
        <v>0</v>
      </c>
      <c r="I164" s="312">
        <v>0</v>
      </c>
    </row>
    <row r="165" spans="1:9" x14ac:dyDescent="0.2">
      <c r="A165" s="269" t="s">
        <v>525</v>
      </c>
      <c r="B165" s="310">
        <v>23782</v>
      </c>
      <c r="C165" s="311">
        <v>7218.699431977213</v>
      </c>
      <c r="D165" s="311">
        <v>7565.5799164254604</v>
      </c>
      <c r="E165" s="312">
        <f t="shared" si="2"/>
        <v>346.88048444824744</v>
      </c>
      <c r="F165" s="312">
        <v>0</v>
      </c>
      <c r="G165" s="312">
        <v>0</v>
      </c>
      <c r="H165" s="312">
        <v>0</v>
      </c>
      <c r="I165" s="312">
        <v>0</v>
      </c>
    </row>
    <row r="166" spans="1:9" x14ac:dyDescent="0.2">
      <c r="A166" s="269" t="s">
        <v>526</v>
      </c>
      <c r="B166" s="310">
        <v>33687</v>
      </c>
      <c r="C166" s="311">
        <v>9524.699431977213</v>
      </c>
      <c r="D166" s="311">
        <v>10558.57991642546</v>
      </c>
      <c r="E166" s="312">
        <f t="shared" si="2"/>
        <v>1033.8804844482474</v>
      </c>
      <c r="F166" s="312">
        <v>0</v>
      </c>
      <c r="G166" s="312">
        <v>0</v>
      </c>
      <c r="H166" s="312">
        <v>0</v>
      </c>
      <c r="I166" s="312">
        <v>0</v>
      </c>
    </row>
    <row r="167" spans="1:9" x14ac:dyDescent="0.2">
      <c r="A167" s="269" t="s">
        <v>527</v>
      </c>
      <c r="B167" s="310">
        <v>8905</v>
      </c>
      <c r="C167" s="311">
        <v>13960.699431977213</v>
      </c>
      <c r="D167" s="311">
        <v>15109.57991642546</v>
      </c>
      <c r="E167" s="312">
        <f t="shared" si="2"/>
        <v>1148.8804844482474</v>
      </c>
      <c r="F167" s="312">
        <v>0</v>
      </c>
      <c r="G167" s="312">
        <v>0</v>
      </c>
      <c r="H167" s="312">
        <v>0</v>
      </c>
      <c r="I167" s="312">
        <v>0</v>
      </c>
    </row>
    <row r="168" spans="1:9" x14ac:dyDescent="0.2">
      <c r="A168" s="269" t="s">
        <v>528</v>
      </c>
      <c r="B168" s="310">
        <v>10187</v>
      </c>
      <c r="C168" s="311">
        <v>10370.699431977213</v>
      </c>
      <c r="D168" s="311">
        <v>12337.57991642546</v>
      </c>
      <c r="E168" s="312">
        <f t="shared" si="2"/>
        <v>1966.8804844482474</v>
      </c>
      <c r="F168" s="312">
        <v>0</v>
      </c>
      <c r="G168" s="312">
        <v>0</v>
      </c>
      <c r="H168" s="312">
        <v>0</v>
      </c>
      <c r="I168" s="312">
        <v>0</v>
      </c>
    </row>
    <row r="169" spans="1:9" x14ac:dyDescent="0.2">
      <c r="A169" s="269" t="s">
        <v>529</v>
      </c>
      <c r="B169" s="310">
        <v>61964</v>
      </c>
      <c r="C169" s="311">
        <v>2455.699431977213</v>
      </c>
      <c r="D169" s="311">
        <v>1850.5799164254599</v>
      </c>
      <c r="E169" s="312">
        <f t="shared" si="2"/>
        <v>-605.11951555175301</v>
      </c>
      <c r="F169" s="312">
        <v>607</v>
      </c>
      <c r="G169" s="312">
        <v>185</v>
      </c>
      <c r="H169" s="312">
        <v>0</v>
      </c>
      <c r="I169" s="312">
        <v>0</v>
      </c>
    </row>
    <row r="170" spans="1:9" x14ac:dyDescent="0.2">
      <c r="A170" s="269" t="s">
        <v>530</v>
      </c>
      <c r="B170" s="310">
        <v>15046</v>
      </c>
      <c r="C170" s="311">
        <v>3266.699431977213</v>
      </c>
      <c r="D170" s="311">
        <v>4038.5799164254599</v>
      </c>
      <c r="E170" s="312">
        <f t="shared" si="2"/>
        <v>771.88048444824699</v>
      </c>
      <c r="F170" s="312">
        <v>0</v>
      </c>
      <c r="G170" s="312">
        <v>0</v>
      </c>
      <c r="H170" s="312">
        <v>0</v>
      </c>
      <c r="I170" s="312">
        <v>0</v>
      </c>
    </row>
    <row r="171" spans="1:9" x14ac:dyDescent="0.2">
      <c r="A171" s="269" t="s">
        <v>531</v>
      </c>
      <c r="B171" s="310">
        <v>36114</v>
      </c>
      <c r="C171" s="311">
        <v>4271.699431977213</v>
      </c>
      <c r="D171" s="311">
        <v>3399.5799164254599</v>
      </c>
      <c r="E171" s="312">
        <f t="shared" si="2"/>
        <v>-872.11951555175301</v>
      </c>
      <c r="F171" s="312">
        <v>874</v>
      </c>
      <c r="G171" s="312">
        <v>452</v>
      </c>
      <c r="H171" s="312">
        <v>140</v>
      </c>
      <c r="I171" s="312">
        <v>0</v>
      </c>
    </row>
    <row r="172" spans="1:9" x14ac:dyDescent="0.2">
      <c r="A172" s="269" t="s">
        <v>532</v>
      </c>
      <c r="B172" s="310">
        <v>18545</v>
      </c>
      <c r="C172" s="311">
        <v>7932.699431977213</v>
      </c>
      <c r="D172" s="311">
        <v>8168.5799164254604</v>
      </c>
      <c r="E172" s="312">
        <f t="shared" si="2"/>
        <v>235.88048444824744</v>
      </c>
      <c r="F172" s="312">
        <v>0</v>
      </c>
      <c r="G172" s="312">
        <v>0</v>
      </c>
      <c r="H172" s="312">
        <v>0</v>
      </c>
      <c r="I172" s="312">
        <v>0</v>
      </c>
    </row>
    <row r="173" spans="1:9" x14ac:dyDescent="0.2">
      <c r="A173" s="269" t="s">
        <v>533</v>
      </c>
      <c r="B173" s="310">
        <v>52749</v>
      </c>
      <c r="C173" s="311">
        <v>3607.699431977213</v>
      </c>
      <c r="D173" s="311">
        <v>3527.5799164254599</v>
      </c>
      <c r="E173" s="312">
        <f t="shared" si="2"/>
        <v>-80.119515551753011</v>
      </c>
      <c r="F173" s="312">
        <v>82</v>
      </c>
      <c r="G173" s="312">
        <v>0</v>
      </c>
      <c r="H173" s="312">
        <v>0</v>
      </c>
      <c r="I173" s="312">
        <v>0</v>
      </c>
    </row>
    <row r="174" spans="1:9" x14ac:dyDescent="0.2">
      <c r="A174" s="269" t="s">
        <v>534</v>
      </c>
      <c r="B174" s="310">
        <v>8957</v>
      </c>
      <c r="C174" s="311">
        <v>5044.699431977213</v>
      </c>
      <c r="D174" s="311">
        <v>5581.5799164254604</v>
      </c>
      <c r="E174" s="312">
        <f t="shared" si="2"/>
        <v>536.88048444824744</v>
      </c>
      <c r="F174" s="312">
        <v>0</v>
      </c>
      <c r="G174" s="312">
        <v>0</v>
      </c>
      <c r="H174" s="312">
        <v>0</v>
      </c>
      <c r="I174" s="312">
        <v>0</v>
      </c>
    </row>
    <row r="175" spans="1:9" x14ac:dyDescent="0.2">
      <c r="A175" s="269" t="s">
        <v>535</v>
      </c>
      <c r="B175" s="310">
        <v>24924</v>
      </c>
      <c r="C175" s="311">
        <v>2597.699431977213</v>
      </c>
      <c r="D175" s="311">
        <v>3062.5799164254599</v>
      </c>
      <c r="E175" s="312">
        <f t="shared" si="2"/>
        <v>464.88048444824699</v>
      </c>
      <c r="F175" s="312">
        <v>0</v>
      </c>
      <c r="G175" s="312">
        <v>0</v>
      </c>
      <c r="H175" s="312">
        <v>0</v>
      </c>
      <c r="I175" s="312">
        <v>0</v>
      </c>
    </row>
    <row r="176" spans="1:9" x14ac:dyDescent="0.2">
      <c r="A176" s="269" t="s">
        <v>536</v>
      </c>
      <c r="B176" s="310">
        <v>12491</v>
      </c>
      <c r="C176" s="311">
        <v>9895.699431977213</v>
      </c>
      <c r="D176" s="311">
        <v>10588.57991642546</v>
      </c>
      <c r="E176" s="312">
        <f t="shared" si="2"/>
        <v>692.88048444824744</v>
      </c>
      <c r="F176" s="312">
        <v>0</v>
      </c>
      <c r="G176" s="312">
        <v>0</v>
      </c>
      <c r="H176" s="312">
        <v>0</v>
      </c>
      <c r="I176" s="312">
        <v>0</v>
      </c>
    </row>
    <row r="177" spans="1:9" x14ac:dyDescent="0.2">
      <c r="A177" s="269" t="s">
        <v>537</v>
      </c>
      <c r="B177" s="310">
        <v>10294</v>
      </c>
      <c r="C177" s="311">
        <v>10593.699431977213</v>
      </c>
      <c r="D177" s="311">
        <v>12583.57991642546</v>
      </c>
      <c r="E177" s="312">
        <f t="shared" si="2"/>
        <v>1989.8804844482474</v>
      </c>
      <c r="F177" s="312">
        <v>0</v>
      </c>
      <c r="G177" s="312">
        <v>0</v>
      </c>
      <c r="H177" s="312">
        <v>0</v>
      </c>
      <c r="I177" s="312">
        <v>0</v>
      </c>
    </row>
    <row r="178" spans="1:9" x14ac:dyDescent="0.2">
      <c r="A178" s="269" t="s">
        <v>538</v>
      </c>
      <c r="B178" s="310">
        <v>12276</v>
      </c>
      <c r="C178" s="311">
        <v>8523.699431977213</v>
      </c>
      <c r="D178" s="311">
        <v>10421.57991642546</v>
      </c>
      <c r="E178" s="312">
        <f t="shared" si="2"/>
        <v>1897.8804844482474</v>
      </c>
      <c r="F178" s="312">
        <v>0</v>
      </c>
      <c r="G178" s="312">
        <v>0</v>
      </c>
      <c r="H178" s="312">
        <v>0</v>
      </c>
      <c r="I178" s="312">
        <v>0</v>
      </c>
    </row>
    <row r="179" spans="1:9" x14ac:dyDescent="0.2">
      <c r="A179" s="269" t="s">
        <v>539</v>
      </c>
      <c r="B179" s="310">
        <v>10748</v>
      </c>
      <c r="C179" s="311">
        <v>10561.699431977213</v>
      </c>
      <c r="D179" s="311">
        <v>10967.57991642546</v>
      </c>
      <c r="E179" s="312">
        <f t="shared" si="2"/>
        <v>405.88048444824744</v>
      </c>
      <c r="F179" s="312">
        <v>0</v>
      </c>
      <c r="G179" s="312">
        <v>0</v>
      </c>
      <c r="H179" s="312">
        <v>0</v>
      </c>
      <c r="I179" s="312">
        <v>0</v>
      </c>
    </row>
    <row r="180" spans="1:9" x14ac:dyDescent="0.2">
      <c r="A180" s="269" t="s">
        <v>540</v>
      </c>
      <c r="B180" s="310">
        <v>12583</v>
      </c>
      <c r="C180" s="311">
        <v>9259.699431977213</v>
      </c>
      <c r="D180" s="311">
        <v>9742.5799164254604</v>
      </c>
      <c r="E180" s="312">
        <f t="shared" si="2"/>
        <v>482.88048444824744</v>
      </c>
      <c r="F180" s="312">
        <v>0</v>
      </c>
      <c r="G180" s="312">
        <v>0</v>
      </c>
      <c r="H180" s="312">
        <v>0</v>
      </c>
      <c r="I180" s="312">
        <v>0</v>
      </c>
    </row>
    <row r="181" spans="1:9" x14ac:dyDescent="0.2">
      <c r="A181" s="269" t="s">
        <v>541</v>
      </c>
      <c r="B181" s="310">
        <v>15067</v>
      </c>
      <c r="C181" s="311">
        <v>-334.3005680227871</v>
      </c>
      <c r="D181" s="311">
        <v>747.57991642545994</v>
      </c>
      <c r="E181" s="312">
        <f t="shared" si="2"/>
        <v>1081.880484448247</v>
      </c>
      <c r="F181" s="312">
        <v>0</v>
      </c>
      <c r="G181" s="312">
        <v>0</v>
      </c>
      <c r="H181" s="312">
        <v>0</v>
      </c>
      <c r="I181" s="312">
        <v>0</v>
      </c>
    </row>
    <row r="182" spans="1:9" x14ac:dyDescent="0.2">
      <c r="A182" s="269" t="s">
        <v>542</v>
      </c>
      <c r="B182" s="310">
        <v>11546</v>
      </c>
      <c r="C182" s="311">
        <v>10260.699431977213</v>
      </c>
      <c r="D182" s="311">
        <v>11094.57991642546</v>
      </c>
      <c r="E182" s="312">
        <f t="shared" si="2"/>
        <v>833.88048444824744</v>
      </c>
      <c r="F182" s="312">
        <v>0</v>
      </c>
      <c r="G182" s="312">
        <v>0</v>
      </c>
      <c r="H182" s="312">
        <v>0</v>
      </c>
      <c r="I182" s="312">
        <v>0</v>
      </c>
    </row>
    <row r="183" spans="1:9" x14ac:dyDescent="0.2">
      <c r="A183" s="269" t="s">
        <v>543</v>
      </c>
      <c r="B183" s="310">
        <v>56470</v>
      </c>
      <c r="C183" s="311">
        <v>9663.699431977213</v>
      </c>
      <c r="D183" s="311">
        <v>9587.5799164254604</v>
      </c>
      <c r="E183" s="312">
        <f t="shared" si="2"/>
        <v>-76.119515551752556</v>
      </c>
      <c r="F183" s="312">
        <v>78</v>
      </c>
      <c r="G183" s="312">
        <v>0</v>
      </c>
      <c r="H183" s="312">
        <v>0</v>
      </c>
      <c r="I183" s="312">
        <v>0</v>
      </c>
    </row>
    <row r="184" spans="1:9" x14ac:dyDescent="0.2">
      <c r="A184" s="269" t="s">
        <v>544</v>
      </c>
      <c r="B184" s="310">
        <v>8976</v>
      </c>
      <c r="C184" s="311">
        <v>10503.699431977213</v>
      </c>
      <c r="D184" s="311">
        <v>12130.57991642546</v>
      </c>
      <c r="E184" s="312">
        <f t="shared" si="2"/>
        <v>1626.8804844482474</v>
      </c>
      <c r="F184" s="312">
        <v>0</v>
      </c>
      <c r="G184" s="312">
        <v>0</v>
      </c>
      <c r="H184" s="312">
        <v>0</v>
      </c>
      <c r="I184" s="312">
        <v>0</v>
      </c>
    </row>
    <row r="185" spans="1:9" x14ac:dyDescent="0.2">
      <c r="A185" s="269" t="s">
        <v>545</v>
      </c>
      <c r="B185" s="310">
        <v>52956</v>
      </c>
      <c r="C185" s="311">
        <v>8698.699431977213</v>
      </c>
      <c r="D185" s="311">
        <v>8758.5799164254604</v>
      </c>
      <c r="E185" s="312">
        <f t="shared" si="2"/>
        <v>59.880484448247444</v>
      </c>
      <c r="F185" s="312">
        <v>0</v>
      </c>
      <c r="G185" s="312">
        <v>0</v>
      </c>
      <c r="H185" s="312">
        <v>0</v>
      </c>
      <c r="I185" s="312">
        <v>0</v>
      </c>
    </row>
    <row r="186" spans="1:9" x14ac:dyDescent="0.2">
      <c r="A186" s="269" t="s">
        <v>546</v>
      </c>
      <c r="B186" s="310">
        <v>23134</v>
      </c>
      <c r="C186" s="311">
        <v>9532.699431977213</v>
      </c>
      <c r="D186" s="311">
        <v>9812.5799164254604</v>
      </c>
      <c r="E186" s="312">
        <f t="shared" si="2"/>
        <v>279.88048444824744</v>
      </c>
      <c r="F186" s="312">
        <v>0</v>
      </c>
      <c r="G186" s="312">
        <v>0</v>
      </c>
      <c r="H186" s="312">
        <v>0</v>
      </c>
      <c r="I186" s="312">
        <v>0</v>
      </c>
    </row>
    <row r="187" spans="1:9" x14ac:dyDescent="0.2">
      <c r="A187" s="269" t="s">
        <v>547</v>
      </c>
      <c r="B187" s="310">
        <v>15620</v>
      </c>
      <c r="C187" s="311">
        <v>9341.699431977213</v>
      </c>
      <c r="D187" s="311">
        <v>10020.57991642546</v>
      </c>
      <c r="E187" s="312">
        <f t="shared" si="2"/>
        <v>678.88048444824744</v>
      </c>
      <c r="F187" s="312">
        <v>0</v>
      </c>
      <c r="G187" s="312">
        <v>0</v>
      </c>
      <c r="H187" s="312">
        <v>0</v>
      </c>
      <c r="I187" s="312">
        <v>0</v>
      </c>
    </row>
    <row r="188" spans="1:9" x14ac:dyDescent="0.2">
      <c r="A188" s="269" t="s">
        <v>548</v>
      </c>
      <c r="B188" s="310">
        <v>11069</v>
      </c>
      <c r="C188" s="311">
        <v>8507.699431977213</v>
      </c>
      <c r="D188" s="311">
        <v>9467.5799164254604</v>
      </c>
      <c r="E188" s="312">
        <f t="shared" si="2"/>
        <v>959.88048444824744</v>
      </c>
      <c r="F188" s="312">
        <v>0</v>
      </c>
      <c r="G188" s="312">
        <v>0</v>
      </c>
      <c r="H188" s="312">
        <v>0</v>
      </c>
      <c r="I188" s="312">
        <v>0</v>
      </c>
    </row>
    <row r="189" spans="1:9" x14ac:dyDescent="0.2">
      <c r="A189" s="269" t="s">
        <v>549</v>
      </c>
      <c r="B189" s="310">
        <v>37241</v>
      </c>
      <c r="C189" s="311">
        <v>8540.699431977213</v>
      </c>
      <c r="D189" s="311">
        <v>9011.5799164254604</v>
      </c>
      <c r="E189" s="312">
        <f t="shared" si="2"/>
        <v>470.88048444824744</v>
      </c>
      <c r="F189" s="312">
        <v>0</v>
      </c>
      <c r="G189" s="312">
        <v>0</v>
      </c>
      <c r="H189" s="312">
        <v>0</v>
      </c>
      <c r="I189" s="312">
        <v>0</v>
      </c>
    </row>
    <row r="190" spans="1:9" x14ac:dyDescent="0.2">
      <c r="A190" s="269" t="s">
        <v>550</v>
      </c>
      <c r="B190" s="310">
        <v>12202</v>
      </c>
      <c r="C190" s="311">
        <v>13197.699431977213</v>
      </c>
      <c r="D190" s="311">
        <v>13535.57991642546</v>
      </c>
      <c r="E190" s="312">
        <f t="shared" si="2"/>
        <v>337.88048444824744</v>
      </c>
      <c r="F190" s="312">
        <v>0</v>
      </c>
      <c r="G190" s="312">
        <v>0</v>
      </c>
      <c r="H190" s="312">
        <v>0</v>
      </c>
      <c r="I190" s="312">
        <v>0</v>
      </c>
    </row>
    <row r="191" spans="1:9" x14ac:dyDescent="0.2">
      <c r="A191" s="269" t="s">
        <v>551</v>
      </c>
      <c r="B191" s="310">
        <v>12583</v>
      </c>
      <c r="C191" s="311">
        <v>3405.699431977213</v>
      </c>
      <c r="D191" s="311">
        <v>4427.5799164254604</v>
      </c>
      <c r="E191" s="312">
        <f t="shared" si="2"/>
        <v>1021.8804844482474</v>
      </c>
      <c r="F191" s="312">
        <v>0</v>
      </c>
      <c r="G191" s="312">
        <v>0</v>
      </c>
      <c r="H191" s="312">
        <v>0</v>
      </c>
      <c r="I191" s="312">
        <v>0</v>
      </c>
    </row>
    <row r="192" spans="1:9" ht="25.5" x14ac:dyDescent="0.2">
      <c r="A192" s="282" t="s">
        <v>703</v>
      </c>
      <c r="B192" s="310">
        <v>25822</v>
      </c>
      <c r="C192" s="311">
        <v>9974.699431977213</v>
      </c>
      <c r="D192" s="311">
        <v>10845.57991642546</v>
      </c>
      <c r="E192" s="312">
        <f t="shared" si="2"/>
        <v>870.88048444824744</v>
      </c>
      <c r="F192" s="312">
        <v>0</v>
      </c>
      <c r="G192" s="312">
        <v>0</v>
      </c>
      <c r="H192" s="312">
        <v>0</v>
      </c>
      <c r="I192" s="312">
        <v>0</v>
      </c>
    </row>
    <row r="193" spans="1:9" x14ac:dyDescent="0.2">
      <c r="A193" s="269" t="s">
        <v>554</v>
      </c>
      <c r="B193" s="310">
        <v>8455</v>
      </c>
      <c r="C193" s="311">
        <v>14241.699431977213</v>
      </c>
      <c r="D193" s="311">
        <v>15141.57991642546</v>
      </c>
      <c r="E193" s="312">
        <f t="shared" si="2"/>
        <v>899.88048444824744</v>
      </c>
      <c r="F193" s="312">
        <v>0</v>
      </c>
      <c r="G193" s="312">
        <v>0</v>
      </c>
      <c r="H193" s="312">
        <v>0</v>
      </c>
      <c r="I193" s="312">
        <v>0</v>
      </c>
    </row>
    <row r="194" spans="1:9" x14ac:dyDescent="0.2">
      <c r="A194" s="269" t="s">
        <v>555</v>
      </c>
      <c r="B194" s="310">
        <v>10515</v>
      </c>
      <c r="C194" s="311">
        <v>14715.699431977213</v>
      </c>
      <c r="D194" s="311">
        <v>15361.57991642546</v>
      </c>
      <c r="E194" s="312">
        <f t="shared" si="2"/>
        <v>645.88048444824744</v>
      </c>
      <c r="F194" s="312">
        <v>0</v>
      </c>
      <c r="G194" s="312">
        <v>0</v>
      </c>
      <c r="H194" s="312">
        <v>0</v>
      </c>
      <c r="I194" s="312">
        <v>0</v>
      </c>
    </row>
    <row r="195" spans="1:9" x14ac:dyDescent="0.2">
      <c r="A195" s="269" t="s">
        <v>556</v>
      </c>
      <c r="B195" s="310">
        <v>11278</v>
      </c>
      <c r="C195" s="311">
        <v>10153.699431977213</v>
      </c>
      <c r="D195" s="311">
        <v>10903.57991642546</v>
      </c>
      <c r="E195" s="312">
        <f t="shared" si="2"/>
        <v>749.88048444824744</v>
      </c>
      <c r="F195" s="312">
        <v>0</v>
      </c>
      <c r="G195" s="312">
        <v>0</v>
      </c>
      <c r="H195" s="312">
        <v>0</v>
      </c>
      <c r="I195" s="312">
        <v>0</v>
      </c>
    </row>
    <row r="196" spans="1:9" x14ac:dyDescent="0.2">
      <c r="A196" s="269" t="s">
        <v>557</v>
      </c>
      <c r="B196" s="310">
        <v>8925</v>
      </c>
      <c r="C196" s="311">
        <v>8043.699431977213</v>
      </c>
      <c r="D196" s="311">
        <v>9879.5799164254604</v>
      </c>
      <c r="E196" s="312">
        <f t="shared" si="2"/>
        <v>1835.8804844482474</v>
      </c>
      <c r="F196" s="312">
        <v>0</v>
      </c>
      <c r="G196" s="312">
        <v>0</v>
      </c>
      <c r="H196" s="312">
        <v>0</v>
      </c>
      <c r="I196" s="312">
        <v>0</v>
      </c>
    </row>
    <row r="197" spans="1:9" x14ac:dyDescent="0.2">
      <c r="A197" s="269" t="s">
        <v>558</v>
      </c>
      <c r="B197" s="310">
        <v>12080</v>
      </c>
      <c r="C197" s="311">
        <v>11434.699431977213</v>
      </c>
      <c r="D197" s="311">
        <v>13122.57991642546</v>
      </c>
      <c r="E197" s="312">
        <f t="shared" si="2"/>
        <v>1687.8804844482474</v>
      </c>
      <c r="F197" s="312">
        <v>0</v>
      </c>
      <c r="G197" s="312">
        <v>0</v>
      </c>
      <c r="H197" s="312">
        <v>0</v>
      </c>
      <c r="I197" s="312">
        <v>0</v>
      </c>
    </row>
    <row r="198" spans="1:9" x14ac:dyDescent="0.2">
      <c r="A198" s="269" t="s">
        <v>559</v>
      </c>
      <c r="B198" s="310">
        <v>15133</v>
      </c>
      <c r="C198" s="311">
        <v>2149.699431977213</v>
      </c>
      <c r="D198" s="311">
        <v>2098.5799164254599</v>
      </c>
      <c r="E198" s="312">
        <f t="shared" si="2"/>
        <v>-51.119515551753011</v>
      </c>
      <c r="F198" s="312">
        <v>53</v>
      </c>
      <c r="G198" s="312">
        <v>0</v>
      </c>
      <c r="H198" s="312">
        <v>0</v>
      </c>
      <c r="I198" s="312">
        <v>0</v>
      </c>
    </row>
    <row r="199" spans="1:9" x14ac:dyDescent="0.2">
      <c r="A199" s="269" t="s">
        <v>560</v>
      </c>
      <c r="B199" s="310">
        <v>87667</v>
      </c>
      <c r="C199" s="311">
        <v>4990.699431977213</v>
      </c>
      <c r="D199" s="311">
        <v>4943.5799164254604</v>
      </c>
      <c r="E199" s="312">
        <f t="shared" si="2"/>
        <v>-47.119515551752556</v>
      </c>
      <c r="F199" s="312">
        <v>49</v>
      </c>
      <c r="G199" s="312">
        <v>0</v>
      </c>
      <c r="H199" s="312">
        <v>0</v>
      </c>
      <c r="I199" s="312">
        <v>0</v>
      </c>
    </row>
    <row r="200" spans="1:9" x14ac:dyDescent="0.2">
      <c r="A200" s="269" t="s">
        <v>561</v>
      </c>
      <c r="B200" s="310">
        <v>11832</v>
      </c>
      <c r="C200" s="311">
        <v>9571.699431977213</v>
      </c>
      <c r="D200" s="311">
        <v>10582.57991642546</v>
      </c>
      <c r="E200" s="312">
        <f t="shared" si="2"/>
        <v>1010.8804844482474</v>
      </c>
      <c r="F200" s="312">
        <v>0</v>
      </c>
      <c r="G200" s="312">
        <v>0</v>
      </c>
      <c r="H200" s="312">
        <v>0</v>
      </c>
      <c r="I200" s="312">
        <v>0</v>
      </c>
    </row>
    <row r="201" spans="1:9" x14ac:dyDescent="0.2">
      <c r="A201" s="269" t="s">
        <v>562</v>
      </c>
      <c r="B201" s="310">
        <v>23891</v>
      </c>
      <c r="C201" s="311">
        <v>9477.699431977213</v>
      </c>
      <c r="D201" s="311">
        <v>10168.57991642546</v>
      </c>
      <c r="E201" s="312">
        <f t="shared" si="2"/>
        <v>690.88048444824744</v>
      </c>
      <c r="F201" s="312">
        <v>0</v>
      </c>
      <c r="G201" s="312">
        <v>0</v>
      </c>
      <c r="H201" s="312">
        <v>0</v>
      </c>
      <c r="I201" s="312">
        <v>0</v>
      </c>
    </row>
    <row r="202" spans="1:9" x14ac:dyDescent="0.2">
      <c r="A202" s="269" t="s">
        <v>563</v>
      </c>
      <c r="B202" s="310">
        <v>3652</v>
      </c>
      <c r="C202" s="311">
        <v>14332.699431977213</v>
      </c>
      <c r="D202" s="311">
        <v>15328.57991642546</v>
      </c>
      <c r="E202" s="312">
        <f t="shared" ref="E202:E265" si="3">D202-C202</f>
        <v>995.88048444824744</v>
      </c>
      <c r="F202" s="312">
        <v>0</v>
      </c>
      <c r="G202" s="312">
        <v>0</v>
      </c>
      <c r="H202" s="312">
        <v>0</v>
      </c>
      <c r="I202" s="312">
        <v>0</v>
      </c>
    </row>
    <row r="203" spans="1:9" x14ac:dyDescent="0.2">
      <c r="A203" s="269" t="s">
        <v>564</v>
      </c>
      <c r="B203" s="310">
        <v>4125</v>
      </c>
      <c r="C203" s="311">
        <v>12804.699431977213</v>
      </c>
      <c r="D203" s="311">
        <v>13161.57991642546</v>
      </c>
      <c r="E203" s="312">
        <f t="shared" si="3"/>
        <v>356.88048444824744</v>
      </c>
      <c r="F203" s="312">
        <v>0</v>
      </c>
      <c r="G203" s="312">
        <v>0</v>
      </c>
      <c r="H203" s="312">
        <v>0</v>
      </c>
      <c r="I203" s="312">
        <v>0</v>
      </c>
    </row>
    <row r="204" spans="1:9" x14ac:dyDescent="0.2">
      <c r="A204" s="269" t="s">
        <v>565</v>
      </c>
      <c r="B204" s="310">
        <v>13036</v>
      </c>
      <c r="C204" s="311">
        <v>11521.699431977213</v>
      </c>
      <c r="D204" s="311">
        <v>12871.57991642546</v>
      </c>
      <c r="E204" s="312">
        <f t="shared" si="3"/>
        <v>1349.8804844482474</v>
      </c>
      <c r="F204" s="312">
        <v>0</v>
      </c>
      <c r="G204" s="312">
        <v>0</v>
      </c>
      <c r="H204" s="312">
        <v>0</v>
      </c>
      <c r="I204" s="312">
        <v>0</v>
      </c>
    </row>
    <row r="205" spans="1:9" x14ac:dyDescent="0.2">
      <c r="A205" s="269" t="s">
        <v>566</v>
      </c>
      <c r="B205" s="310">
        <v>15301</v>
      </c>
      <c r="C205" s="311">
        <v>12519.699431977213</v>
      </c>
      <c r="D205" s="311">
        <v>13180.57991642546</v>
      </c>
      <c r="E205" s="312">
        <f t="shared" si="3"/>
        <v>660.88048444824744</v>
      </c>
      <c r="F205" s="312">
        <v>0</v>
      </c>
      <c r="G205" s="312">
        <v>0</v>
      </c>
      <c r="H205" s="312">
        <v>0</v>
      </c>
      <c r="I205" s="312">
        <v>0</v>
      </c>
    </row>
    <row r="206" spans="1:9" x14ac:dyDescent="0.2">
      <c r="A206" s="269" t="s">
        <v>567</v>
      </c>
      <c r="B206" s="310">
        <v>12032</v>
      </c>
      <c r="C206" s="311">
        <v>16043.699431977213</v>
      </c>
      <c r="D206" s="311">
        <v>16600.57991642546</v>
      </c>
      <c r="E206" s="312">
        <f t="shared" si="3"/>
        <v>556.88048444824744</v>
      </c>
      <c r="F206" s="312">
        <v>0</v>
      </c>
      <c r="G206" s="312">
        <v>0</v>
      </c>
      <c r="H206" s="312">
        <v>0</v>
      </c>
      <c r="I206" s="312">
        <v>0</v>
      </c>
    </row>
    <row r="207" spans="1:9" x14ac:dyDescent="0.2">
      <c r="A207" s="269" t="s">
        <v>568</v>
      </c>
      <c r="B207" s="310">
        <v>9879</v>
      </c>
      <c r="C207" s="311">
        <v>17036.699431977213</v>
      </c>
      <c r="D207" s="311">
        <v>18387.57991642546</v>
      </c>
      <c r="E207" s="312">
        <f t="shared" si="3"/>
        <v>1350.8804844482474</v>
      </c>
      <c r="F207" s="312">
        <v>0</v>
      </c>
      <c r="G207" s="312">
        <v>0</v>
      </c>
      <c r="H207" s="312">
        <v>0</v>
      </c>
      <c r="I207" s="312">
        <v>0</v>
      </c>
    </row>
    <row r="208" spans="1:9" ht="25.5" x14ac:dyDescent="0.2">
      <c r="A208" s="282" t="s">
        <v>704</v>
      </c>
      <c r="B208" s="310">
        <v>11010</v>
      </c>
      <c r="C208" s="311">
        <v>5434.699431977213</v>
      </c>
      <c r="D208" s="311">
        <v>6288.5799164254604</v>
      </c>
      <c r="E208" s="312">
        <f t="shared" si="3"/>
        <v>853.88048444824744</v>
      </c>
      <c r="F208" s="312">
        <v>0</v>
      </c>
      <c r="G208" s="312">
        <v>0</v>
      </c>
      <c r="H208" s="312">
        <v>0</v>
      </c>
      <c r="I208" s="312">
        <v>0</v>
      </c>
    </row>
    <row r="209" spans="1:9" x14ac:dyDescent="0.2">
      <c r="A209" s="269" t="s">
        <v>571</v>
      </c>
      <c r="B209" s="310">
        <v>9518</v>
      </c>
      <c r="C209" s="311">
        <v>8834.699431977213</v>
      </c>
      <c r="D209" s="311">
        <v>9364.5799164254604</v>
      </c>
      <c r="E209" s="312">
        <f t="shared" si="3"/>
        <v>529.88048444824744</v>
      </c>
      <c r="F209" s="312">
        <v>0</v>
      </c>
      <c r="G209" s="312">
        <v>0</v>
      </c>
      <c r="H209" s="312">
        <v>0</v>
      </c>
      <c r="I209" s="312">
        <v>0</v>
      </c>
    </row>
    <row r="210" spans="1:9" x14ac:dyDescent="0.2">
      <c r="A210" s="269" t="s">
        <v>572</v>
      </c>
      <c r="B210" s="310">
        <v>15255</v>
      </c>
      <c r="C210" s="311">
        <v>9028.699431977213</v>
      </c>
      <c r="D210" s="311">
        <v>9458.5799164254604</v>
      </c>
      <c r="E210" s="312">
        <f t="shared" si="3"/>
        <v>429.88048444824744</v>
      </c>
      <c r="F210" s="312">
        <v>0</v>
      </c>
      <c r="G210" s="312">
        <v>0</v>
      </c>
      <c r="H210" s="312">
        <v>0</v>
      </c>
      <c r="I210" s="312">
        <v>0</v>
      </c>
    </row>
    <row r="211" spans="1:9" x14ac:dyDescent="0.2">
      <c r="A211" s="269" t="s">
        <v>573</v>
      </c>
      <c r="B211" s="310">
        <v>6992</v>
      </c>
      <c r="C211" s="311">
        <v>12415.699431977213</v>
      </c>
      <c r="D211" s="311">
        <v>14196.57991642546</v>
      </c>
      <c r="E211" s="312">
        <f t="shared" si="3"/>
        <v>1780.8804844482474</v>
      </c>
      <c r="F211" s="312">
        <v>0</v>
      </c>
      <c r="G211" s="312">
        <v>0</v>
      </c>
      <c r="H211" s="312">
        <v>0</v>
      </c>
      <c r="I211" s="312">
        <v>0</v>
      </c>
    </row>
    <row r="212" spans="1:9" x14ac:dyDescent="0.2">
      <c r="A212" s="269" t="s">
        <v>574</v>
      </c>
      <c r="B212" s="310">
        <v>29759</v>
      </c>
      <c r="C212" s="311">
        <v>6998.699431977213</v>
      </c>
      <c r="D212" s="311">
        <v>7158.5799164254604</v>
      </c>
      <c r="E212" s="312">
        <f t="shared" si="3"/>
        <v>159.88048444824744</v>
      </c>
      <c r="F212" s="312">
        <v>0</v>
      </c>
      <c r="G212" s="312">
        <v>0</v>
      </c>
      <c r="H212" s="312">
        <v>0</v>
      </c>
      <c r="I212" s="312">
        <v>0</v>
      </c>
    </row>
    <row r="213" spans="1:9" x14ac:dyDescent="0.2">
      <c r="A213" s="269" t="s">
        <v>575</v>
      </c>
      <c r="B213" s="310">
        <v>20861</v>
      </c>
      <c r="C213" s="311">
        <v>9766.699431977213</v>
      </c>
      <c r="D213" s="311">
        <v>10459.57991642546</v>
      </c>
      <c r="E213" s="312">
        <f t="shared" si="3"/>
        <v>692.88048444824744</v>
      </c>
      <c r="F213" s="312">
        <v>0</v>
      </c>
      <c r="G213" s="312">
        <v>0</v>
      </c>
      <c r="H213" s="312">
        <v>0</v>
      </c>
      <c r="I213" s="312">
        <v>0</v>
      </c>
    </row>
    <row r="214" spans="1:9" x14ac:dyDescent="0.2">
      <c r="A214" s="269" t="s">
        <v>576</v>
      </c>
      <c r="B214" s="310">
        <v>5570</v>
      </c>
      <c r="C214" s="311">
        <v>8199.699431977213</v>
      </c>
      <c r="D214" s="311">
        <v>8831.5799164254604</v>
      </c>
      <c r="E214" s="312">
        <f t="shared" si="3"/>
        <v>631.88048444824744</v>
      </c>
      <c r="F214" s="312">
        <v>0</v>
      </c>
      <c r="G214" s="312">
        <v>0</v>
      </c>
      <c r="H214" s="312">
        <v>0</v>
      </c>
      <c r="I214" s="312">
        <v>0</v>
      </c>
    </row>
    <row r="215" spans="1:9" x14ac:dyDescent="0.2">
      <c r="A215" s="269" t="s">
        <v>577</v>
      </c>
      <c r="B215" s="310">
        <v>7296</v>
      </c>
      <c r="C215" s="311">
        <v>7105.699431977213</v>
      </c>
      <c r="D215" s="311">
        <v>9264.5799164254604</v>
      </c>
      <c r="E215" s="312">
        <f t="shared" si="3"/>
        <v>2158.8804844482474</v>
      </c>
      <c r="F215" s="312">
        <v>0</v>
      </c>
      <c r="G215" s="312">
        <v>0</v>
      </c>
      <c r="H215" s="312">
        <v>0</v>
      </c>
      <c r="I215" s="312">
        <v>0</v>
      </c>
    </row>
    <row r="216" spans="1:9" x14ac:dyDescent="0.2">
      <c r="A216" s="269" t="s">
        <v>578</v>
      </c>
      <c r="B216" s="310">
        <v>23116</v>
      </c>
      <c r="C216" s="311">
        <v>8773.699431977213</v>
      </c>
      <c r="D216" s="311">
        <v>9174.5799164254604</v>
      </c>
      <c r="E216" s="312">
        <f t="shared" si="3"/>
        <v>400.88048444824744</v>
      </c>
      <c r="F216" s="312">
        <v>0</v>
      </c>
      <c r="G216" s="312">
        <v>0</v>
      </c>
      <c r="H216" s="312">
        <v>0</v>
      </c>
      <c r="I216" s="312">
        <v>0</v>
      </c>
    </row>
    <row r="217" spans="1:9" x14ac:dyDescent="0.2">
      <c r="A217" s="269" t="s">
        <v>579</v>
      </c>
      <c r="B217" s="310">
        <v>4848</v>
      </c>
      <c r="C217" s="311">
        <v>13036.699431977213</v>
      </c>
      <c r="D217" s="311">
        <v>15014.57991642546</v>
      </c>
      <c r="E217" s="312">
        <f t="shared" si="3"/>
        <v>1977.8804844482474</v>
      </c>
      <c r="F217" s="312">
        <v>0</v>
      </c>
      <c r="G217" s="312">
        <v>0</v>
      </c>
      <c r="H217" s="312">
        <v>0</v>
      </c>
      <c r="I217" s="312">
        <v>0</v>
      </c>
    </row>
    <row r="218" spans="1:9" x14ac:dyDescent="0.2">
      <c r="A218" s="269" t="s">
        <v>580</v>
      </c>
      <c r="B218" s="310">
        <v>10390</v>
      </c>
      <c r="C218" s="311">
        <v>7590.699431977213</v>
      </c>
      <c r="D218" s="311">
        <v>8625.5799164254604</v>
      </c>
      <c r="E218" s="312">
        <f t="shared" si="3"/>
        <v>1034.8804844482474</v>
      </c>
      <c r="F218" s="312">
        <v>0</v>
      </c>
      <c r="G218" s="312">
        <v>0</v>
      </c>
      <c r="H218" s="312">
        <v>0</v>
      </c>
      <c r="I218" s="312">
        <v>0</v>
      </c>
    </row>
    <row r="219" spans="1:9" x14ac:dyDescent="0.2">
      <c r="A219" s="269" t="s">
        <v>569</v>
      </c>
      <c r="B219" s="310">
        <v>140451</v>
      </c>
      <c r="C219" s="311">
        <v>8275.699431977213</v>
      </c>
      <c r="D219" s="311">
        <v>8068.5799164254604</v>
      </c>
      <c r="E219" s="312">
        <f t="shared" si="3"/>
        <v>-207.11951555175256</v>
      </c>
      <c r="F219" s="312">
        <v>209</v>
      </c>
      <c r="G219" s="312">
        <v>0</v>
      </c>
      <c r="H219" s="312">
        <v>0</v>
      </c>
      <c r="I219" s="312">
        <v>0</v>
      </c>
    </row>
    <row r="220" spans="1:9" ht="25.5" x14ac:dyDescent="0.2">
      <c r="A220" s="282" t="s">
        <v>705</v>
      </c>
      <c r="B220" s="310">
        <v>13460</v>
      </c>
      <c r="C220" s="311">
        <v>9806.699431977213</v>
      </c>
      <c r="D220" s="311">
        <v>10332.57991642546</v>
      </c>
      <c r="E220" s="312">
        <f t="shared" si="3"/>
        <v>525.88048444824744</v>
      </c>
      <c r="F220" s="312">
        <v>0</v>
      </c>
      <c r="G220" s="312">
        <v>0</v>
      </c>
      <c r="H220" s="312">
        <v>0</v>
      </c>
      <c r="I220" s="312">
        <v>0</v>
      </c>
    </row>
    <row r="221" spans="1:9" x14ac:dyDescent="0.2">
      <c r="A221" s="269" t="s">
        <v>583</v>
      </c>
      <c r="B221" s="310">
        <v>12819</v>
      </c>
      <c r="C221" s="311">
        <v>8390.699431977213</v>
      </c>
      <c r="D221" s="311">
        <v>7250.5799164254604</v>
      </c>
      <c r="E221" s="312">
        <f t="shared" si="3"/>
        <v>-1140.1195155517526</v>
      </c>
      <c r="F221" s="312">
        <v>1142</v>
      </c>
      <c r="G221" s="312">
        <v>720</v>
      </c>
      <c r="H221" s="312">
        <v>408</v>
      </c>
      <c r="I221" s="312">
        <v>145</v>
      </c>
    </row>
    <row r="222" spans="1:9" x14ac:dyDescent="0.2">
      <c r="A222" s="269" t="s">
        <v>584</v>
      </c>
      <c r="B222" s="310">
        <v>15492</v>
      </c>
      <c r="C222" s="311">
        <v>10121.699431977213</v>
      </c>
      <c r="D222" s="311">
        <v>9612.5799164254604</v>
      </c>
      <c r="E222" s="312">
        <f t="shared" si="3"/>
        <v>-509.11951555175256</v>
      </c>
      <c r="F222" s="312">
        <v>511</v>
      </c>
      <c r="G222" s="312">
        <v>89</v>
      </c>
      <c r="H222" s="312">
        <v>0</v>
      </c>
      <c r="I222" s="312">
        <v>0</v>
      </c>
    </row>
    <row r="223" spans="1:9" x14ac:dyDescent="0.2">
      <c r="A223" s="269" t="s">
        <v>585</v>
      </c>
      <c r="B223" s="310">
        <v>8160</v>
      </c>
      <c r="C223" s="311">
        <v>6875.699431977213</v>
      </c>
      <c r="D223" s="311">
        <v>6866.5799164254604</v>
      </c>
      <c r="E223" s="312">
        <f t="shared" si="3"/>
        <v>-9.1195155517525563</v>
      </c>
      <c r="F223" s="312">
        <v>11</v>
      </c>
      <c r="G223" s="312">
        <v>0</v>
      </c>
      <c r="H223" s="312">
        <v>0</v>
      </c>
      <c r="I223" s="312">
        <v>0</v>
      </c>
    </row>
    <row r="224" spans="1:9" x14ac:dyDescent="0.2">
      <c r="A224" s="269" t="s">
        <v>586</v>
      </c>
      <c r="B224" s="310">
        <v>25161</v>
      </c>
      <c r="C224" s="311">
        <v>9308.699431977213</v>
      </c>
      <c r="D224" s="311">
        <v>8938.5799164254604</v>
      </c>
      <c r="E224" s="312">
        <f t="shared" si="3"/>
        <v>-370.11951555175256</v>
      </c>
      <c r="F224" s="312">
        <v>372</v>
      </c>
      <c r="G224" s="312">
        <v>0</v>
      </c>
      <c r="H224" s="312">
        <v>0</v>
      </c>
      <c r="I224" s="312">
        <v>0</v>
      </c>
    </row>
    <row r="225" spans="1:9" x14ac:dyDescent="0.2">
      <c r="A225" s="269" t="s">
        <v>587</v>
      </c>
      <c r="B225" s="310">
        <v>5595</v>
      </c>
      <c r="C225" s="311">
        <v>8401.699431977213</v>
      </c>
      <c r="D225" s="311">
        <v>9037.5799164254604</v>
      </c>
      <c r="E225" s="312">
        <f t="shared" si="3"/>
        <v>635.88048444824744</v>
      </c>
      <c r="F225" s="312">
        <v>0</v>
      </c>
      <c r="G225" s="312">
        <v>0</v>
      </c>
      <c r="H225" s="312">
        <v>0</v>
      </c>
      <c r="I225" s="312">
        <v>0</v>
      </c>
    </row>
    <row r="226" spans="1:9" x14ac:dyDescent="0.2">
      <c r="A226" s="269" t="s">
        <v>588</v>
      </c>
      <c r="B226" s="310">
        <v>21746</v>
      </c>
      <c r="C226" s="311">
        <v>9952.699431977213</v>
      </c>
      <c r="D226" s="311">
        <v>10582.57991642546</v>
      </c>
      <c r="E226" s="312">
        <f t="shared" si="3"/>
        <v>629.88048444824744</v>
      </c>
      <c r="F226" s="312">
        <v>0</v>
      </c>
      <c r="G226" s="312">
        <v>0</v>
      </c>
      <c r="H226" s="312">
        <v>0</v>
      </c>
      <c r="I226" s="312">
        <v>0</v>
      </c>
    </row>
    <row r="227" spans="1:9" x14ac:dyDescent="0.2">
      <c r="A227" s="269" t="s">
        <v>589</v>
      </c>
      <c r="B227" s="310">
        <v>4408</v>
      </c>
      <c r="C227" s="311">
        <v>8103.699431977213</v>
      </c>
      <c r="D227" s="311">
        <v>10096.57991642546</v>
      </c>
      <c r="E227" s="312">
        <f t="shared" si="3"/>
        <v>1992.8804844482474</v>
      </c>
      <c r="F227" s="312">
        <v>0</v>
      </c>
      <c r="G227" s="312">
        <v>0</v>
      </c>
      <c r="H227" s="312">
        <v>0</v>
      </c>
      <c r="I227" s="312">
        <v>0</v>
      </c>
    </row>
    <row r="228" spans="1:9" x14ac:dyDescent="0.2">
      <c r="A228" s="269" t="s">
        <v>590</v>
      </c>
      <c r="B228" s="310">
        <v>9842</v>
      </c>
      <c r="C228" s="311">
        <v>6213.699431977213</v>
      </c>
      <c r="D228" s="311">
        <v>6422.5799164254604</v>
      </c>
      <c r="E228" s="312">
        <f t="shared" si="3"/>
        <v>208.88048444824744</v>
      </c>
      <c r="F228" s="312">
        <v>0</v>
      </c>
      <c r="G228" s="312">
        <v>0</v>
      </c>
      <c r="H228" s="312">
        <v>0</v>
      </c>
      <c r="I228" s="312">
        <v>0</v>
      </c>
    </row>
    <row r="229" spans="1:9" x14ac:dyDescent="0.2">
      <c r="A229" s="269" t="s">
        <v>591</v>
      </c>
      <c r="B229" s="310">
        <v>141892</v>
      </c>
      <c r="C229" s="311">
        <v>6147.699431977213</v>
      </c>
      <c r="D229" s="311">
        <v>5668.5799164254604</v>
      </c>
      <c r="E229" s="312">
        <f t="shared" si="3"/>
        <v>-479.11951555175256</v>
      </c>
      <c r="F229" s="312">
        <v>481</v>
      </c>
      <c r="G229" s="312">
        <v>59</v>
      </c>
      <c r="H229" s="312">
        <v>0</v>
      </c>
      <c r="I229" s="312">
        <v>0</v>
      </c>
    </row>
    <row r="230" spans="1:9" ht="25.5" x14ac:dyDescent="0.2">
      <c r="A230" s="282" t="s">
        <v>706</v>
      </c>
      <c r="B230" s="310">
        <v>21575</v>
      </c>
      <c r="C230" s="311">
        <v>6026.699431977213</v>
      </c>
      <c r="D230" s="311">
        <v>6249.5799164254604</v>
      </c>
      <c r="E230" s="312">
        <f t="shared" si="3"/>
        <v>222.88048444824744</v>
      </c>
      <c r="F230" s="312">
        <v>0</v>
      </c>
      <c r="G230" s="312">
        <v>0</v>
      </c>
      <c r="H230" s="312">
        <v>0</v>
      </c>
      <c r="I230" s="312">
        <v>0</v>
      </c>
    </row>
    <row r="231" spans="1:9" x14ac:dyDescent="0.2">
      <c r="A231" s="269" t="s">
        <v>594</v>
      </c>
      <c r="B231" s="310">
        <v>49906</v>
      </c>
      <c r="C231" s="311">
        <v>8972.699431977213</v>
      </c>
      <c r="D231" s="311">
        <v>9206.5799164254604</v>
      </c>
      <c r="E231" s="312">
        <f t="shared" si="3"/>
        <v>233.88048444824744</v>
      </c>
      <c r="F231" s="312">
        <v>0</v>
      </c>
      <c r="G231" s="312">
        <v>0</v>
      </c>
      <c r="H231" s="312">
        <v>0</v>
      </c>
      <c r="I231" s="312">
        <v>0</v>
      </c>
    </row>
    <row r="232" spans="1:9" x14ac:dyDescent="0.2">
      <c r="A232" s="269" t="s">
        <v>595</v>
      </c>
      <c r="B232" s="310">
        <v>56772</v>
      </c>
      <c r="C232" s="311">
        <v>5905.699431977213</v>
      </c>
      <c r="D232" s="311">
        <v>6680.5799164254604</v>
      </c>
      <c r="E232" s="312">
        <f t="shared" si="3"/>
        <v>774.88048444824744</v>
      </c>
      <c r="F232" s="312">
        <v>0</v>
      </c>
      <c r="G232" s="312">
        <v>0</v>
      </c>
      <c r="H232" s="312">
        <v>0</v>
      </c>
      <c r="I232" s="312">
        <v>0</v>
      </c>
    </row>
    <row r="233" spans="1:9" x14ac:dyDescent="0.2">
      <c r="A233" s="269" t="s">
        <v>596</v>
      </c>
      <c r="B233" s="310">
        <v>10023</v>
      </c>
      <c r="C233" s="311">
        <v>8536.699431977213</v>
      </c>
      <c r="D233" s="311">
        <v>9815.5799164254604</v>
      </c>
      <c r="E233" s="312">
        <f t="shared" si="3"/>
        <v>1278.8804844482474</v>
      </c>
      <c r="F233" s="312">
        <v>0</v>
      </c>
      <c r="G233" s="312">
        <v>0</v>
      </c>
      <c r="H233" s="312">
        <v>0</v>
      </c>
      <c r="I233" s="312">
        <v>0</v>
      </c>
    </row>
    <row r="234" spans="1:9" x14ac:dyDescent="0.2">
      <c r="A234" s="269" t="s">
        <v>597</v>
      </c>
      <c r="B234" s="310">
        <v>15002</v>
      </c>
      <c r="C234" s="311">
        <v>7928.699431977213</v>
      </c>
      <c r="D234" s="311">
        <v>9240.5799164254604</v>
      </c>
      <c r="E234" s="312">
        <f t="shared" si="3"/>
        <v>1311.8804844482474</v>
      </c>
      <c r="F234" s="312">
        <v>0</v>
      </c>
      <c r="G234" s="312">
        <v>0</v>
      </c>
      <c r="H234" s="312">
        <v>0</v>
      </c>
      <c r="I234" s="312">
        <v>0</v>
      </c>
    </row>
    <row r="235" spans="1:9" x14ac:dyDescent="0.2">
      <c r="A235" s="269" t="s">
        <v>598</v>
      </c>
      <c r="B235" s="310">
        <v>15169</v>
      </c>
      <c r="C235" s="311">
        <v>7680.699431977213</v>
      </c>
      <c r="D235" s="311">
        <v>8063.5799164254604</v>
      </c>
      <c r="E235" s="312">
        <f t="shared" si="3"/>
        <v>382.88048444824744</v>
      </c>
      <c r="F235" s="312">
        <v>0</v>
      </c>
      <c r="G235" s="312">
        <v>0</v>
      </c>
      <c r="H235" s="312">
        <v>0</v>
      </c>
      <c r="I235" s="312">
        <v>0</v>
      </c>
    </row>
    <row r="236" spans="1:9" x14ac:dyDescent="0.2">
      <c r="A236" s="269" t="s">
        <v>599</v>
      </c>
      <c r="B236" s="310">
        <v>25666</v>
      </c>
      <c r="C236" s="311">
        <v>9034.699431977213</v>
      </c>
      <c r="D236" s="311">
        <v>9129.5799164254604</v>
      </c>
      <c r="E236" s="312">
        <f t="shared" si="3"/>
        <v>94.880484448247444</v>
      </c>
      <c r="F236" s="312">
        <v>0</v>
      </c>
      <c r="G236" s="312">
        <v>0</v>
      </c>
      <c r="H236" s="312">
        <v>0</v>
      </c>
      <c r="I236" s="312">
        <v>0</v>
      </c>
    </row>
    <row r="237" spans="1:9" x14ac:dyDescent="0.2">
      <c r="A237" s="269" t="s">
        <v>600</v>
      </c>
      <c r="B237" s="310">
        <v>10040</v>
      </c>
      <c r="C237" s="311">
        <v>13606.699431977213</v>
      </c>
      <c r="D237" s="311">
        <v>13586.57991642546</v>
      </c>
      <c r="E237" s="312">
        <f t="shared" si="3"/>
        <v>-20.119515551752556</v>
      </c>
      <c r="F237" s="312">
        <v>22</v>
      </c>
      <c r="G237" s="312">
        <v>0</v>
      </c>
      <c r="H237" s="312">
        <v>0</v>
      </c>
      <c r="I237" s="312">
        <v>0</v>
      </c>
    </row>
    <row r="238" spans="1:9" x14ac:dyDescent="0.2">
      <c r="A238" s="269" t="s">
        <v>601</v>
      </c>
      <c r="B238" s="310">
        <v>19980</v>
      </c>
      <c r="C238" s="311">
        <v>8591.699431977213</v>
      </c>
      <c r="D238" s="311">
        <v>9215.5799164254604</v>
      </c>
      <c r="E238" s="312">
        <f t="shared" si="3"/>
        <v>623.88048444824744</v>
      </c>
      <c r="F238" s="312">
        <v>0</v>
      </c>
      <c r="G238" s="312">
        <v>0</v>
      </c>
      <c r="H238" s="312">
        <v>0</v>
      </c>
      <c r="I238" s="312">
        <v>0</v>
      </c>
    </row>
    <row r="239" spans="1:9" x14ac:dyDescent="0.2">
      <c r="A239" s="269" t="s">
        <v>602</v>
      </c>
      <c r="B239" s="310">
        <v>6830</v>
      </c>
      <c r="C239" s="311">
        <v>15473.699431977213</v>
      </c>
      <c r="D239" s="311">
        <v>15486.57991642546</v>
      </c>
      <c r="E239" s="312">
        <f t="shared" si="3"/>
        <v>12.880484448247444</v>
      </c>
      <c r="F239" s="312">
        <v>0</v>
      </c>
      <c r="G239" s="312">
        <v>0</v>
      </c>
      <c r="H239" s="312">
        <v>0</v>
      </c>
      <c r="I239" s="312">
        <v>0</v>
      </c>
    </row>
    <row r="240" spans="1:9" x14ac:dyDescent="0.2">
      <c r="A240" s="269" t="s">
        <v>603</v>
      </c>
      <c r="B240" s="310">
        <v>10749</v>
      </c>
      <c r="C240" s="311">
        <v>12584.699431977213</v>
      </c>
      <c r="D240" s="311">
        <v>13439.57991642546</v>
      </c>
      <c r="E240" s="312">
        <f t="shared" si="3"/>
        <v>854.88048444824744</v>
      </c>
      <c r="F240" s="312">
        <v>0</v>
      </c>
      <c r="G240" s="312">
        <v>0</v>
      </c>
      <c r="H240" s="312">
        <v>0</v>
      </c>
      <c r="I240" s="312">
        <v>0</v>
      </c>
    </row>
    <row r="241" spans="1:9" x14ac:dyDescent="0.2">
      <c r="A241" s="269" t="s">
        <v>604</v>
      </c>
      <c r="B241" s="310">
        <v>10691</v>
      </c>
      <c r="C241" s="311">
        <v>5168.699431977213</v>
      </c>
      <c r="D241" s="311">
        <v>5786.5799164254604</v>
      </c>
      <c r="E241" s="312">
        <f t="shared" si="3"/>
        <v>617.88048444824744</v>
      </c>
      <c r="F241" s="312">
        <v>0</v>
      </c>
      <c r="G241" s="312">
        <v>0</v>
      </c>
      <c r="H241" s="312">
        <v>0</v>
      </c>
      <c r="I241" s="312">
        <v>0</v>
      </c>
    </row>
    <row r="242" spans="1:9" x14ac:dyDescent="0.2">
      <c r="A242" s="269" t="s">
        <v>605</v>
      </c>
      <c r="B242" s="310">
        <v>10879</v>
      </c>
      <c r="C242" s="311">
        <v>6217.699431977213</v>
      </c>
      <c r="D242" s="311">
        <v>6801.5799164254604</v>
      </c>
      <c r="E242" s="312">
        <f t="shared" si="3"/>
        <v>583.88048444824744</v>
      </c>
      <c r="F242" s="312">
        <v>0</v>
      </c>
      <c r="G242" s="312">
        <v>0</v>
      </c>
      <c r="H242" s="312">
        <v>0</v>
      </c>
      <c r="I242" s="312">
        <v>0</v>
      </c>
    </row>
    <row r="243" spans="1:9" x14ac:dyDescent="0.2">
      <c r="A243" s="269" t="s">
        <v>606</v>
      </c>
      <c r="B243" s="310">
        <v>6730</v>
      </c>
      <c r="C243" s="311">
        <v>16427.699431977213</v>
      </c>
      <c r="D243" s="311">
        <v>17155.57991642546</v>
      </c>
      <c r="E243" s="312">
        <f t="shared" si="3"/>
        <v>727.88048444824744</v>
      </c>
      <c r="F243" s="312">
        <v>0</v>
      </c>
      <c r="G243" s="312">
        <v>0</v>
      </c>
      <c r="H243" s="312">
        <v>0</v>
      </c>
      <c r="I243" s="312">
        <v>0</v>
      </c>
    </row>
    <row r="244" spans="1:9" x14ac:dyDescent="0.2">
      <c r="A244" s="269" t="s">
        <v>607</v>
      </c>
      <c r="B244" s="310">
        <v>7106</v>
      </c>
      <c r="C244" s="311">
        <v>18281.699431977213</v>
      </c>
      <c r="D244" s="311">
        <v>19151.57991642546</v>
      </c>
      <c r="E244" s="312">
        <f t="shared" si="3"/>
        <v>869.88048444824744</v>
      </c>
      <c r="F244" s="312">
        <v>0</v>
      </c>
      <c r="G244" s="312">
        <v>0</v>
      </c>
      <c r="H244" s="312">
        <v>0</v>
      </c>
      <c r="I244" s="312">
        <v>0</v>
      </c>
    </row>
    <row r="245" spans="1:9" ht="25.5" x14ac:dyDescent="0.2">
      <c r="A245" s="282" t="s">
        <v>707</v>
      </c>
      <c r="B245" s="310">
        <v>26137</v>
      </c>
      <c r="C245" s="311">
        <v>11075.699431977213</v>
      </c>
      <c r="D245" s="311">
        <v>11244.57991642546</v>
      </c>
      <c r="E245" s="312">
        <f t="shared" si="3"/>
        <v>168.88048444824744</v>
      </c>
      <c r="F245" s="312">
        <v>0</v>
      </c>
      <c r="G245" s="312">
        <v>0</v>
      </c>
      <c r="H245" s="312">
        <v>0</v>
      </c>
      <c r="I245" s="312">
        <v>0</v>
      </c>
    </row>
    <row r="246" spans="1:9" x14ac:dyDescent="0.2">
      <c r="A246" s="269" t="s">
        <v>610</v>
      </c>
      <c r="B246" s="310">
        <v>97094</v>
      </c>
      <c r="C246" s="311">
        <v>5490.699431977213</v>
      </c>
      <c r="D246" s="311">
        <v>5300.5799164254604</v>
      </c>
      <c r="E246" s="312">
        <f t="shared" si="3"/>
        <v>-190.11951555175256</v>
      </c>
      <c r="F246" s="312">
        <v>192</v>
      </c>
      <c r="G246" s="312">
        <v>0</v>
      </c>
      <c r="H246" s="312">
        <v>0</v>
      </c>
      <c r="I246" s="312">
        <v>0</v>
      </c>
    </row>
    <row r="247" spans="1:9" x14ac:dyDescent="0.2">
      <c r="A247" s="269" t="s">
        <v>611</v>
      </c>
      <c r="B247" s="310">
        <v>9522</v>
      </c>
      <c r="C247" s="311">
        <v>9198.699431977213</v>
      </c>
      <c r="D247" s="311">
        <v>9820.5799164254604</v>
      </c>
      <c r="E247" s="312">
        <f t="shared" si="3"/>
        <v>621.88048444824744</v>
      </c>
      <c r="F247" s="312">
        <v>0</v>
      </c>
      <c r="G247" s="312">
        <v>0</v>
      </c>
      <c r="H247" s="312">
        <v>0</v>
      </c>
      <c r="I247" s="312">
        <v>0</v>
      </c>
    </row>
    <row r="248" spans="1:9" x14ac:dyDescent="0.2">
      <c r="A248" s="269" t="s">
        <v>612</v>
      </c>
      <c r="B248" s="310">
        <v>36839</v>
      </c>
      <c r="C248" s="311">
        <v>8376.699431977213</v>
      </c>
      <c r="D248" s="311">
        <v>8453.5799164254604</v>
      </c>
      <c r="E248" s="312">
        <f t="shared" si="3"/>
        <v>76.880484448247444</v>
      </c>
      <c r="F248" s="312">
        <v>0</v>
      </c>
      <c r="G248" s="312">
        <v>0</v>
      </c>
      <c r="H248" s="312">
        <v>0</v>
      </c>
      <c r="I248" s="312">
        <v>0</v>
      </c>
    </row>
    <row r="249" spans="1:9" x14ac:dyDescent="0.2">
      <c r="A249" s="269" t="s">
        <v>613</v>
      </c>
      <c r="B249" s="310">
        <v>18863</v>
      </c>
      <c r="C249" s="311">
        <v>14162.699431977213</v>
      </c>
      <c r="D249" s="311">
        <v>14190.57991642546</v>
      </c>
      <c r="E249" s="312">
        <f t="shared" si="3"/>
        <v>27.880484448247444</v>
      </c>
      <c r="F249" s="312">
        <v>0</v>
      </c>
      <c r="G249" s="312">
        <v>0</v>
      </c>
      <c r="H249" s="312">
        <v>0</v>
      </c>
      <c r="I249" s="312">
        <v>0</v>
      </c>
    </row>
    <row r="250" spans="1:9" x14ac:dyDescent="0.2">
      <c r="A250" s="269" t="s">
        <v>614</v>
      </c>
      <c r="B250" s="310">
        <v>9484</v>
      </c>
      <c r="C250" s="311">
        <v>12340.699431977213</v>
      </c>
      <c r="D250" s="311">
        <v>13868.57991642546</v>
      </c>
      <c r="E250" s="312">
        <f t="shared" si="3"/>
        <v>1527.8804844482474</v>
      </c>
      <c r="F250" s="312">
        <v>0</v>
      </c>
      <c r="G250" s="312">
        <v>0</v>
      </c>
      <c r="H250" s="312">
        <v>0</v>
      </c>
      <c r="I250" s="312">
        <v>0</v>
      </c>
    </row>
    <row r="251" spans="1:9" x14ac:dyDescent="0.2">
      <c r="A251" s="269" t="s">
        <v>615</v>
      </c>
      <c r="B251" s="310">
        <v>5802</v>
      </c>
      <c r="C251" s="311">
        <v>11331.699431977213</v>
      </c>
      <c r="D251" s="311">
        <v>12253.57991642546</v>
      </c>
      <c r="E251" s="312">
        <f t="shared" si="3"/>
        <v>921.88048444824744</v>
      </c>
      <c r="F251" s="312">
        <v>0</v>
      </c>
      <c r="G251" s="312">
        <v>0</v>
      </c>
      <c r="H251" s="312">
        <v>0</v>
      </c>
      <c r="I251" s="312">
        <v>0</v>
      </c>
    </row>
    <row r="252" spans="1:9" x14ac:dyDescent="0.2">
      <c r="A252" s="269" t="s">
        <v>616</v>
      </c>
      <c r="B252" s="310">
        <v>11365</v>
      </c>
      <c r="C252" s="311">
        <v>10689.699431977213</v>
      </c>
      <c r="D252" s="311">
        <v>11817.57991642546</v>
      </c>
      <c r="E252" s="312">
        <f t="shared" si="3"/>
        <v>1127.8804844482474</v>
      </c>
      <c r="F252" s="312">
        <v>0</v>
      </c>
      <c r="G252" s="312">
        <v>0</v>
      </c>
      <c r="H252" s="312">
        <v>0</v>
      </c>
      <c r="I252" s="312">
        <v>0</v>
      </c>
    </row>
    <row r="253" spans="1:9" x14ac:dyDescent="0.2">
      <c r="A253" s="269" t="s">
        <v>617</v>
      </c>
      <c r="B253" s="310">
        <v>37234</v>
      </c>
      <c r="C253" s="311">
        <v>6552.699431977213</v>
      </c>
      <c r="D253" s="311">
        <v>6553.5799164254604</v>
      </c>
      <c r="E253" s="312">
        <f t="shared" si="3"/>
        <v>0.88048444824744365</v>
      </c>
      <c r="F253" s="312">
        <v>1</v>
      </c>
      <c r="G253" s="312">
        <v>0</v>
      </c>
      <c r="H253" s="312">
        <v>0</v>
      </c>
      <c r="I253" s="312">
        <v>0</v>
      </c>
    </row>
    <row r="254" spans="1:9" x14ac:dyDescent="0.2">
      <c r="A254" s="269" t="s">
        <v>618</v>
      </c>
      <c r="B254" s="310">
        <v>25397</v>
      </c>
      <c r="C254" s="311">
        <v>9138.699431977213</v>
      </c>
      <c r="D254" s="311">
        <v>9454.5799164254604</v>
      </c>
      <c r="E254" s="312">
        <f t="shared" si="3"/>
        <v>315.88048444824744</v>
      </c>
      <c r="F254" s="312">
        <v>0</v>
      </c>
      <c r="G254" s="312">
        <v>0</v>
      </c>
      <c r="H254" s="312">
        <v>0</v>
      </c>
      <c r="I254" s="312">
        <v>0</v>
      </c>
    </row>
    <row r="255" spans="1:9" ht="25.5" x14ac:dyDescent="0.2">
      <c r="A255" s="282" t="s">
        <v>708</v>
      </c>
      <c r="B255" s="310">
        <v>24477</v>
      </c>
      <c r="C255" s="311">
        <v>8826.699431977213</v>
      </c>
      <c r="D255" s="311">
        <v>8850.5799164254604</v>
      </c>
      <c r="E255" s="312">
        <f t="shared" si="3"/>
        <v>23.880484448247444</v>
      </c>
      <c r="F255" s="312">
        <v>0</v>
      </c>
      <c r="G255" s="312">
        <v>0</v>
      </c>
      <c r="H255" s="312">
        <v>0</v>
      </c>
      <c r="I255" s="312">
        <v>0</v>
      </c>
    </row>
    <row r="256" spans="1:9" x14ac:dyDescent="0.2">
      <c r="A256" s="269" t="s">
        <v>621</v>
      </c>
      <c r="B256" s="310">
        <v>18412</v>
      </c>
      <c r="C256" s="311">
        <v>10825.699431977213</v>
      </c>
      <c r="D256" s="311">
        <v>12310.57991642546</v>
      </c>
      <c r="E256" s="312">
        <f t="shared" si="3"/>
        <v>1484.8804844482474</v>
      </c>
      <c r="F256" s="312">
        <v>0</v>
      </c>
      <c r="G256" s="312">
        <v>0</v>
      </c>
      <c r="H256" s="312">
        <v>0</v>
      </c>
      <c r="I256" s="312">
        <v>0</v>
      </c>
    </row>
    <row r="257" spans="1:9" x14ac:dyDescent="0.2">
      <c r="A257" s="269" t="s">
        <v>622</v>
      </c>
      <c r="B257" s="310">
        <v>19584</v>
      </c>
      <c r="C257" s="311">
        <v>14407.699431977213</v>
      </c>
      <c r="D257" s="311">
        <v>14948.57991642546</v>
      </c>
      <c r="E257" s="312">
        <f t="shared" si="3"/>
        <v>540.88048444824744</v>
      </c>
      <c r="F257" s="312">
        <v>0</v>
      </c>
      <c r="G257" s="312">
        <v>0</v>
      </c>
      <c r="H257" s="312">
        <v>0</v>
      </c>
      <c r="I257" s="312">
        <v>0</v>
      </c>
    </row>
    <row r="258" spans="1:9" x14ac:dyDescent="0.2">
      <c r="A258" s="269" t="s">
        <v>623</v>
      </c>
      <c r="B258" s="310">
        <v>96943</v>
      </c>
      <c r="C258" s="311">
        <v>4718.699431977213</v>
      </c>
      <c r="D258" s="311">
        <v>4984.5799164254604</v>
      </c>
      <c r="E258" s="312">
        <f t="shared" si="3"/>
        <v>265.88048444824744</v>
      </c>
      <c r="F258" s="312">
        <v>0</v>
      </c>
      <c r="G258" s="312">
        <v>0</v>
      </c>
      <c r="H258" s="312">
        <v>0</v>
      </c>
      <c r="I258" s="312">
        <v>0</v>
      </c>
    </row>
    <row r="259" spans="1:9" x14ac:dyDescent="0.2">
      <c r="A259" s="269" t="s">
        <v>624</v>
      </c>
      <c r="B259" s="310">
        <v>18055</v>
      </c>
      <c r="C259" s="311">
        <v>8462.699431977213</v>
      </c>
      <c r="D259" s="311">
        <v>9202.5799164254604</v>
      </c>
      <c r="E259" s="312">
        <f t="shared" si="3"/>
        <v>739.88048444824744</v>
      </c>
      <c r="F259" s="312">
        <v>0</v>
      </c>
      <c r="G259" s="312">
        <v>0</v>
      </c>
      <c r="H259" s="312">
        <v>0</v>
      </c>
      <c r="I259" s="312">
        <v>0</v>
      </c>
    </row>
    <row r="260" spans="1:9" x14ac:dyDescent="0.2">
      <c r="A260" s="269" t="s">
        <v>625</v>
      </c>
      <c r="B260" s="310">
        <v>9561</v>
      </c>
      <c r="C260" s="311">
        <v>14239.699431977213</v>
      </c>
      <c r="D260" s="311">
        <v>14329.57991642546</v>
      </c>
      <c r="E260" s="312">
        <f t="shared" si="3"/>
        <v>89.880484448247444</v>
      </c>
      <c r="F260" s="312">
        <v>0</v>
      </c>
      <c r="G260" s="312">
        <v>0</v>
      </c>
      <c r="H260" s="312">
        <v>0</v>
      </c>
      <c r="I260" s="312">
        <v>0</v>
      </c>
    </row>
    <row r="261" spans="1:9" x14ac:dyDescent="0.2">
      <c r="A261" s="269" t="s">
        <v>626</v>
      </c>
      <c r="B261" s="310">
        <v>54937</v>
      </c>
      <c r="C261" s="311">
        <v>6841.699431977213</v>
      </c>
      <c r="D261" s="311">
        <v>7984.5799164254604</v>
      </c>
      <c r="E261" s="312">
        <f t="shared" si="3"/>
        <v>1142.8804844482474</v>
      </c>
      <c r="F261" s="312">
        <v>0</v>
      </c>
      <c r="G261" s="312">
        <v>0</v>
      </c>
      <c r="H261" s="312">
        <v>0</v>
      </c>
      <c r="I261" s="312">
        <v>0</v>
      </c>
    </row>
    <row r="262" spans="1:9" ht="25.5" x14ac:dyDescent="0.2">
      <c r="A262" s="282" t="s">
        <v>709</v>
      </c>
      <c r="B262" s="310">
        <v>7153</v>
      </c>
      <c r="C262" s="311">
        <v>23135.699431977213</v>
      </c>
      <c r="D262" s="311">
        <v>23309.57991642546</v>
      </c>
      <c r="E262" s="312">
        <f t="shared" si="3"/>
        <v>173.88048444824744</v>
      </c>
      <c r="F262" s="312">
        <v>0</v>
      </c>
      <c r="G262" s="312">
        <v>0</v>
      </c>
      <c r="H262" s="312">
        <v>0</v>
      </c>
      <c r="I262" s="312">
        <v>0</v>
      </c>
    </row>
    <row r="263" spans="1:9" x14ac:dyDescent="0.2">
      <c r="A263" s="269" t="s">
        <v>629</v>
      </c>
      <c r="B263" s="310">
        <v>6591</v>
      </c>
      <c r="C263" s="311">
        <v>23266.699431977213</v>
      </c>
      <c r="D263" s="311">
        <v>22326.57991642546</v>
      </c>
      <c r="E263" s="312">
        <f t="shared" si="3"/>
        <v>-940.11951555175256</v>
      </c>
      <c r="F263" s="312">
        <v>942</v>
      </c>
      <c r="G263" s="312">
        <v>520</v>
      </c>
      <c r="H263" s="312">
        <v>208</v>
      </c>
      <c r="I263" s="312">
        <v>0</v>
      </c>
    </row>
    <row r="264" spans="1:9" x14ac:dyDescent="0.2">
      <c r="A264" s="269" t="s">
        <v>630</v>
      </c>
      <c r="B264" s="310">
        <v>10247</v>
      </c>
      <c r="C264" s="311">
        <v>19157.699431977213</v>
      </c>
      <c r="D264" s="311">
        <v>18369.57991642546</v>
      </c>
      <c r="E264" s="312">
        <f t="shared" si="3"/>
        <v>-788.11951555175256</v>
      </c>
      <c r="F264" s="312">
        <v>790</v>
      </c>
      <c r="G264" s="312">
        <v>368</v>
      </c>
      <c r="H264" s="312">
        <v>56</v>
      </c>
      <c r="I264" s="312">
        <v>0</v>
      </c>
    </row>
    <row r="265" spans="1:9" x14ac:dyDescent="0.2">
      <c r="A265" s="269" t="s">
        <v>631</v>
      </c>
      <c r="B265" s="310">
        <v>14608</v>
      </c>
      <c r="C265" s="311">
        <v>15112.699431977213</v>
      </c>
      <c r="D265" s="311">
        <v>15358.57991642546</v>
      </c>
      <c r="E265" s="312">
        <f t="shared" si="3"/>
        <v>245.88048444824744</v>
      </c>
      <c r="F265" s="312">
        <v>0</v>
      </c>
      <c r="G265" s="312">
        <v>0</v>
      </c>
      <c r="H265" s="312">
        <v>0</v>
      </c>
      <c r="I265" s="312">
        <v>0</v>
      </c>
    </row>
    <row r="266" spans="1:9" x14ac:dyDescent="0.2">
      <c r="A266" s="269" t="s">
        <v>632</v>
      </c>
      <c r="B266" s="310">
        <v>5469</v>
      </c>
      <c r="C266" s="311">
        <v>20740.699431977213</v>
      </c>
      <c r="D266" s="311">
        <v>20673.57991642546</v>
      </c>
      <c r="E266" s="312">
        <f t="shared" ref="E266:E298" si="4">D266-C266</f>
        <v>-67.119515551752556</v>
      </c>
      <c r="F266" s="312">
        <v>69</v>
      </c>
      <c r="G266" s="312">
        <v>0</v>
      </c>
      <c r="H266" s="312">
        <v>0</v>
      </c>
      <c r="I266" s="312">
        <v>0</v>
      </c>
    </row>
    <row r="267" spans="1:9" x14ac:dyDescent="0.2">
      <c r="A267" s="269" t="s">
        <v>633</v>
      </c>
      <c r="B267" s="310">
        <v>12014</v>
      </c>
      <c r="C267" s="311">
        <v>21668.699431977213</v>
      </c>
      <c r="D267" s="311">
        <v>21689.57991642546</v>
      </c>
      <c r="E267" s="312">
        <f t="shared" si="4"/>
        <v>20.880484448247444</v>
      </c>
      <c r="F267" s="312">
        <v>0</v>
      </c>
      <c r="G267" s="312">
        <v>0</v>
      </c>
      <c r="H267" s="312">
        <v>0</v>
      </c>
      <c r="I267" s="312">
        <v>0</v>
      </c>
    </row>
    <row r="268" spans="1:9" x14ac:dyDescent="0.2">
      <c r="A268" s="269" t="s">
        <v>634</v>
      </c>
      <c r="B268" s="310">
        <v>10422</v>
      </c>
      <c r="C268" s="311">
        <v>14653.699431977213</v>
      </c>
      <c r="D268" s="311">
        <v>14237.57991642546</v>
      </c>
      <c r="E268" s="312">
        <f t="shared" si="4"/>
        <v>-416.11951555175256</v>
      </c>
      <c r="F268" s="312">
        <v>418</v>
      </c>
      <c r="G268" s="312">
        <v>0</v>
      </c>
      <c r="H268" s="312">
        <v>0</v>
      </c>
      <c r="I268" s="312">
        <v>0</v>
      </c>
    </row>
    <row r="269" spans="1:9" x14ac:dyDescent="0.2">
      <c r="A269" s="269" t="s">
        <v>635</v>
      </c>
      <c r="B269" s="310">
        <v>59818</v>
      </c>
      <c r="C269" s="311">
        <v>6716.699431977213</v>
      </c>
      <c r="D269" s="311">
        <v>6757.5799164254604</v>
      </c>
      <c r="E269" s="312">
        <f t="shared" si="4"/>
        <v>40.880484448247444</v>
      </c>
      <c r="F269" s="312">
        <v>0</v>
      </c>
      <c r="G269" s="312">
        <v>0</v>
      </c>
      <c r="H269" s="312">
        <v>0</v>
      </c>
      <c r="I269" s="312">
        <v>0</v>
      </c>
    </row>
    <row r="270" spans="1:9" ht="25.5" x14ac:dyDescent="0.2">
      <c r="A270" s="282" t="s">
        <v>710</v>
      </c>
      <c r="B270" s="310">
        <v>2431</v>
      </c>
      <c r="C270" s="311">
        <v>24541.699431977213</v>
      </c>
      <c r="D270" s="311">
        <v>23986.57991642546</v>
      </c>
      <c r="E270" s="312">
        <f t="shared" si="4"/>
        <v>-555.11951555175256</v>
      </c>
      <c r="F270" s="312">
        <v>557</v>
      </c>
      <c r="G270" s="312">
        <v>135</v>
      </c>
      <c r="H270" s="312">
        <v>0</v>
      </c>
      <c r="I270" s="312">
        <v>0</v>
      </c>
    </row>
    <row r="271" spans="1:9" x14ac:dyDescent="0.2">
      <c r="A271" s="269" t="s">
        <v>638</v>
      </c>
      <c r="B271" s="310">
        <v>2760</v>
      </c>
      <c r="C271" s="311">
        <v>24879.699431977213</v>
      </c>
      <c r="D271" s="311">
        <v>25121.57991642546</v>
      </c>
      <c r="E271" s="312">
        <f t="shared" si="4"/>
        <v>241.88048444824744</v>
      </c>
      <c r="F271" s="312">
        <v>0</v>
      </c>
      <c r="G271" s="312">
        <v>0</v>
      </c>
      <c r="H271" s="312">
        <v>0</v>
      </c>
      <c r="I271" s="312">
        <v>0</v>
      </c>
    </row>
    <row r="272" spans="1:9" x14ac:dyDescent="0.2">
      <c r="A272" s="269" t="s">
        <v>639</v>
      </c>
      <c r="B272" s="310">
        <v>12269</v>
      </c>
      <c r="C272" s="311">
        <v>13974.699431977213</v>
      </c>
      <c r="D272" s="311">
        <v>13977.57991642546</v>
      </c>
      <c r="E272" s="312">
        <f t="shared" si="4"/>
        <v>2.8804844482474437</v>
      </c>
      <c r="F272" s="312">
        <v>0</v>
      </c>
      <c r="G272" s="312">
        <v>0</v>
      </c>
      <c r="H272" s="312">
        <v>0</v>
      </c>
      <c r="I272" s="312">
        <v>0</v>
      </c>
    </row>
    <row r="273" spans="1:9" x14ac:dyDescent="0.2">
      <c r="A273" s="269" t="s">
        <v>640</v>
      </c>
      <c r="B273" s="310">
        <v>3167</v>
      </c>
      <c r="C273" s="311">
        <v>14483.699431977213</v>
      </c>
      <c r="D273" s="311">
        <v>15999.57991642546</v>
      </c>
      <c r="E273" s="312">
        <f t="shared" si="4"/>
        <v>1515.8804844482474</v>
      </c>
      <c r="F273" s="312">
        <v>0</v>
      </c>
      <c r="G273" s="312">
        <v>0</v>
      </c>
      <c r="H273" s="312">
        <v>0</v>
      </c>
      <c r="I273" s="312">
        <v>0</v>
      </c>
    </row>
    <row r="274" spans="1:9" x14ac:dyDescent="0.2">
      <c r="A274" s="269" t="s">
        <v>641</v>
      </c>
      <c r="B274" s="310">
        <v>7015</v>
      </c>
      <c r="C274" s="311">
        <v>13315.699431977213</v>
      </c>
      <c r="D274" s="311">
        <v>14954.57991642546</v>
      </c>
      <c r="E274" s="312">
        <f t="shared" si="4"/>
        <v>1638.8804844482474</v>
      </c>
      <c r="F274" s="312">
        <v>0</v>
      </c>
      <c r="G274" s="312">
        <v>0</v>
      </c>
      <c r="H274" s="312">
        <v>0</v>
      </c>
      <c r="I274" s="312">
        <v>0</v>
      </c>
    </row>
    <row r="275" spans="1:9" x14ac:dyDescent="0.2">
      <c r="A275" s="269" t="s">
        <v>642</v>
      </c>
      <c r="B275" s="310">
        <v>4160</v>
      </c>
      <c r="C275" s="311">
        <v>17683.699431977213</v>
      </c>
      <c r="D275" s="311">
        <v>18983.57991642546</v>
      </c>
      <c r="E275" s="312">
        <f t="shared" si="4"/>
        <v>1299.8804844482474</v>
      </c>
      <c r="F275" s="312">
        <v>0</v>
      </c>
      <c r="G275" s="312">
        <v>0</v>
      </c>
      <c r="H275" s="312">
        <v>0</v>
      </c>
      <c r="I275" s="312">
        <v>0</v>
      </c>
    </row>
    <row r="276" spans="1:9" x14ac:dyDescent="0.2">
      <c r="A276" s="269" t="s">
        <v>643</v>
      </c>
      <c r="B276" s="310">
        <v>6735</v>
      </c>
      <c r="C276" s="311">
        <v>13796.699431977213</v>
      </c>
      <c r="D276" s="311">
        <v>15341.57991642546</v>
      </c>
      <c r="E276" s="312">
        <f t="shared" si="4"/>
        <v>1544.8804844482474</v>
      </c>
      <c r="F276" s="312">
        <v>0</v>
      </c>
      <c r="G276" s="312">
        <v>0</v>
      </c>
      <c r="H276" s="312">
        <v>0</v>
      </c>
      <c r="I276" s="312">
        <v>0</v>
      </c>
    </row>
    <row r="277" spans="1:9" x14ac:dyDescent="0.2">
      <c r="A277" s="269" t="s">
        <v>644</v>
      </c>
      <c r="B277" s="310">
        <v>71940</v>
      </c>
      <c r="C277" s="311">
        <v>7850.699431977213</v>
      </c>
      <c r="D277" s="311">
        <v>8290.5799164254604</v>
      </c>
      <c r="E277" s="312">
        <f t="shared" si="4"/>
        <v>439.88048444824744</v>
      </c>
      <c r="F277" s="312">
        <v>0</v>
      </c>
      <c r="G277" s="312">
        <v>0</v>
      </c>
      <c r="H277" s="312">
        <v>0</v>
      </c>
      <c r="I277" s="312">
        <v>0</v>
      </c>
    </row>
    <row r="278" spans="1:9" x14ac:dyDescent="0.2">
      <c r="A278" s="269" t="s">
        <v>645</v>
      </c>
      <c r="B278" s="310">
        <v>2606</v>
      </c>
      <c r="C278" s="311">
        <v>26981.699431977213</v>
      </c>
      <c r="D278" s="311">
        <v>26786.57991642546</v>
      </c>
      <c r="E278" s="312">
        <f t="shared" si="4"/>
        <v>-195.11951555175256</v>
      </c>
      <c r="F278" s="312">
        <v>197</v>
      </c>
      <c r="G278" s="312">
        <v>0</v>
      </c>
      <c r="H278" s="312">
        <v>0</v>
      </c>
      <c r="I278" s="312">
        <v>0</v>
      </c>
    </row>
    <row r="279" spans="1:9" x14ac:dyDescent="0.2">
      <c r="A279" s="269" t="s">
        <v>646</v>
      </c>
      <c r="B279" s="310">
        <v>5961</v>
      </c>
      <c r="C279" s="311">
        <v>19585.699431977213</v>
      </c>
      <c r="D279" s="311">
        <v>20434.57991642546</v>
      </c>
      <c r="E279" s="312">
        <f t="shared" si="4"/>
        <v>848.88048444824744</v>
      </c>
      <c r="F279" s="312">
        <v>0</v>
      </c>
      <c r="G279" s="312">
        <v>0</v>
      </c>
      <c r="H279" s="312">
        <v>0</v>
      </c>
      <c r="I279" s="312">
        <v>0</v>
      </c>
    </row>
    <row r="280" spans="1:9" x14ac:dyDescent="0.2">
      <c r="A280" s="269" t="s">
        <v>647</v>
      </c>
      <c r="B280" s="310">
        <v>118258</v>
      </c>
      <c r="C280" s="311">
        <v>3011.699431977213</v>
      </c>
      <c r="D280" s="311">
        <v>2314.5799164254599</v>
      </c>
      <c r="E280" s="312">
        <f t="shared" si="4"/>
        <v>-697.11951555175301</v>
      </c>
      <c r="F280" s="312">
        <v>699</v>
      </c>
      <c r="G280" s="312">
        <v>277</v>
      </c>
      <c r="H280" s="312">
        <v>0</v>
      </c>
      <c r="I280" s="312">
        <v>0</v>
      </c>
    </row>
    <row r="281" spans="1:9" x14ac:dyDescent="0.2">
      <c r="A281" s="269" t="s">
        <v>648</v>
      </c>
      <c r="B281" s="310">
        <v>6884</v>
      </c>
      <c r="C281" s="311">
        <v>23693.699431977213</v>
      </c>
      <c r="D281" s="311">
        <v>25238.57991642546</v>
      </c>
      <c r="E281" s="312">
        <f t="shared" si="4"/>
        <v>1544.8804844482474</v>
      </c>
      <c r="F281" s="312">
        <v>0</v>
      </c>
      <c r="G281" s="312">
        <v>0</v>
      </c>
      <c r="H281" s="312">
        <v>0</v>
      </c>
      <c r="I281" s="312">
        <v>0</v>
      </c>
    </row>
    <row r="282" spans="1:9" x14ac:dyDescent="0.2">
      <c r="A282" s="269" t="s">
        <v>649</v>
      </c>
      <c r="B282" s="310">
        <v>5333</v>
      </c>
      <c r="C282" s="311">
        <v>16370.699431977213</v>
      </c>
      <c r="D282" s="311">
        <v>17004.57991642546</v>
      </c>
      <c r="E282" s="312">
        <f t="shared" si="4"/>
        <v>633.88048444824744</v>
      </c>
      <c r="F282" s="312">
        <v>0</v>
      </c>
      <c r="G282" s="312">
        <v>0</v>
      </c>
      <c r="H282" s="312">
        <v>0</v>
      </c>
      <c r="I282" s="312">
        <v>0</v>
      </c>
    </row>
    <row r="283" spans="1:9" x14ac:dyDescent="0.2">
      <c r="A283" s="269" t="s">
        <v>650</v>
      </c>
      <c r="B283" s="310">
        <v>8554</v>
      </c>
      <c r="C283" s="311">
        <v>11458.699431977213</v>
      </c>
      <c r="D283" s="311">
        <v>11424.57991642546</v>
      </c>
      <c r="E283" s="312">
        <f t="shared" si="4"/>
        <v>-34.119515551752556</v>
      </c>
      <c r="F283" s="312">
        <v>36</v>
      </c>
      <c r="G283" s="312">
        <v>0</v>
      </c>
      <c r="H283" s="312">
        <v>0</v>
      </c>
      <c r="I283" s="312">
        <v>0</v>
      </c>
    </row>
    <row r="284" spans="1:9" x14ac:dyDescent="0.2">
      <c r="A284" s="269" t="s">
        <v>651</v>
      </c>
      <c r="B284" s="310">
        <v>2877</v>
      </c>
      <c r="C284" s="311">
        <v>25615.699431977213</v>
      </c>
      <c r="D284" s="311">
        <v>25791.57991642546</v>
      </c>
      <c r="E284" s="312">
        <f t="shared" si="4"/>
        <v>175.88048444824744</v>
      </c>
      <c r="F284" s="312">
        <v>0</v>
      </c>
      <c r="G284" s="312">
        <v>0</v>
      </c>
      <c r="H284" s="312">
        <v>0</v>
      </c>
      <c r="I284" s="312">
        <v>0</v>
      </c>
    </row>
    <row r="285" spans="1:9" ht="25.5" x14ac:dyDescent="0.2">
      <c r="A285" s="282" t="s">
        <v>711</v>
      </c>
      <c r="B285" s="310">
        <v>2983</v>
      </c>
      <c r="C285" s="311">
        <v>16093.699431977213</v>
      </c>
      <c r="D285" s="311">
        <v>16399.57991642546</v>
      </c>
      <c r="E285" s="312">
        <f t="shared" si="4"/>
        <v>305.88048444824744</v>
      </c>
      <c r="F285" s="312">
        <v>0</v>
      </c>
      <c r="G285" s="312">
        <v>0</v>
      </c>
      <c r="H285" s="312">
        <v>0</v>
      </c>
      <c r="I285" s="312">
        <v>0</v>
      </c>
    </row>
    <row r="286" spans="1:9" x14ac:dyDescent="0.2">
      <c r="A286" s="269" t="s">
        <v>654</v>
      </c>
      <c r="B286" s="310">
        <v>6463</v>
      </c>
      <c r="C286" s="311">
        <v>15686.699431977213</v>
      </c>
      <c r="D286" s="311">
        <v>16347.57991642546</v>
      </c>
      <c r="E286" s="312">
        <f t="shared" si="4"/>
        <v>660.88048444824744</v>
      </c>
      <c r="F286" s="312">
        <v>0</v>
      </c>
      <c r="G286" s="312">
        <v>0</v>
      </c>
      <c r="H286" s="312">
        <v>0</v>
      </c>
      <c r="I286" s="312">
        <v>0</v>
      </c>
    </row>
    <row r="287" spans="1:9" x14ac:dyDescent="0.2">
      <c r="A287" s="269" t="s">
        <v>655</v>
      </c>
      <c r="B287" s="310">
        <v>27817</v>
      </c>
      <c r="C287" s="311">
        <v>10222.699431977213</v>
      </c>
      <c r="D287" s="311">
        <v>10302.57991642546</v>
      </c>
      <c r="E287" s="312">
        <f t="shared" si="4"/>
        <v>79.880484448247444</v>
      </c>
      <c r="F287" s="312">
        <v>0</v>
      </c>
      <c r="G287" s="312">
        <v>0</v>
      </c>
      <c r="H287" s="312">
        <v>0</v>
      </c>
      <c r="I287" s="312">
        <v>0</v>
      </c>
    </row>
    <row r="288" spans="1:9" x14ac:dyDescent="0.2">
      <c r="A288" s="269" t="s">
        <v>656</v>
      </c>
      <c r="B288" s="310">
        <v>18370</v>
      </c>
      <c r="C288" s="311">
        <v>4462.699431977213</v>
      </c>
      <c r="D288" s="311">
        <v>4384.5799164254604</v>
      </c>
      <c r="E288" s="312">
        <f t="shared" si="4"/>
        <v>-78.119515551752556</v>
      </c>
      <c r="F288" s="312">
        <v>80</v>
      </c>
      <c r="G288" s="312">
        <v>0</v>
      </c>
      <c r="H288" s="312">
        <v>0</v>
      </c>
      <c r="I288" s="312">
        <v>0</v>
      </c>
    </row>
    <row r="289" spans="1:9" x14ac:dyDescent="0.2">
      <c r="A289" s="269" t="s">
        <v>657</v>
      </c>
      <c r="B289" s="310">
        <v>9902</v>
      </c>
      <c r="C289" s="311">
        <v>13815.699431977213</v>
      </c>
      <c r="D289" s="311">
        <v>15737.57991642546</v>
      </c>
      <c r="E289" s="312">
        <f t="shared" si="4"/>
        <v>1921.8804844482474</v>
      </c>
      <c r="F289" s="312">
        <v>0</v>
      </c>
      <c r="G289" s="312">
        <v>0</v>
      </c>
      <c r="H289" s="312">
        <v>0</v>
      </c>
      <c r="I289" s="312">
        <v>0</v>
      </c>
    </row>
    <row r="290" spans="1:9" x14ac:dyDescent="0.2">
      <c r="A290" s="269" t="s">
        <v>658</v>
      </c>
      <c r="B290" s="310">
        <v>5065</v>
      </c>
      <c r="C290" s="311">
        <v>17229.699431977213</v>
      </c>
      <c r="D290" s="311">
        <v>16842.57991642546</v>
      </c>
      <c r="E290" s="312">
        <f t="shared" si="4"/>
        <v>-387.11951555175256</v>
      </c>
      <c r="F290" s="312">
        <v>389</v>
      </c>
      <c r="G290" s="312">
        <v>0</v>
      </c>
      <c r="H290" s="312">
        <v>0</v>
      </c>
      <c r="I290" s="312">
        <v>0</v>
      </c>
    </row>
    <row r="291" spans="1:9" x14ac:dyDescent="0.2">
      <c r="A291" s="269" t="s">
        <v>659</v>
      </c>
      <c r="B291" s="310">
        <v>16438</v>
      </c>
      <c r="C291" s="311">
        <v>10661.699431977213</v>
      </c>
      <c r="D291" s="311">
        <v>11672.57991642546</v>
      </c>
      <c r="E291" s="312">
        <f t="shared" si="4"/>
        <v>1010.8804844482474</v>
      </c>
      <c r="F291" s="312">
        <v>0</v>
      </c>
      <c r="G291" s="312">
        <v>0</v>
      </c>
      <c r="H291" s="312">
        <v>0</v>
      </c>
      <c r="I291" s="312">
        <v>0</v>
      </c>
    </row>
    <row r="292" spans="1:9" x14ac:dyDescent="0.2">
      <c r="A292" s="269" t="s">
        <v>660</v>
      </c>
      <c r="B292" s="310">
        <v>23161</v>
      </c>
      <c r="C292" s="311">
        <v>2933.699431977213</v>
      </c>
      <c r="D292" s="311">
        <v>3197.5799164254599</v>
      </c>
      <c r="E292" s="312">
        <f t="shared" si="4"/>
        <v>263.88048444824699</v>
      </c>
      <c r="F292" s="312">
        <v>0</v>
      </c>
      <c r="G292" s="312">
        <v>0</v>
      </c>
      <c r="H292" s="312">
        <v>0</v>
      </c>
      <c r="I292" s="312">
        <v>0</v>
      </c>
    </row>
    <row r="293" spans="1:9" x14ac:dyDescent="0.2">
      <c r="A293" s="269" t="s">
        <v>661</v>
      </c>
      <c r="B293" s="310">
        <v>75407</v>
      </c>
      <c r="C293" s="311">
        <v>5160.699431977213</v>
      </c>
      <c r="D293" s="311">
        <v>4656.5799164254604</v>
      </c>
      <c r="E293" s="312">
        <f t="shared" si="4"/>
        <v>-504.11951555175256</v>
      </c>
      <c r="F293" s="312">
        <v>506</v>
      </c>
      <c r="G293" s="312">
        <v>84</v>
      </c>
      <c r="H293" s="312">
        <v>0</v>
      </c>
      <c r="I293" s="312">
        <v>0</v>
      </c>
    </row>
    <row r="294" spans="1:9" x14ac:dyDescent="0.2">
      <c r="A294" s="269" t="s">
        <v>662</v>
      </c>
      <c r="B294" s="310">
        <v>6303</v>
      </c>
      <c r="C294" s="311">
        <v>22749.699431977213</v>
      </c>
      <c r="D294" s="311">
        <v>23901.57991642546</v>
      </c>
      <c r="E294" s="312">
        <f t="shared" si="4"/>
        <v>1151.8804844482474</v>
      </c>
      <c r="F294" s="312">
        <v>0</v>
      </c>
      <c r="G294" s="312">
        <v>0</v>
      </c>
      <c r="H294" s="312">
        <v>0</v>
      </c>
      <c r="I294" s="312">
        <v>0</v>
      </c>
    </row>
    <row r="295" spans="1:9" x14ac:dyDescent="0.2">
      <c r="A295" s="269" t="s">
        <v>663</v>
      </c>
      <c r="B295" s="310">
        <v>41220</v>
      </c>
      <c r="C295" s="311">
        <v>5246.699431977213</v>
      </c>
      <c r="D295" s="311">
        <v>5204.5799164254604</v>
      </c>
      <c r="E295" s="312">
        <f t="shared" si="4"/>
        <v>-42.119515551752556</v>
      </c>
      <c r="F295" s="312">
        <v>44</v>
      </c>
      <c r="G295" s="312">
        <v>0</v>
      </c>
      <c r="H295" s="312">
        <v>0</v>
      </c>
      <c r="I295" s="312">
        <v>0</v>
      </c>
    </row>
    <row r="296" spans="1:9" x14ac:dyDescent="0.2">
      <c r="A296" s="269" t="s">
        <v>664</v>
      </c>
      <c r="B296" s="310">
        <v>8178</v>
      </c>
      <c r="C296" s="311">
        <v>14772.699431977213</v>
      </c>
      <c r="D296" s="311">
        <v>14700.57991642546</v>
      </c>
      <c r="E296" s="312">
        <f t="shared" si="4"/>
        <v>-72.119515551752556</v>
      </c>
      <c r="F296" s="312">
        <v>74</v>
      </c>
      <c r="G296" s="312">
        <v>0</v>
      </c>
      <c r="H296" s="312">
        <v>0</v>
      </c>
      <c r="I296" s="312">
        <v>0</v>
      </c>
    </row>
    <row r="297" spans="1:9" x14ac:dyDescent="0.2">
      <c r="A297" s="269" t="s">
        <v>665</v>
      </c>
      <c r="B297" s="310">
        <v>3438</v>
      </c>
      <c r="C297" s="311">
        <v>18250.699431977213</v>
      </c>
      <c r="D297" s="311">
        <v>19480.57991642546</v>
      </c>
      <c r="E297" s="312">
        <f t="shared" si="4"/>
        <v>1229.8804844482474</v>
      </c>
      <c r="F297" s="312">
        <v>0</v>
      </c>
      <c r="G297" s="312">
        <v>0</v>
      </c>
      <c r="H297" s="312">
        <v>0</v>
      </c>
      <c r="I297" s="312">
        <v>0</v>
      </c>
    </row>
    <row r="298" spans="1:9" ht="13.5" thickBot="1" x14ac:dyDescent="0.25">
      <c r="A298" s="268" t="s">
        <v>666</v>
      </c>
      <c r="B298" s="313">
        <v>4720</v>
      </c>
      <c r="C298" s="314">
        <v>23257.699431977213</v>
      </c>
      <c r="D298" s="314">
        <v>24390.57991642546</v>
      </c>
      <c r="E298" s="315">
        <f t="shared" si="4"/>
        <v>1132.8804844482474</v>
      </c>
      <c r="F298" s="315">
        <v>0</v>
      </c>
      <c r="G298" s="315">
        <v>0</v>
      </c>
      <c r="H298" s="315">
        <v>0</v>
      </c>
      <c r="I298" s="315">
        <v>0</v>
      </c>
    </row>
    <row r="299" spans="1:9" ht="3" customHeight="1" x14ac:dyDescent="0.2">
      <c r="A299" s="278"/>
      <c r="B299" s="316"/>
      <c r="C299" s="317"/>
      <c r="D299" s="317"/>
      <c r="E299" s="285"/>
      <c r="F299" s="285"/>
      <c r="G299" s="285"/>
      <c r="H299" s="285"/>
      <c r="I299" s="285"/>
    </row>
    <row r="300" spans="1:9" x14ac:dyDescent="0.2">
      <c r="A300" s="291" t="s">
        <v>723</v>
      </c>
      <c r="B300" s="316"/>
      <c r="C300" s="317"/>
      <c r="D300" s="317"/>
      <c r="E300" s="318"/>
      <c r="F300" s="318"/>
      <c r="G300" s="278"/>
      <c r="H300" s="278"/>
      <c r="I300" s="278"/>
    </row>
    <row r="301" spans="1:9" x14ac:dyDescent="0.2">
      <c r="A301" s="278" t="s">
        <v>724</v>
      </c>
      <c r="B301" s="316"/>
      <c r="C301" s="317"/>
      <c r="D301" s="317"/>
      <c r="E301" s="318"/>
      <c r="F301" s="318"/>
      <c r="G301" s="278"/>
      <c r="H301" s="278"/>
      <c r="I301" s="278"/>
    </row>
    <row r="302" spans="1:9" x14ac:dyDescent="0.2">
      <c r="A302" s="292"/>
      <c r="B302" s="316"/>
      <c r="C302" s="317"/>
      <c r="D302" s="317"/>
      <c r="E302" s="318"/>
      <c r="F302" s="318"/>
      <c r="G302" s="278"/>
      <c r="H302" s="278"/>
      <c r="I302" s="278"/>
    </row>
    <row r="303" spans="1:9" hidden="1" x14ac:dyDescent="0.2">
      <c r="A303" s="292"/>
    </row>
    <row r="304" spans="1:9" hidden="1" x14ac:dyDescent="0.2"/>
    <row r="305" spans="1:9" hidden="1" x14ac:dyDescent="0.2">
      <c r="A305" s="293"/>
      <c r="B305" s="319"/>
      <c r="C305" s="319"/>
      <c r="D305" s="319"/>
      <c r="E305" s="293"/>
      <c r="F305" s="293"/>
      <c r="G305" s="293"/>
      <c r="H305" s="293"/>
      <c r="I305" s="293"/>
    </row>
    <row r="306" spans="1:9" hidden="1" x14ac:dyDescent="0.2">
      <c r="A306" s="293"/>
      <c r="B306" s="319"/>
      <c r="C306" s="319"/>
      <c r="D306" s="319"/>
      <c r="E306" s="293"/>
      <c r="F306" s="293"/>
      <c r="G306" s="293"/>
      <c r="H306" s="293"/>
      <c r="I306" s="293"/>
    </row>
    <row r="307" spans="1:9" hidden="1" x14ac:dyDescent="0.2">
      <c r="A307" s="293"/>
      <c r="B307" s="319"/>
      <c r="C307" s="320"/>
      <c r="D307" s="320"/>
      <c r="E307" s="321"/>
      <c r="F307" s="293"/>
      <c r="G307" s="293"/>
      <c r="H307" s="293"/>
      <c r="I307" s="293"/>
    </row>
    <row r="308" spans="1:9" hidden="1" x14ac:dyDescent="0.2">
      <c r="A308" s="293"/>
      <c r="B308" s="319"/>
      <c r="C308" s="320"/>
      <c r="D308" s="320"/>
      <c r="E308" s="321"/>
      <c r="F308" s="293"/>
      <c r="G308" s="293"/>
      <c r="H308" s="293"/>
      <c r="I308" s="293"/>
    </row>
    <row r="309" spans="1:9" hidden="1" x14ac:dyDescent="0.2">
      <c r="A309" s="293"/>
      <c r="B309" s="319"/>
      <c r="C309" s="320"/>
      <c r="D309" s="320"/>
      <c r="E309" s="321"/>
      <c r="F309" s="293"/>
      <c r="G309" s="293"/>
      <c r="H309" s="293"/>
      <c r="I309" s="293"/>
    </row>
    <row r="310" spans="1:9" hidden="1" x14ac:dyDescent="0.2">
      <c r="A310" s="293"/>
      <c r="B310" s="320"/>
      <c r="C310" s="320"/>
      <c r="D310" s="320"/>
      <c r="E310" s="321"/>
      <c r="F310" s="321"/>
      <c r="G310" s="321"/>
      <c r="H310" s="321"/>
      <c r="I310" s="321"/>
    </row>
    <row r="311" spans="1:9" hidden="1" x14ac:dyDescent="0.2">
      <c r="A311" s="293"/>
      <c r="B311" s="319"/>
      <c r="C311" s="320"/>
      <c r="D311" s="320"/>
      <c r="E311" s="321"/>
      <c r="F311" s="293"/>
      <c r="G311" s="293"/>
      <c r="H311" s="293"/>
      <c r="I311" s="293"/>
    </row>
    <row r="312" spans="1:9" hidden="1" x14ac:dyDescent="0.2">
      <c r="A312" s="293"/>
      <c r="B312" s="320"/>
      <c r="C312" s="320"/>
      <c r="D312" s="320"/>
      <c r="E312" s="321"/>
      <c r="F312" s="321"/>
      <c r="G312" s="321"/>
      <c r="H312" s="321"/>
      <c r="I312" s="321"/>
    </row>
    <row r="313" spans="1:9" hidden="1" x14ac:dyDescent="0.2">
      <c r="A313" s="293"/>
      <c r="B313" s="319"/>
      <c r="C313" s="320"/>
      <c r="D313" s="320"/>
      <c r="E313" s="321"/>
      <c r="F313" s="293"/>
      <c r="G313" s="293"/>
      <c r="H313" s="293"/>
      <c r="I313" s="293"/>
    </row>
    <row r="314" spans="1:9" hidden="1" x14ac:dyDescent="0.2">
      <c r="A314" s="293"/>
      <c r="B314" s="319"/>
      <c r="C314" s="320"/>
      <c r="D314" s="320"/>
      <c r="E314" s="321"/>
      <c r="F314" s="293"/>
      <c r="G314" s="293"/>
      <c r="H314" s="293"/>
      <c r="I314" s="293"/>
    </row>
    <row r="315" spans="1:9" hidden="1" x14ac:dyDescent="0.2">
      <c r="A315" s="293"/>
      <c r="B315" s="319"/>
      <c r="C315" s="320"/>
      <c r="D315" s="320"/>
      <c r="E315" s="321"/>
      <c r="F315" s="293"/>
      <c r="G315" s="293"/>
      <c r="H315" s="293"/>
      <c r="I315" s="293"/>
    </row>
    <row r="316" spans="1:9" hidden="1" x14ac:dyDescent="0.2">
      <c r="A316" s="293"/>
      <c r="B316" s="319"/>
      <c r="C316" s="320"/>
      <c r="D316" s="320"/>
      <c r="E316" s="321"/>
      <c r="F316" s="293"/>
      <c r="G316" s="293"/>
      <c r="H316" s="293"/>
      <c r="I316" s="293"/>
    </row>
    <row r="317" spans="1:9" hidden="1" x14ac:dyDescent="0.2"/>
    <row r="318" spans="1:9" hidden="1" x14ac:dyDescent="0.2">
      <c r="A318" s="293"/>
    </row>
    <row r="319" spans="1:9" hidden="1" x14ac:dyDescent="0.2">
      <c r="A319" s="293"/>
      <c r="F319" s="293"/>
      <c r="G319" s="293"/>
      <c r="H319" s="293"/>
      <c r="I319" s="293"/>
    </row>
    <row r="320" spans="1:9" hidden="1" x14ac:dyDescent="0.2"/>
    <row r="321" spans="6:9" hidden="1" x14ac:dyDescent="0.2">
      <c r="F321" s="322"/>
      <c r="G321" s="323"/>
      <c r="H321" s="324"/>
      <c r="I321" s="324"/>
    </row>
    <row r="322" spans="6:9" hidden="1" x14ac:dyDescent="0.2">
      <c r="F322" s="325"/>
      <c r="G322" s="325"/>
      <c r="H322" s="325"/>
      <c r="I322" s="325"/>
    </row>
  </sheetData>
  <mergeCells count="3">
    <mergeCell ref="C2:D2"/>
    <mergeCell ref="C3:D3"/>
    <mergeCell ref="F3:I3"/>
  </mergeCells>
  <conditionalFormatting sqref="C307:E316 C9:I299">
    <cfRule type="cellIs" dxfId="66" priority="2" operator="lessThan">
      <formula>0</formula>
    </cfRule>
  </conditionalFormatting>
  <conditionalFormatting sqref="F322:I322">
    <cfRule type="cellIs" dxfId="65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0" fitToHeight="0" orientation="portrait" r:id="rId1"/>
  <headerFooter alignWithMargins="0">
    <oddHeader>&amp;LStatistiska centralbyrån
Offentlig ekonomi och
mikrosimuleringar</oddHeader>
  </headerFooter>
  <rowBreaks count="7" manualBreakCount="7">
    <brk id="51" max="8" man="1"/>
    <brk id="97" max="8" man="1"/>
    <brk id="142" max="8" man="1"/>
    <brk id="191" max="16383" man="1"/>
    <brk id="238" max="8" man="1"/>
    <brk id="269" max="8" man="1"/>
    <brk id="30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322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0" defaultRowHeight="12.75" zeroHeight="1" x14ac:dyDescent="0.2"/>
  <cols>
    <col min="1" max="1" width="18.7109375" style="269" customWidth="1"/>
    <col min="2" max="2" width="12" style="295" customWidth="1"/>
    <col min="3" max="5" width="10.28515625" style="269" customWidth="1"/>
    <col min="6" max="8" width="10.42578125" style="269" customWidth="1"/>
    <col min="9" max="9" width="5.140625" style="269" customWidth="1"/>
    <col min="10" max="256" width="9.140625" style="269" hidden="1" customWidth="1"/>
    <col min="257" max="257" width="18.7109375" style="269" hidden="1" customWidth="1"/>
    <col min="258" max="258" width="12" style="269" hidden="1" customWidth="1"/>
    <col min="259" max="261" width="10.28515625" style="269" hidden="1" customWidth="1"/>
    <col min="262" max="264" width="10.42578125" style="269" hidden="1" customWidth="1"/>
    <col min="265" max="512" width="0" style="269" hidden="1"/>
    <col min="513" max="513" width="18.7109375" style="269" hidden="1" customWidth="1"/>
    <col min="514" max="514" width="12" style="269" hidden="1" customWidth="1"/>
    <col min="515" max="517" width="10.28515625" style="269" hidden="1" customWidth="1"/>
    <col min="518" max="520" width="10.42578125" style="269" hidden="1" customWidth="1"/>
    <col min="521" max="768" width="0" style="269" hidden="1"/>
    <col min="769" max="769" width="18.7109375" style="269" hidden="1" customWidth="1"/>
    <col min="770" max="770" width="12" style="269" hidden="1" customWidth="1"/>
    <col min="771" max="773" width="10.28515625" style="269" hidden="1" customWidth="1"/>
    <col min="774" max="776" width="10.42578125" style="269" hidden="1" customWidth="1"/>
    <col min="777" max="1024" width="0" style="269" hidden="1"/>
    <col min="1025" max="1025" width="18.7109375" style="269" hidden="1" customWidth="1"/>
    <col min="1026" max="1026" width="12" style="269" hidden="1" customWidth="1"/>
    <col min="1027" max="1029" width="10.28515625" style="269" hidden="1" customWidth="1"/>
    <col min="1030" max="1032" width="10.42578125" style="269" hidden="1" customWidth="1"/>
    <col min="1033" max="1280" width="0" style="269" hidden="1"/>
    <col min="1281" max="1281" width="18.7109375" style="269" hidden="1" customWidth="1"/>
    <col min="1282" max="1282" width="12" style="269" hidden="1" customWidth="1"/>
    <col min="1283" max="1285" width="10.28515625" style="269" hidden="1" customWidth="1"/>
    <col min="1286" max="1288" width="10.42578125" style="269" hidden="1" customWidth="1"/>
    <col min="1289" max="1536" width="0" style="269" hidden="1"/>
    <col min="1537" max="1537" width="18.7109375" style="269" hidden="1" customWidth="1"/>
    <col min="1538" max="1538" width="12" style="269" hidden="1" customWidth="1"/>
    <col min="1539" max="1541" width="10.28515625" style="269" hidden="1" customWidth="1"/>
    <col min="1542" max="1544" width="10.42578125" style="269" hidden="1" customWidth="1"/>
    <col min="1545" max="1792" width="0" style="269" hidden="1"/>
    <col min="1793" max="1793" width="18.7109375" style="269" hidden="1" customWidth="1"/>
    <col min="1794" max="1794" width="12" style="269" hidden="1" customWidth="1"/>
    <col min="1795" max="1797" width="10.28515625" style="269" hidden="1" customWidth="1"/>
    <col min="1798" max="1800" width="10.42578125" style="269" hidden="1" customWidth="1"/>
    <col min="1801" max="2048" width="0" style="269" hidden="1"/>
    <col min="2049" max="2049" width="18.7109375" style="269" hidden="1" customWidth="1"/>
    <col min="2050" max="2050" width="12" style="269" hidden="1" customWidth="1"/>
    <col min="2051" max="2053" width="10.28515625" style="269" hidden="1" customWidth="1"/>
    <col min="2054" max="2056" width="10.42578125" style="269" hidden="1" customWidth="1"/>
    <col min="2057" max="2304" width="0" style="269" hidden="1"/>
    <col min="2305" max="2305" width="18.7109375" style="269" hidden="1" customWidth="1"/>
    <col min="2306" max="2306" width="12" style="269" hidden="1" customWidth="1"/>
    <col min="2307" max="2309" width="10.28515625" style="269" hidden="1" customWidth="1"/>
    <col min="2310" max="2312" width="10.42578125" style="269" hidden="1" customWidth="1"/>
    <col min="2313" max="2560" width="0" style="269" hidden="1"/>
    <col min="2561" max="2561" width="18.7109375" style="269" hidden="1" customWidth="1"/>
    <col min="2562" max="2562" width="12" style="269" hidden="1" customWidth="1"/>
    <col min="2563" max="2565" width="10.28515625" style="269" hidden="1" customWidth="1"/>
    <col min="2566" max="2568" width="10.42578125" style="269" hidden="1" customWidth="1"/>
    <col min="2569" max="2816" width="0" style="269" hidden="1"/>
    <col min="2817" max="2817" width="18.7109375" style="269" hidden="1" customWidth="1"/>
    <col min="2818" max="2818" width="12" style="269" hidden="1" customWidth="1"/>
    <col min="2819" max="2821" width="10.28515625" style="269" hidden="1" customWidth="1"/>
    <col min="2822" max="2824" width="10.42578125" style="269" hidden="1" customWidth="1"/>
    <col min="2825" max="3072" width="0" style="269" hidden="1"/>
    <col min="3073" max="3073" width="18.7109375" style="269" hidden="1" customWidth="1"/>
    <col min="3074" max="3074" width="12" style="269" hidden="1" customWidth="1"/>
    <col min="3075" max="3077" width="10.28515625" style="269" hidden="1" customWidth="1"/>
    <col min="3078" max="3080" width="10.42578125" style="269" hidden="1" customWidth="1"/>
    <col min="3081" max="3328" width="0" style="269" hidden="1"/>
    <col min="3329" max="3329" width="18.7109375" style="269" hidden="1" customWidth="1"/>
    <col min="3330" max="3330" width="12" style="269" hidden="1" customWidth="1"/>
    <col min="3331" max="3333" width="10.28515625" style="269" hidden="1" customWidth="1"/>
    <col min="3334" max="3336" width="10.42578125" style="269" hidden="1" customWidth="1"/>
    <col min="3337" max="3584" width="0" style="269" hidden="1"/>
    <col min="3585" max="3585" width="18.7109375" style="269" hidden="1" customWidth="1"/>
    <col min="3586" max="3586" width="12" style="269" hidden="1" customWidth="1"/>
    <col min="3587" max="3589" width="10.28515625" style="269" hidden="1" customWidth="1"/>
    <col min="3590" max="3592" width="10.42578125" style="269" hidden="1" customWidth="1"/>
    <col min="3593" max="3840" width="0" style="269" hidden="1"/>
    <col min="3841" max="3841" width="18.7109375" style="269" hidden="1" customWidth="1"/>
    <col min="3842" max="3842" width="12" style="269" hidden="1" customWidth="1"/>
    <col min="3843" max="3845" width="10.28515625" style="269" hidden="1" customWidth="1"/>
    <col min="3846" max="3848" width="10.42578125" style="269" hidden="1" customWidth="1"/>
    <col min="3849" max="4096" width="0" style="269" hidden="1"/>
    <col min="4097" max="4097" width="18.7109375" style="269" hidden="1" customWidth="1"/>
    <col min="4098" max="4098" width="12" style="269" hidden="1" customWidth="1"/>
    <col min="4099" max="4101" width="10.28515625" style="269" hidden="1" customWidth="1"/>
    <col min="4102" max="4104" width="10.42578125" style="269" hidden="1" customWidth="1"/>
    <col min="4105" max="4352" width="0" style="269" hidden="1"/>
    <col min="4353" max="4353" width="18.7109375" style="269" hidden="1" customWidth="1"/>
    <col min="4354" max="4354" width="12" style="269" hidden="1" customWidth="1"/>
    <col min="4355" max="4357" width="10.28515625" style="269" hidden="1" customWidth="1"/>
    <col min="4358" max="4360" width="10.42578125" style="269" hidden="1" customWidth="1"/>
    <col min="4361" max="4608" width="0" style="269" hidden="1"/>
    <col min="4609" max="4609" width="18.7109375" style="269" hidden="1" customWidth="1"/>
    <col min="4610" max="4610" width="12" style="269" hidden="1" customWidth="1"/>
    <col min="4611" max="4613" width="10.28515625" style="269" hidden="1" customWidth="1"/>
    <col min="4614" max="4616" width="10.42578125" style="269" hidden="1" customWidth="1"/>
    <col min="4617" max="4864" width="0" style="269" hidden="1"/>
    <col min="4865" max="4865" width="18.7109375" style="269" hidden="1" customWidth="1"/>
    <col min="4866" max="4866" width="12" style="269" hidden="1" customWidth="1"/>
    <col min="4867" max="4869" width="10.28515625" style="269" hidden="1" customWidth="1"/>
    <col min="4870" max="4872" width="10.42578125" style="269" hidden="1" customWidth="1"/>
    <col min="4873" max="5120" width="0" style="269" hidden="1"/>
    <col min="5121" max="5121" width="18.7109375" style="269" hidden="1" customWidth="1"/>
    <col min="5122" max="5122" width="12" style="269" hidden="1" customWidth="1"/>
    <col min="5123" max="5125" width="10.28515625" style="269" hidden="1" customWidth="1"/>
    <col min="5126" max="5128" width="10.42578125" style="269" hidden="1" customWidth="1"/>
    <col min="5129" max="5376" width="0" style="269" hidden="1"/>
    <col min="5377" max="5377" width="18.7109375" style="269" hidden="1" customWidth="1"/>
    <col min="5378" max="5378" width="12" style="269" hidden="1" customWidth="1"/>
    <col min="5379" max="5381" width="10.28515625" style="269" hidden="1" customWidth="1"/>
    <col min="5382" max="5384" width="10.42578125" style="269" hidden="1" customWidth="1"/>
    <col min="5385" max="5632" width="0" style="269" hidden="1"/>
    <col min="5633" max="5633" width="18.7109375" style="269" hidden="1" customWidth="1"/>
    <col min="5634" max="5634" width="12" style="269" hidden="1" customWidth="1"/>
    <col min="5635" max="5637" width="10.28515625" style="269" hidden="1" customWidth="1"/>
    <col min="5638" max="5640" width="10.42578125" style="269" hidden="1" customWidth="1"/>
    <col min="5641" max="5888" width="0" style="269" hidden="1"/>
    <col min="5889" max="5889" width="18.7109375" style="269" hidden="1" customWidth="1"/>
    <col min="5890" max="5890" width="12" style="269" hidden="1" customWidth="1"/>
    <col min="5891" max="5893" width="10.28515625" style="269" hidden="1" customWidth="1"/>
    <col min="5894" max="5896" width="10.42578125" style="269" hidden="1" customWidth="1"/>
    <col min="5897" max="6144" width="0" style="269" hidden="1"/>
    <col min="6145" max="6145" width="18.7109375" style="269" hidden="1" customWidth="1"/>
    <col min="6146" max="6146" width="12" style="269" hidden="1" customWidth="1"/>
    <col min="6147" max="6149" width="10.28515625" style="269" hidden="1" customWidth="1"/>
    <col min="6150" max="6152" width="10.42578125" style="269" hidden="1" customWidth="1"/>
    <col min="6153" max="6400" width="0" style="269" hidden="1"/>
    <col min="6401" max="6401" width="18.7109375" style="269" hidden="1" customWidth="1"/>
    <col min="6402" max="6402" width="12" style="269" hidden="1" customWidth="1"/>
    <col min="6403" max="6405" width="10.28515625" style="269" hidden="1" customWidth="1"/>
    <col min="6406" max="6408" width="10.42578125" style="269" hidden="1" customWidth="1"/>
    <col min="6409" max="6656" width="0" style="269" hidden="1"/>
    <col min="6657" max="6657" width="18.7109375" style="269" hidden="1" customWidth="1"/>
    <col min="6658" max="6658" width="12" style="269" hidden="1" customWidth="1"/>
    <col min="6659" max="6661" width="10.28515625" style="269" hidden="1" customWidth="1"/>
    <col min="6662" max="6664" width="10.42578125" style="269" hidden="1" customWidth="1"/>
    <col min="6665" max="6912" width="0" style="269" hidden="1"/>
    <col min="6913" max="6913" width="18.7109375" style="269" hidden="1" customWidth="1"/>
    <col min="6914" max="6914" width="12" style="269" hidden="1" customWidth="1"/>
    <col min="6915" max="6917" width="10.28515625" style="269" hidden="1" customWidth="1"/>
    <col min="6918" max="6920" width="10.42578125" style="269" hidden="1" customWidth="1"/>
    <col min="6921" max="7168" width="0" style="269" hidden="1"/>
    <col min="7169" max="7169" width="18.7109375" style="269" hidden="1" customWidth="1"/>
    <col min="7170" max="7170" width="12" style="269" hidden="1" customWidth="1"/>
    <col min="7171" max="7173" width="10.28515625" style="269" hidden="1" customWidth="1"/>
    <col min="7174" max="7176" width="10.42578125" style="269" hidden="1" customWidth="1"/>
    <col min="7177" max="7424" width="0" style="269" hidden="1"/>
    <col min="7425" max="7425" width="18.7109375" style="269" hidden="1" customWidth="1"/>
    <col min="7426" max="7426" width="12" style="269" hidden="1" customWidth="1"/>
    <col min="7427" max="7429" width="10.28515625" style="269" hidden="1" customWidth="1"/>
    <col min="7430" max="7432" width="10.42578125" style="269" hidden="1" customWidth="1"/>
    <col min="7433" max="7680" width="0" style="269" hidden="1"/>
    <col min="7681" max="7681" width="18.7109375" style="269" hidden="1" customWidth="1"/>
    <col min="7682" max="7682" width="12" style="269" hidden="1" customWidth="1"/>
    <col min="7683" max="7685" width="10.28515625" style="269" hidden="1" customWidth="1"/>
    <col min="7686" max="7688" width="10.42578125" style="269" hidden="1" customWidth="1"/>
    <col min="7689" max="7936" width="0" style="269" hidden="1"/>
    <col min="7937" max="7937" width="18.7109375" style="269" hidden="1" customWidth="1"/>
    <col min="7938" max="7938" width="12" style="269" hidden="1" customWidth="1"/>
    <col min="7939" max="7941" width="10.28515625" style="269" hidden="1" customWidth="1"/>
    <col min="7942" max="7944" width="10.42578125" style="269" hidden="1" customWidth="1"/>
    <col min="7945" max="8192" width="0" style="269" hidden="1"/>
    <col min="8193" max="8193" width="18.7109375" style="269" hidden="1" customWidth="1"/>
    <col min="8194" max="8194" width="12" style="269" hidden="1" customWidth="1"/>
    <col min="8195" max="8197" width="10.28515625" style="269" hidden="1" customWidth="1"/>
    <col min="8198" max="8200" width="10.42578125" style="269" hidden="1" customWidth="1"/>
    <col min="8201" max="8448" width="0" style="269" hidden="1"/>
    <col min="8449" max="8449" width="18.7109375" style="269" hidden="1" customWidth="1"/>
    <col min="8450" max="8450" width="12" style="269" hidden="1" customWidth="1"/>
    <col min="8451" max="8453" width="10.28515625" style="269" hidden="1" customWidth="1"/>
    <col min="8454" max="8456" width="10.42578125" style="269" hidden="1" customWidth="1"/>
    <col min="8457" max="8704" width="0" style="269" hidden="1"/>
    <col min="8705" max="8705" width="18.7109375" style="269" hidden="1" customWidth="1"/>
    <col min="8706" max="8706" width="12" style="269" hidden="1" customWidth="1"/>
    <col min="8707" max="8709" width="10.28515625" style="269" hidden="1" customWidth="1"/>
    <col min="8710" max="8712" width="10.42578125" style="269" hidden="1" customWidth="1"/>
    <col min="8713" max="8960" width="0" style="269" hidden="1"/>
    <col min="8961" max="8961" width="18.7109375" style="269" hidden="1" customWidth="1"/>
    <col min="8962" max="8962" width="12" style="269" hidden="1" customWidth="1"/>
    <col min="8963" max="8965" width="10.28515625" style="269" hidden="1" customWidth="1"/>
    <col min="8966" max="8968" width="10.42578125" style="269" hidden="1" customWidth="1"/>
    <col min="8969" max="9216" width="0" style="269" hidden="1"/>
    <col min="9217" max="9217" width="18.7109375" style="269" hidden="1" customWidth="1"/>
    <col min="9218" max="9218" width="12" style="269" hidden="1" customWidth="1"/>
    <col min="9219" max="9221" width="10.28515625" style="269" hidden="1" customWidth="1"/>
    <col min="9222" max="9224" width="10.42578125" style="269" hidden="1" customWidth="1"/>
    <col min="9225" max="9472" width="0" style="269" hidden="1"/>
    <col min="9473" max="9473" width="18.7109375" style="269" hidden="1" customWidth="1"/>
    <col min="9474" max="9474" width="12" style="269" hidden="1" customWidth="1"/>
    <col min="9475" max="9477" width="10.28515625" style="269" hidden="1" customWidth="1"/>
    <col min="9478" max="9480" width="10.42578125" style="269" hidden="1" customWidth="1"/>
    <col min="9481" max="9728" width="0" style="269" hidden="1"/>
    <col min="9729" max="9729" width="18.7109375" style="269" hidden="1" customWidth="1"/>
    <col min="9730" max="9730" width="12" style="269" hidden="1" customWidth="1"/>
    <col min="9731" max="9733" width="10.28515625" style="269" hidden="1" customWidth="1"/>
    <col min="9734" max="9736" width="10.42578125" style="269" hidden="1" customWidth="1"/>
    <col min="9737" max="9984" width="0" style="269" hidden="1"/>
    <col min="9985" max="9985" width="18.7109375" style="269" hidden="1" customWidth="1"/>
    <col min="9986" max="9986" width="12" style="269" hidden="1" customWidth="1"/>
    <col min="9987" max="9989" width="10.28515625" style="269" hidden="1" customWidth="1"/>
    <col min="9990" max="9992" width="10.42578125" style="269" hidden="1" customWidth="1"/>
    <col min="9993" max="10240" width="0" style="269" hidden="1"/>
    <col min="10241" max="10241" width="18.7109375" style="269" hidden="1" customWidth="1"/>
    <col min="10242" max="10242" width="12" style="269" hidden="1" customWidth="1"/>
    <col min="10243" max="10245" width="10.28515625" style="269" hidden="1" customWidth="1"/>
    <col min="10246" max="10248" width="10.42578125" style="269" hidden="1" customWidth="1"/>
    <col min="10249" max="10496" width="0" style="269" hidden="1"/>
    <col min="10497" max="10497" width="18.7109375" style="269" hidden="1" customWidth="1"/>
    <col min="10498" max="10498" width="12" style="269" hidden="1" customWidth="1"/>
    <col min="10499" max="10501" width="10.28515625" style="269" hidden="1" customWidth="1"/>
    <col min="10502" max="10504" width="10.42578125" style="269" hidden="1" customWidth="1"/>
    <col min="10505" max="10752" width="0" style="269" hidden="1"/>
    <col min="10753" max="10753" width="18.7109375" style="269" hidden="1" customWidth="1"/>
    <col min="10754" max="10754" width="12" style="269" hidden="1" customWidth="1"/>
    <col min="10755" max="10757" width="10.28515625" style="269" hidden="1" customWidth="1"/>
    <col min="10758" max="10760" width="10.42578125" style="269" hidden="1" customWidth="1"/>
    <col min="10761" max="11008" width="0" style="269" hidden="1"/>
    <col min="11009" max="11009" width="18.7109375" style="269" hidden="1" customWidth="1"/>
    <col min="11010" max="11010" width="12" style="269" hidden="1" customWidth="1"/>
    <col min="11011" max="11013" width="10.28515625" style="269" hidden="1" customWidth="1"/>
    <col min="11014" max="11016" width="10.42578125" style="269" hidden="1" customWidth="1"/>
    <col min="11017" max="11264" width="0" style="269" hidden="1"/>
    <col min="11265" max="11265" width="18.7109375" style="269" hidden="1" customWidth="1"/>
    <col min="11266" max="11266" width="12" style="269" hidden="1" customWidth="1"/>
    <col min="11267" max="11269" width="10.28515625" style="269" hidden="1" customWidth="1"/>
    <col min="11270" max="11272" width="10.42578125" style="269" hidden="1" customWidth="1"/>
    <col min="11273" max="11520" width="0" style="269" hidden="1"/>
    <col min="11521" max="11521" width="18.7109375" style="269" hidden="1" customWidth="1"/>
    <col min="11522" max="11522" width="12" style="269" hidden="1" customWidth="1"/>
    <col min="11523" max="11525" width="10.28515625" style="269" hidden="1" customWidth="1"/>
    <col min="11526" max="11528" width="10.42578125" style="269" hidden="1" customWidth="1"/>
    <col min="11529" max="11776" width="0" style="269" hidden="1"/>
    <col min="11777" max="11777" width="18.7109375" style="269" hidden="1" customWidth="1"/>
    <col min="11778" max="11778" width="12" style="269" hidden="1" customWidth="1"/>
    <col min="11779" max="11781" width="10.28515625" style="269" hidden="1" customWidth="1"/>
    <col min="11782" max="11784" width="10.42578125" style="269" hidden="1" customWidth="1"/>
    <col min="11785" max="12032" width="0" style="269" hidden="1"/>
    <col min="12033" max="12033" width="18.7109375" style="269" hidden="1" customWidth="1"/>
    <col min="12034" max="12034" width="12" style="269" hidden="1" customWidth="1"/>
    <col min="12035" max="12037" width="10.28515625" style="269" hidden="1" customWidth="1"/>
    <col min="12038" max="12040" width="10.42578125" style="269" hidden="1" customWidth="1"/>
    <col min="12041" max="12288" width="0" style="269" hidden="1"/>
    <col min="12289" max="12289" width="18.7109375" style="269" hidden="1" customWidth="1"/>
    <col min="12290" max="12290" width="12" style="269" hidden="1" customWidth="1"/>
    <col min="12291" max="12293" width="10.28515625" style="269" hidden="1" customWidth="1"/>
    <col min="12294" max="12296" width="10.42578125" style="269" hidden="1" customWidth="1"/>
    <col min="12297" max="12544" width="0" style="269" hidden="1"/>
    <col min="12545" max="12545" width="18.7109375" style="269" hidden="1" customWidth="1"/>
    <col min="12546" max="12546" width="12" style="269" hidden="1" customWidth="1"/>
    <col min="12547" max="12549" width="10.28515625" style="269" hidden="1" customWidth="1"/>
    <col min="12550" max="12552" width="10.42578125" style="269" hidden="1" customWidth="1"/>
    <col min="12553" max="12800" width="0" style="269" hidden="1"/>
    <col min="12801" max="12801" width="18.7109375" style="269" hidden="1" customWidth="1"/>
    <col min="12802" max="12802" width="12" style="269" hidden="1" customWidth="1"/>
    <col min="12803" max="12805" width="10.28515625" style="269" hidden="1" customWidth="1"/>
    <col min="12806" max="12808" width="10.42578125" style="269" hidden="1" customWidth="1"/>
    <col min="12809" max="13056" width="0" style="269" hidden="1"/>
    <col min="13057" max="13057" width="18.7109375" style="269" hidden="1" customWidth="1"/>
    <col min="13058" max="13058" width="12" style="269" hidden="1" customWidth="1"/>
    <col min="13059" max="13061" width="10.28515625" style="269" hidden="1" customWidth="1"/>
    <col min="13062" max="13064" width="10.42578125" style="269" hidden="1" customWidth="1"/>
    <col min="13065" max="13312" width="0" style="269" hidden="1"/>
    <col min="13313" max="13313" width="18.7109375" style="269" hidden="1" customWidth="1"/>
    <col min="13314" max="13314" width="12" style="269" hidden="1" customWidth="1"/>
    <col min="13315" max="13317" width="10.28515625" style="269" hidden="1" customWidth="1"/>
    <col min="13318" max="13320" width="10.42578125" style="269" hidden="1" customWidth="1"/>
    <col min="13321" max="13568" width="0" style="269" hidden="1"/>
    <col min="13569" max="13569" width="18.7109375" style="269" hidden="1" customWidth="1"/>
    <col min="13570" max="13570" width="12" style="269" hidden="1" customWidth="1"/>
    <col min="13571" max="13573" width="10.28515625" style="269" hidden="1" customWidth="1"/>
    <col min="13574" max="13576" width="10.42578125" style="269" hidden="1" customWidth="1"/>
    <col min="13577" max="13824" width="0" style="269" hidden="1"/>
    <col min="13825" max="13825" width="18.7109375" style="269" hidden="1" customWidth="1"/>
    <col min="13826" max="13826" width="12" style="269" hidden="1" customWidth="1"/>
    <col min="13827" max="13829" width="10.28515625" style="269" hidden="1" customWidth="1"/>
    <col min="13830" max="13832" width="10.42578125" style="269" hidden="1" customWidth="1"/>
    <col min="13833" max="14080" width="0" style="269" hidden="1"/>
    <col min="14081" max="14081" width="18.7109375" style="269" hidden="1" customWidth="1"/>
    <col min="14082" max="14082" width="12" style="269" hidden="1" customWidth="1"/>
    <col min="14083" max="14085" width="10.28515625" style="269" hidden="1" customWidth="1"/>
    <col min="14086" max="14088" width="10.42578125" style="269" hidden="1" customWidth="1"/>
    <col min="14089" max="14336" width="0" style="269" hidden="1"/>
    <col min="14337" max="14337" width="18.7109375" style="269" hidden="1" customWidth="1"/>
    <col min="14338" max="14338" width="12" style="269" hidden="1" customWidth="1"/>
    <col min="14339" max="14341" width="10.28515625" style="269" hidden="1" customWidth="1"/>
    <col min="14342" max="14344" width="10.42578125" style="269" hidden="1" customWidth="1"/>
    <col min="14345" max="14592" width="0" style="269" hidden="1"/>
    <col min="14593" max="14593" width="18.7109375" style="269" hidden="1" customWidth="1"/>
    <col min="14594" max="14594" width="12" style="269" hidden="1" customWidth="1"/>
    <col min="14595" max="14597" width="10.28515625" style="269" hidden="1" customWidth="1"/>
    <col min="14598" max="14600" width="10.42578125" style="269" hidden="1" customWidth="1"/>
    <col min="14601" max="14848" width="0" style="269" hidden="1"/>
    <col min="14849" max="14849" width="18.7109375" style="269" hidden="1" customWidth="1"/>
    <col min="14850" max="14850" width="12" style="269" hidden="1" customWidth="1"/>
    <col min="14851" max="14853" width="10.28515625" style="269" hidden="1" customWidth="1"/>
    <col min="14854" max="14856" width="10.42578125" style="269" hidden="1" customWidth="1"/>
    <col min="14857" max="15104" width="0" style="269" hidden="1"/>
    <col min="15105" max="15105" width="18.7109375" style="269" hidden="1" customWidth="1"/>
    <col min="15106" max="15106" width="12" style="269" hidden="1" customWidth="1"/>
    <col min="15107" max="15109" width="10.28515625" style="269" hidden="1" customWidth="1"/>
    <col min="15110" max="15112" width="10.42578125" style="269" hidden="1" customWidth="1"/>
    <col min="15113" max="15360" width="0" style="269" hidden="1"/>
    <col min="15361" max="15361" width="18.7109375" style="269" hidden="1" customWidth="1"/>
    <col min="15362" max="15362" width="12" style="269" hidden="1" customWidth="1"/>
    <col min="15363" max="15365" width="10.28515625" style="269" hidden="1" customWidth="1"/>
    <col min="15366" max="15368" width="10.42578125" style="269" hidden="1" customWidth="1"/>
    <col min="15369" max="15616" width="0" style="269" hidden="1"/>
    <col min="15617" max="15617" width="18.7109375" style="269" hidden="1" customWidth="1"/>
    <col min="15618" max="15618" width="12" style="269" hidden="1" customWidth="1"/>
    <col min="15619" max="15621" width="10.28515625" style="269" hidden="1" customWidth="1"/>
    <col min="15622" max="15624" width="10.42578125" style="269" hidden="1" customWidth="1"/>
    <col min="15625" max="15872" width="0" style="269" hidden="1"/>
    <col min="15873" max="15873" width="18.7109375" style="269" hidden="1" customWidth="1"/>
    <col min="15874" max="15874" width="12" style="269" hidden="1" customWidth="1"/>
    <col min="15875" max="15877" width="10.28515625" style="269" hidden="1" customWidth="1"/>
    <col min="15878" max="15880" width="10.42578125" style="269" hidden="1" customWidth="1"/>
    <col min="15881" max="16128" width="0" style="269" hidden="1"/>
    <col min="16129" max="16129" width="18.7109375" style="269" hidden="1" customWidth="1"/>
    <col min="16130" max="16130" width="12" style="269" hidden="1" customWidth="1"/>
    <col min="16131" max="16133" width="10.28515625" style="269" hidden="1" customWidth="1"/>
    <col min="16134" max="16136" width="10.42578125" style="269" hidden="1" customWidth="1"/>
    <col min="16137" max="16384" width="0" style="269" hidden="1"/>
  </cols>
  <sheetData>
    <row r="1" spans="1:14" ht="16.5" thickBot="1" x14ac:dyDescent="0.3">
      <c r="A1" s="267" t="s">
        <v>725</v>
      </c>
      <c r="C1" s="268"/>
      <c r="D1" s="268"/>
      <c r="E1" s="268"/>
      <c r="F1" s="268"/>
      <c r="G1" s="268"/>
      <c r="H1" s="268"/>
    </row>
    <row r="2" spans="1:14" x14ac:dyDescent="0.2">
      <c r="A2" s="13" t="s">
        <v>19</v>
      </c>
      <c r="B2" s="297" t="s">
        <v>41</v>
      </c>
      <c r="C2" s="671" t="s">
        <v>713</v>
      </c>
      <c r="D2" s="671"/>
      <c r="E2" s="14" t="s">
        <v>714</v>
      </c>
      <c r="F2" s="674" t="s">
        <v>726</v>
      </c>
      <c r="G2" s="674"/>
      <c r="H2" s="674"/>
    </row>
    <row r="3" spans="1:14" x14ac:dyDescent="0.2">
      <c r="A3" s="27"/>
      <c r="B3" s="299" t="s">
        <v>727</v>
      </c>
      <c r="C3" s="672" t="s">
        <v>728</v>
      </c>
      <c r="D3" s="672"/>
      <c r="E3" s="300" t="s">
        <v>717</v>
      </c>
      <c r="F3" s="673" t="s">
        <v>729</v>
      </c>
      <c r="G3" s="673"/>
      <c r="H3" s="673"/>
      <c r="K3" s="274"/>
    </row>
    <row r="4" spans="1:14" ht="14.25" x14ac:dyDescent="0.2">
      <c r="A4" s="27" t="s">
        <v>47</v>
      </c>
      <c r="B4" s="299">
        <v>2015</v>
      </c>
      <c r="C4" s="301" t="s">
        <v>719</v>
      </c>
      <c r="D4" s="301" t="s">
        <v>730</v>
      </c>
      <c r="E4" s="15" t="s">
        <v>48</v>
      </c>
      <c r="F4" s="327">
        <v>2016</v>
      </c>
      <c r="G4" s="327">
        <v>2017</v>
      </c>
      <c r="H4" s="327">
        <v>2018</v>
      </c>
    </row>
    <row r="5" spans="1:14" x14ac:dyDescent="0.2">
      <c r="A5" s="27"/>
      <c r="B5" s="304"/>
      <c r="C5" s="117" t="s">
        <v>721</v>
      </c>
      <c r="D5" s="117" t="s">
        <v>731</v>
      </c>
      <c r="E5" s="15"/>
      <c r="K5" s="274"/>
    </row>
    <row r="6" spans="1:14" x14ac:dyDescent="0.2">
      <c r="A6" s="27"/>
      <c r="B6" s="304"/>
      <c r="C6" s="15" t="s">
        <v>48</v>
      </c>
      <c r="D6" s="276" t="s">
        <v>58</v>
      </c>
      <c r="E6" s="305"/>
    </row>
    <row r="7" spans="1:14" x14ac:dyDescent="0.2">
      <c r="A7" s="123"/>
      <c r="B7" s="136"/>
      <c r="C7" s="15"/>
      <c r="D7" s="15" t="s">
        <v>732</v>
      </c>
      <c r="E7" s="306"/>
      <c r="F7" s="307" t="s">
        <v>687</v>
      </c>
      <c r="G7" s="286"/>
      <c r="H7" s="286"/>
    </row>
    <row r="8" spans="1:14" x14ac:dyDescent="0.2">
      <c r="A8" s="279" t="s">
        <v>358</v>
      </c>
      <c r="B8" s="308">
        <v>9793172</v>
      </c>
      <c r="C8" s="308"/>
      <c r="D8" s="119" t="s">
        <v>48</v>
      </c>
      <c r="E8" s="309"/>
      <c r="F8" s="281">
        <v>61.963081624625808</v>
      </c>
      <c r="G8" s="281">
        <v>21.097451571360128</v>
      </c>
      <c r="H8" s="281">
        <v>3.3598666499475347</v>
      </c>
    </row>
    <row r="9" spans="1:14" ht="25.5" x14ac:dyDescent="0.2">
      <c r="A9" s="282" t="s">
        <v>689</v>
      </c>
      <c r="B9" s="310">
        <v>89268</v>
      </c>
      <c r="C9" s="312">
        <v>14026.279047038381</v>
      </c>
      <c r="D9" s="312">
        <v>14131.984129082042</v>
      </c>
      <c r="E9" s="312">
        <v>105.7050820436616</v>
      </c>
      <c r="F9" s="312">
        <v>0</v>
      </c>
      <c r="G9" s="312">
        <v>0</v>
      </c>
      <c r="H9" s="312">
        <v>0</v>
      </c>
      <c r="K9" s="285"/>
      <c r="L9" s="286"/>
      <c r="M9" s="274"/>
      <c r="N9" s="273"/>
    </row>
    <row r="10" spans="1:14" x14ac:dyDescent="0.2">
      <c r="A10" s="269" t="s">
        <v>361</v>
      </c>
      <c r="B10" s="310">
        <v>32343</v>
      </c>
      <c r="C10" s="312">
        <v>-14378.720952961619</v>
      </c>
      <c r="D10" s="312">
        <v>-15219.015870917958</v>
      </c>
      <c r="E10" s="312">
        <v>-840.2949179563384</v>
      </c>
      <c r="F10" s="312">
        <v>652</v>
      </c>
      <c r="G10" s="312">
        <v>361</v>
      </c>
      <c r="H10" s="312">
        <v>94</v>
      </c>
      <c r="K10" s="285"/>
      <c r="L10" s="286"/>
      <c r="M10" s="274"/>
      <c r="N10" s="275"/>
    </row>
    <row r="11" spans="1:14" x14ac:dyDescent="0.2">
      <c r="A11" s="269" t="s">
        <v>362</v>
      </c>
      <c r="B11" s="310">
        <v>26838</v>
      </c>
      <c r="C11" s="312">
        <v>288.27904703837993</v>
      </c>
      <c r="D11" s="312">
        <v>-408.01587091795795</v>
      </c>
      <c r="E11" s="312">
        <v>-696.29491795633794</v>
      </c>
      <c r="F11" s="312">
        <v>508</v>
      </c>
      <c r="G11" s="312">
        <v>217</v>
      </c>
      <c r="H11" s="312">
        <v>0</v>
      </c>
      <c r="K11" s="285"/>
      <c r="L11" s="274"/>
      <c r="M11" s="274"/>
      <c r="N11" s="275"/>
    </row>
    <row r="12" spans="1:14" x14ac:dyDescent="0.2">
      <c r="A12" s="269" t="s">
        <v>363</v>
      </c>
      <c r="B12" s="310">
        <v>83042</v>
      </c>
      <c r="C12" s="312">
        <v>7440.2790470383798</v>
      </c>
      <c r="D12" s="312">
        <v>7545.9841290820423</v>
      </c>
      <c r="E12" s="312">
        <v>105.70508204366251</v>
      </c>
      <c r="F12" s="312">
        <v>0</v>
      </c>
      <c r="G12" s="312">
        <v>0</v>
      </c>
      <c r="H12" s="312">
        <v>0</v>
      </c>
      <c r="K12" s="285"/>
      <c r="L12" s="274"/>
      <c r="M12" s="274"/>
      <c r="N12" s="276"/>
    </row>
    <row r="13" spans="1:14" x14ac:dyDescent="0.2">
      <c r="A13" s="269" t="s">
        <v>364</v>
      </c>
      <c r="B13" s="310">
        <v>104772</v>
      </c>
      <c r="C13" s="312">
        <v>7130.2790470383798</v>
      </c>
      <c r="D13" s="312">
        <v>7235.9841290820423</v>
      </c>
      <c r="E13" s="312">
        <v>105.70508204366251</v>
      </c>
      <c r="F13" s="312">
        <v>0</v>
      </c>
      <c r="G13" s="312">
        <v>0</v>
      </c>
      <c r="H13" s="312">
        <v>0</v>
      </c>
      <c r="K13" s="285"/>
      <c r="L13" s="286"/>
      <c r="M13" s="286"/>
      <c r="N13" s="278"/>
    </row>
    <row r="14" spans="1:14" x14ac:dyDescent="0.2">
      <c r="A14" s="269" t="s">
        <v>365</v>
      </c>
      <c r="B14" s="310">
        <v>71625</v>
      </c>
      <c r="C14" s="312">
        <v>6030.2790470383798</v>
      </c>
      <c r="D14" s="312">
        <v>6135.9841290820423</v>
      </c>
      <c r="E14" s="312">
        <v>105.70508204366251</v>
      </c>
      <c r="F14" s="312">
        <v>0</v>
      </c>
      <c r="G14" s="312">
        <v>0</v>
      </c>
      <c r="H14" s="312">
        <v>0</v>
      </c>
      <c r="K14" s="285"/>
    </row>
    <row r="15" spans="1:14" x14ac:dyDescent="0.2">
      <c r="A15" s="269" t="s">
        <v>366</v>
      </c>
      <c r="B15" s="310">
        <v>45853</v>
      </c>
      <c r="C15" s="312">
        <v>-5791.7209529616202</v>
      </c>
      <c r="D15" s="312">
        <v>-6633.0158709179577</v>
      </c>
      <c r="E15" s="312">
        <v>-841.29491795633749</v>
      </c>
      <c r="F15" s="312">
        <v>653</v>
      </c>
      <c r="G15" s="312">
        <v>362</v>
      </c>
      <c r="H15" s="312">
        <v>95</v>
      </c>
      <c r="K15" s="285"/>
    </row>
    <row r="16" spans="1:14" x14ac:dyDescent="0.2">
      <c r="A16" s="269" t="s">
        <v>367</v>
      </c>
      <c r="B16" s="310">
        <v>96874</v>
      </c>
      <c r="C16" s="312">
        <v>-1053.72095296162</v>
      </c>
      <c r="D16" s="312">
        <v>-1895.015870917958</v>
      </c>
      <c r="E16" s="312">
        <v>-841.29491795633794</v>
      </c>
      <c r="F16" s="312">
        <v>653</v>
      </c>
      <c r="G16" s="312">
        <v>362</v>
      </c>
      <c r="H16" s="312">
        <v>95</v>
      </c>
      <c r="K16" s="285"/>
    </row>
    <row r="17" spans="1:11" x14ac:dyDescent="0.2">
      <c r="A17" s="269" t="s">
        <v>368</v>
      </c>
      <c r="B17" s="310">
        <v>58177</v>
      </c>
      <c r="C17" s="312">
        <v>7156.2790470383798</v>
      </c>
      <c r="D17" s="312">
        <v>7261.9841290820423</v>
      </c>
      <c r="E17" s="312">
        <v>105.70508204366251</v>
      </c>
      <c r="F17" s="312">
        <v>0</v>
      </c>
      <c r="G17" s="312">
        <v>0</v>
      </c>
      <c r="H17" s="312">
        <v>0</v>
      </c>
      <c r="K17" s="285"/>
    </row>
    <row r="18" spans="1:11" x14ac:dyDescent="0.2">
      <c r="A18" s="269" t="s">
        <v>369</v>
      </c>
      <c r="B18" s="310">
        <v>9965</v>
      </c>
      <c r="C18" s="312">
        <v>2492.2790470383798</v>
      </c>
      <c r="D18" s="312">
        <v>2597.9841290820418</v>
      </c>
      <c r="E18" s="312">
        <v>105.70508204366206</v>
      </c>
      <c r="F18" s="312">
        <v>0</v>
      </c>
      <c r="G18" s="312">
        <v>0</v>
      </c>
      <c r="H18" s="312">
        <v>0</v>
      </c>
      <c r="K18" s="285"/>
    </row>
    <row r="19" spans="1:11" x14ac:dyDescent="0.2">
      <c r="A19" s="269" t="s">
        <v>370</v>
      </c>
      <c r="B19" s="310">
        <v>27308</v>
      </c>
      <c r="C19" s="312">
        <v>6710.2790470383798</v>
      </c>
      <c r="D19" s="312">
        <v>6815.9841290820423</v>
      </c>
      <c r="E19" s="312">
        <v>105.70508204366251</v>
      </c>
      <c r="F19" s="312">
        <v>0</v>
      </c>
      <c r="G19" s="312">
        <v>0</v>
      </c>
      <c r="H19" s="312">
        <v>0</v>
      </c>
      <c r="K19" s="285"/>
    </row>
    <row r="20" spans="1:11" x14ac:dyDescent="0.2">
      <c r="A20" s="269" t="s">
        <v>371</v>
      </c>
      <c r="B20" s="310">
        <v>16211</v>
      </c>
      <c r="C20" s="312">
        <v>5185.2790470383798</v>
      </c>
      <c r="D20" s="312">
        <v>5290.9841290820423</v>
      </c>
      <c r="E20" s="312">
        <v>105.70508204366251</v>
      </c>
      <c r="F20" s="312">
        <v>0</v>
      </c>
      <c r="G20" s="312">
        <v>0</v>
      </c>
      <c r="H20" s="312">
        <v>0</v>
      </c>
      <c r="K20" s="285"/>
    </row>
    <row r="21" spans="1:11" x14ac:dyDescent="0.2">
      <c r="A21" s="269" t="s">
        <v>372</v>
      </c>
      <c r="B21" s="310">
        <v>44387</v>
      </c>
      <c r="C21" s="312">
        <v>7469.2790470383798</v>
      </c>
      <c r="D21" s="312">
        <v>7574.9841290820423</v>
      </c>
      <c r="E21" s="312">
        <v>105.70508204366251</v>
      </c>
      <c r="F21" s="312">
        <v>0</v>
      </c>
      <c r="G21" s="312">
        <v>0</v>
      </c>
      <c r="H21" s="312">
        <v>0</v>
      </c>
      <c r="K21" s="285"/>
    </row>
    <row r="22" spans="1:11" x14ac:dyDescent="0.2">
      <c r="A22" s="269" t="s">
        <v>373</v>
      </c>
      <c r="B22" s="310">
        <v>69711</v>
      </c>
      <c r="C22" s="312">
        <v>1235.27904703838</v>
      </c>
      <c r="D22" s="312">
        <v>393.98412908204205</v>
      </c>
      <c r="E22" s="312">
        <v>-841.29491795633794</v>
      </c>
      <c r="F22" s="312">
        <v>653</v>
      </c>
      <c r="G22" s="312">
        <v>362</v>
      </c>
      <c r="H22" s="312">
        <v>95</v>
      </c>
      <c r="K22" s="285"/>
    </row>
    <row r="23" spans="1:11" x14ac:dyDescent="0.2">
      <c r="A23" s="269" t="s">
        <v>374</v>
      </c>
      <c r="B23" s="310">
        <v>74790</v>
      </c>
      <c r="C23" s="312">
        <v>-6056.7209529616202</v>
      </c>
      <c r="D23" s="312">
        <v>-6479.0158709179577</v>
      </c>
      <c r="E23" s="312">
        <v>-422.29491795633749</v>
      </c>
      <c r="F23" s="312">
        <v>234</v>
      </c>
      <c r="G23" s="312">
        <v>0</v>
      </c>
      <c r="H23" s="312">
        <v>0</v>
      </c>
      <c r="K23" s="285"/>
    </row>
    <row r="24" spans="1:11" x14ac:dyDescent="0.2">
      <c r="A24" s="269" t="s">
        <v>375</v>
      </c>
      <c r="B24" s="310">
        <v>917297</v>
      </c>
      <c r="C24" s="312">
        <v>-1729.72095296162</v>
      </c>
      <c r="D24" s="312">
        <v>-2291.0158709179582</v>
      </c>
      <c r="E24" s="312">
        <v>-561.29491795633817</v>
      </c>
      <c r="F24" s="312">
        <v>373</v>
      </c>
      <c r="G24" s="312">
        <v>82</v>
      </c>
      <c r="H24" s="312">
        <v>0</v>
      </c>
      <c r="K24" s="285"/>
    </row>
    <row r="25" spans="1:11" x14ac:dyDescent="0.2">
      <c r="A25" s="269" t="s">
        <v>376</v>
      </c>
      <c r="B25" s="310">
        <v>45194</v>
      </c>
      <c r="C25" s="312">
        <v>2743.2790470383798</v>
      </c>
      <c r="D25" s="312">
        <v>2848.9841290820418</v>
      </c>
      <c r="E25" s="312">
        <v>105.70508204366206</v>
      </c>
      <c r="F25" s="312">
        <v>0</v>
      </c>
      <c r="G25" s="312">
        <v>0</v>
      </c>
      <c r="H25" s="312">
        <v>0</v>
      </c>
      <c r="K25" s="285"/>
    </row>
    <row r="26" spans="1:11" x14ac:dyDescent="0.2">
      <c r="A26" s="269" t="s">
        <v>377</v>
      </c>
      <c r="B26" s="310">
        <v>92808</v>
      </c>
      <c r="C26" s="312">
        <v>13653.279047038381</v>
      </c>
      <c r="D26" s="312">
        <v>13758.984129082042</v>
      </c>
      <c r="E26" s="312">
        <v>105.7050820436616</v>
      </c>
      <c r="F26" s="312">
        <v>0</v>
      </c>
      <c r="G26" s="312">
        <v>0</v>
      </c>
      <c r="H26" s="312">
        <v>0</v>
      </c>
      <c r="K26" s="285"/>
    </row>
    <row r="27" spans="1:11" x14ac:dyDescent="0.2">
      <c r="A27" s="269" t="s">
        <v>378</v>
      </c>
      <c r="B27" s="310">
        <v>45822</v>
      </c>
      <c r="C27" s="312">
        <v>2959.2790470383798</v>
      </c>
      <c r="D27" s="312">
        <v>3064.9841290820418</v>
      </c>
      <c r="E27" s="312">
        <v>105.70508204366206</v>
      </c>
      <c r="F27" s="312">
        <v>0</v>
      </c>
      <c r="G27" s="312">
        <v>0</v>
      </c>
      <c r="H27" s="312">
        <v>0</v>
      </c>
      <c r="K27" s="285"/>
    </row>
    <row r="28" spans="1:11" x14ac:dyDescent="0.2">
      <c r="A28" s="269" t="s">
        <v>379</v>
      </c>
      <c r="B28" s="310">
        <v>67674</v>
      </c>
      <c r="C28" s="312">
        <v>-4864.7209529616202</v>
      </c>
      <c r="D28" s="312">
        <v>-5706.0158709179577</v>
      </c>
      <c r="E28" s="312">
        <v>-841.29491795633749</v>
      </c>
      <c r="F28" s="312">
        <v>653</v>
      </c>
      <c r="G28" s="312">
        <v>362</v>
      </c>
      <c r="H28" s="312">
        <v>95</v>
      </c>
      <c r="K28" s="285"/>
    </row>
    <row r="29" spans="1:11" x14ac:dyDescent="0.2">
      <c r="A29" s="269" t="s">
        <v>380</v>
      </c>
      <c r="B29" s="310">
        <v>42083</v>
      </c>
      <c r="C29" s="312">
        <v>3482.2790470383798</v>
      </c>
      <c r="D29" s="312">
        <v>3587.9841290820418</v>
      </c>
      <c r="E29" s="312">
        <v>105.70508204366206</v>
      </c>
      <c r="F29" s="312">
        <v>0</v>
      </c>
      <c r="G29" s="312">
        <v>0</v>
      </c>
      <c r="H29" s="312">
        <v>0</v>
      </c>
    </row>
    <row r="30" spans="1:11" x14ac:dyDescent="0.2">
      <c r="A30" s="269" t="s">
        <v>381</v>
      </c>
      <c r="B30" s="310">
        <v>25456</v>
      </c>
      <c r="C30" s="312">
        <v>7430.2790470383798</v>
      </c>
      <c r="D30" s="312">
        <v>7535.9841290820423</v>
      </c>
      <c r="E30" s="312">
        <v>105.70508204366251</v>
      </c>
      <c r="F30" s="312">
        <v>0</v>
      </c>
      <c r="G30" s="312">
        <v>0</v>
      </c>
      <c r="H30" s="312">
        <v>0</v>
      </c>
    </row>
    <row r="31" spans="1:11" x14ac:dyDescent="0.2">
      <c r="A31" s="269" t="s">
        <v>382</v>
      </c>
      <c r="B31" s="310">
        <v>32242</v>
      </c>
      <c r="C31" s="312">
        <v>2831.2790470383798</v>
      </c>
      <c r="D31" s="312">
        <v>2936.9841290820418</v>
      </c>
      <c r="E31" s="312">
        <v>105.70508204366206</v>
      </c>
      <c r="F31" s="312">
        <v>0</v>
      </c>
      <c r="G31" s="312">
        <v>0</v>
      </c>
      <c r="H31" s="312">
        <v>0</v>
      </c>
    </row>
    <row r="32" spans="1:11" x14ac:dyDescent="0.2">
      <c r="A32" s="269" t="s">
        <v>383</v>
      </c>
      <c r="B32" s="310">
        <v>11413</v>
      </c>
      <c r="C32" s="312">
        <v>376.27904703837993</v>
      </c>
      <c r="D32" s="312">
        <v>-464.01587091795795</v>
      </c>
      <c r="E32" s="312">
        <v>-840.29491795633794</v>
      </c>
      <c r="F32" s="312">
        <v>652</v>
      </c>
      <c r="G32" s="312">
        <v>361</v>
      </c>
      <c r="H32" s="312">
        <v>94</v>
      </c>
    </row>
    <row r="33" spans="1:8" x14ac:dyDescent="0.2">
      <c r="A33" s="269" t="s">
        <v>384</v>
      </c>
      <c r="B33" s="310">
        <v>40837</v>
      </c>
      <c r="C33" s="312">
        <v>2958.2790470383798</v>
      </c>
      <c r="D33" s="312">
        <v>3063.9841290820418</v>
      </c>
      <c r="E33" s="312">
        <v>105.70508204366206</v>
      </c>
      <c r="F33" s="312">
        <v>0</v>
      </c>
      <c r="G33" s="312">
        <v>0</v>
      </c>
      <c r="H33" s="312">
        <v>0</v>
      </c>
    </row>
    <row r="34" spans="1:8" x14ac:dyDescent="0.2">
      <c r="A34" s="269" t="s">
        <v>385</v>
      </c>
      <c r="B34" s="310">
        <v>41538</v>
      </c>
      <c r="C34" s="312">
        <v>885.27904703837999</v>
      </c>
      <c r="D34" s="312">
        <v>937.98412908204205</v>
      </c>
      <c r="E34" s="312">
        <v>52.70508204366206</v>
      </c>
      <c r="F34" s="312">
        <v>0</v>
      </c>
      <c r="G34" s="312">
        <v>0</v>
      </c>
      <c r="H34" s="312">
        <v>0</v>
      </c>
    </row>
    <row r="35" spans="1:8" ht="25.5" x14ac:dyDescent="0.2">
      <c r="A35" s="282" t="s">
        <v>690</v>
      </c>
      <c r="B35" s="310">
        <v>41472</v>
      </c>
      <c r="C35" s="312">
        <v>5800.2790470383798</v>
      </c>
      <c r="D35" s="312">
        <v>5905.9841290820423</v>
      </c>
      <c r="E35" s="312">
        <v>105.70508204366251</v>
      </c>
      <c r="F35" s="312">
        <v>0</v>
      </c>
      <c r="G35" s="312">
        <v>0</v>
      </c>
      <c r="H35" s="312">
        <v>0</v>
      </c>
    </row>
    <row r="36" spans="1:8" x14ac:dyDescent="0.2">
      <c r="A36" s="269" t="s">
        <v>388</v>
      </c>
      <c r="B36" s="310">
        <v>13529</v>
      </c>
      <c r="C36" s="312">
        <v>12225.279047038381</v>
      </c>
      <c r="D36" s="312">
        <v>12330.984129082042</v>
      </c>
      <c r="E36" s="312">
        <v>105.7050820436616</v>
      </c>
      <c r="F36" s="312">
        <v>0</v>
      </c>
      <c r="G36" s="312">
        <v>0</v>
      </c>
      <c r="H36" s="312">
        <v>0</v>
      </c>
    </row>
    <row r="37" spans="1:8" x14ac:dyDescent="0.2">
      <c r="A37" s="269" t="s">
        <v>389</v>
      </c>
      <c r="B37" s="310">
        <v>20153</v>
      </c>
      <c r="C37" s="312">
        <v>1496.27904703838</v>
      </c>
      <c r="D37" s="312">
        <v>1601.984129082042</v>
      </c>
      <c r="E37" s="312">
        <v>105.70508204366206</v>
      </c>
      <c r="F37" s="312">
        <v>0</v>
      </c>
      <c r="G37" s="312">
        <v>0</v>
      </c>
      <c r="H37" s="312">
        <v>0</v>
      </c>
    </row>
    <row r="38" spans="1:8" x14ac:dyDescent="0.2">
      <c r="A38" s="269" t="s">
        <v>390</v>
      </c>
      <c r="B38" s="310">
        <v>16481</v>
      </c>
      <c r="C38" s="312">
        <v>5171.2790470383798</v>
      </c>
      <c r="D38" s="312">
        <v>5276.9841290820423</v>
      </c>
      <c r="E38" s="312">
        <v>105.70508204366251</v>
      </c>
      <c r="F38" s="312">
        <v>0</v>
      </c>
      <c r="G38" s="312">
        <v>0</v>
      </c>
      <c r="H38" s="312">
        <v>0</v>
      </c>
    </row>
    <row r="39" spans="1:8" x14ac:dyDescent="0.2">
      <c r="A39" s="269" t="s">
        <v>391</v>
      </c>
      <c r="B39" s="310">
        <v>20356</v>
      </c>
      <c r="C39" s="312">
        <v>12594.279047038381</v>
      </c>
      <c r="D39" s="312">
        <v>12699.984129082042</v>
      </c>
      <c r="E39" s="312">
        <v>105.7050820436616</v>
      </c>
      <c r="F39" s="312">
        <v>0</v>
      </c>
      <c r="G39" s="312">
        <v>0</v>
      </c>
      <c r="H39" s="312">
        <v>0</v>
      </c>
    </row>
    <row r="40" spans="1:8" x14ac:dyDescent="0.2">
      <c r="A40" s="269" t="s">
        <v>386</v>
      </c>
      <c r="B40" s="310">
        <v>207944</v>
      </c>
      <c r="C40" s="312">
        <v>1884.27904703838</v>
      </c>
      <c r="D40" s="312">
        <v>1989.984129082042</v>
      </c>
      <c r="E40" s="312">
        <v>105.70508204366206</v>
      </c>
      <c r="F40" s="312">
        <v>0</v>
      </c>
      <c r="G40" s="312">
        <v>0</v>
      </c>
      <c r="H40" s="312">
        <v>0</v>
      </c>
    </row>
    <row r="41" spans="1:8" x14ac:dyDescent="0.2">
      <c r="A41" s="269" t="s">
        <v>392</v>
      </c>
      <c r="B41" s="310">
        <v>9284</v>
      </c>
      <c r="C41" s="312">
        <v>9909.2790470383807</v>
      </c>
      <c r="D41" s="312">
        <v>10014.984129082042</v>
      </c>
      <c r="E41" s="312">
        <v>105.7050820436616</v>
      </c>
      <c r="F41" s="312">
        <v>0</v>
      </c>
      <c r="G41" s="312">
        <v>0</v>
      </c>
      <c r="H41" s="312">
        <v>0</v>
      </c>
    </row>
    <row r="42" spans="1:8" x14ac:dyDescent="0.2">
      <c r="A42" s="269" t="s">
        <v>393</v>
      </c>
      <c r="B42" s="310">
        <v>21512</v>
      </c>
      <c r="C42" s="312">
        <v>5738.2790470383798</v>
      </c>
      <c r="D42" s="312">
        <v>5843.9841290820423</v>
      </c>
      <c r="E42" s="312">
        <v>105.70508204366251</v>
      </c>
      <c r="F42" s="312">
        <v>0</v>
      </c>
      <c r="G42" s="312">
        <v>0</v>
      </c>
      <c r="H42" s="312">
        <v>0</v>
      </c>
    </row>
    <row r="43" spans="1:8" ht="25.5" x14ac:dyDescent="0.2">
      <c r="A43" s="282" t="s">
        <v>691</v>
      </c>
      <c r="B43" s="310">
        <v>101619</v>
      </c>
      <c r="C43" s="312">
        <v>12674.279047038381</v>
      </c>
      <c r="D43" s="312">
        <v>12779.984129082042</v>
      </c>
      <c r="E43" s="312">
        <v>105.7050820436616</v>
      </c>
      <c r="F43" s="312">
        <v>0</v>
      </c>
      <c r="G43" s="312">
        <v>0</v>
      </c>
      <c r="H43" s="312">
        <v>0</v>
      </c>
    </row>
    <row r="44" spans="1:8" x14ac:dyDescent="0.2">
      <c r="A44" s="269" t="s">
        <v>396</v>
      </c>
      <c r="B44" s="310">
        <v>16298</v>
      </c>
      <c r="C44" s="312">
        <v>14163.279047038381</v>
      </c>
      <c r="D44" s="312">
        <v>14268.984129082042</v>
      </c>
      <c r="E44" s="312">
        <v>105.7050820436616</v>
      </c>
      <c r="F44" s="312">
        <v>0</v>
      </c>
      <c r="G44" s="312">
        <v>0</v>
      </c>
      <c r="H44" s="312">
        <v>0</v>
      </c>
    </row>
    <row r="45" spans="1:8" x14ac:dyDescent="0.2">
      <c r="A45" s="269" t="s">
        <v>397</v>
      </c>
      <c r="B45" s="310">
        <v>10650</v>
      </c>
      <c r="C45" s="312">
        <v>7681.2790470383798</v>
      </c>
      <c r="D45" s="312">
        <v>7786.9841290820423</v>
      </c>
      <c r="E45" s="312">
        <v>105.70508204366251</v>
      </c>
      <c r="F45" s="312">
        <v>0</v>
      </c>
      <c r="G45" s="312">
        <v>0</v>
      </c>
      <c r="H45" s="312">
        <v>0</v>
      </c>
    </row>
    <row r="46" spans="1:8" x14ac:dyDescent="0.2">
      <c r="A46" s="269" t="s">
        <v>398</v>
      </c>
      <c r="B46" s="310">
        <v>33432</v>
      </c>
      <c r="C46" s="312">
        <v>12808.279047038381</v>
      </c>
      <c r="D46" s="312">
        <v>12913.984129082042</v>
      </c>
      <c r="E46" s="312">
        <v>105.7050820436616</v>
      </c>
      <c r="F46" s="312">
        <v>0</v>
      </c>
      <c r="G46" s="312">
        <v>0</v>
      </c>
      <c r="H46" s="312">
        <v>0</v>
      </c>
    </row>
    <row r="47" spans="1:8" x14ac:dyDescent="0.2">
      <c r="A47" s="269" t="s">
        <v>399</v>
      </c>
      <c r="B47" s="310">
        <v>53852</v>
      </c>
      <c r="C47" s="312">
        <v>7062.2790470383798</v>
      </c>
      <c r="D47" s="312">
        <v>7167.9841290820423</v>
      </c>
      <c r="E47" s="312">
        <v>105.70508204366251</v>
      </c>
      <c r="F47" s="312">
        <v>0</v>
      </c>
      <c r="G47" s="312">
        <v>0</v>
      </c>
      <c r="H47" s="312">
        <v>0</v>
      </c>
    </row>
    <row r="48" spans="1:8" x14ac:dyDescent="0.2">
      <c r="A48" s="269" t="s">
        <v>400</v>
      </c>
      <c r="B48" s="310">
        <v>11672</v>
      </c>
      <c r="C48" s="312">
        <v>4918.2790470383798</v>
      </c>
      <c r="D48" s="312">
        <v>5023.9841290820423</v>
      </c>
      <c r="E48" s="312">
        <v>105.70508204366251</v>
      </c>
      <c r="F48" s="312">
        <v>0</v>
      </c>
      <c r="G48" s="312">
        <v>0</v>
      </c>
      <c r="H48" s="312">
        <v>0</v>
      </c>
    </row>
    <row r="49" spans="1:8" x14ac:dyDescent="0.2">
      <c r="A49" s="269" t="s">
        <v>401</v>
      </c>
      <c r="B49" s="310">
        <v>33967</v>
      </c>
      <c r="C49" s="312">
        <v>5229.2790470383798</v>
      </c>
      <c r="D49" s="312">
        <v>5334.9841290820423</v>
      </c>
      <c r="E49" s="312">
        <v>105.70508204366251</v>
      </c>
      <c r="F49" s="312">
        <v>0</v>
      </c>
      <c r="G49" s="312">
        <v>0</v>
      </c>
      <c r="H49" s="312">
        <v>0</v>
      </c>
    </row>
    <row r="50" spans="1:8" x14ac:dyDescent="0.2">
      <c r="A50" s="269" t="s">
        <v>402</v>
      </c>
      <c r="B50" s="310">
        <v>11944</v>
      </c>
      <c r="C50" s="312">
        <v>1210.27904703838</v>
      </c>
      <c r="D50" s="312">
        <v>1315.984129082042</v>
      </c>
      <c r="E50" s="312">
        <v>105.70508204366206</v>
      </c>
      <c r="F50" s="312">
        <v>0</v>
      </c>
      <c r="G50" s="312">
        <v>0</v>
      </c>
      <c r="H50" s="312">
        <v>0</v>
      </c>
    </row>
    <row r="51" spans="1:8" x14ac:dyDescent="0.2">
      <c r="A51" s="269" t="s">
        <v>403</v>
      </c>
      <c r="B51" s="310">
        <v>8905</v>
      </c>
      <c r="C51" s="312">
        <v>14105.279047038381</v>
      </c>
      <c r="D51" s="312">
        <v>14210.984129082042</v>
      </c>
      <c r="E51" s="312">
        <v>105.7050820436616</v>
      </c>
      <c r="F51" s="312">
        <v>0</v>
      </c>
      <c r="G51" s="312">
        <v>0</v>
      </c>
      <c r="H51" s="312">
        <v>0</v>
      </c>
    </row>
    <row r="52" spans="1:8" ht="25.5" x14ac:dyDescent="0.2">
      <c r="A52" s="282" t="s">
        <v>692</v>
      </c>
      <c r="B52" s="310">
        <v>5321</v>
      </c>
      <c r="C52" s="312">
        <v>10893.279047038381</v>
      </c>
      <c r="D52" s="312">
        <v>10998.984129082042</v>
      </c>
      <c r="E52" s="312">
        <v>105.7050820436616</v>
      </c>
      <c r="F52" s="312">
        <v>0</v>
      </c>
      <c r="G52" s="312">
        <v>0</v>
      </c>
      <c r="H52" s="312">
        <v>0</v>
      </c>
    </row>
    <row r="53" spans="1:8" x14ac:dyDescent="0.2">
      <c r="A53" s="269" t="s">
        <v>406</v>
      </c>
      <c r="B53" s="310">
        <v>21194</v>
      </c>
      <c r="C53" s="312">
        <v>7950.2790470383798</v>
      </c>
      <c r="D53" s="312">
        <v>8055.9841290820423</v>
      </c>
      <c r="E53" s="312">
        <v>105.70508204366251</v>
      </c>
      <c r="F53" s="312">
        <v>0</v>
      </c>
      <c r="G53" s="312">
        <v>0</v>
      </c>
      <c r="H53" s="312">
        <v>0</v>
      </c>
    </row>
    <row r="54" spans="1:8" x14ac:dyDescent="0.2">
      <c r="A54" s="269" t="s">
        <v>407</v>
      </c>
      <c r="B54" s="310">
        <v>9794</v>
      </c>
      <c r="C54" s="312">
        <v>11819.279047038381</v>
      </c>
      <c r="D54" s="312">
        <v>11924.984129082042</v>
      </c>
      <c r="E54" s="312">
        <v>105.7050820436616</v>
      </c>
      <c r="F54" s="312">
        <v>0</v>
      </c>
      <c r="G54" s="312">
        <v>0</v>
      </c>
      <c r="H54" s="312">
        <v>0</v>
      </c>
    </row>
    <row r="55" spans="1:8" x14ac:dyDescent="0.2">
      <c r="A55" s="269" t="s">
        <v>408</v>
      </c>
      <c r="B55" s="310">
        <v>151882</v>
      </c>
      <c r="C55" s="312">
        <v>4756.2790470383798</v>
      </c>
      <c r="D55" s="312">
        <v>4861.9841290820423</v>
      </c>
      <c r="E55" s="312">
        <v>105.70508204366251</v>
      </c>
      <c r="F55" s="312">
        <v>0</v>
      </c>
      <c r="G55" s="312">
        <v>0</v>
      </c>
      <c r="H55" s="312">
        <v>0</v>
      </c>
    </row>
    <row r="56" spans="1:8" x14ac:dyDescent="0.2">
      <c r="A56" s="269" t="s">
        <v>409</v>
      </c>
      <c r="B56" s="310">
        <v>26589</v>
      </c>
      <c r="C56" s="312">
        <v>8402.2790470383807</v>
      </c>
      <c r="D56" s="312">
        <v>8507.9841290820423</v>
      </c>
      <c r="E56" s="312">
        <v>105.7050820436616</v>
      </c>
      <c r="F56" s="312">
        <v>0</v>
      </c>
      <c r="G56" s="312">
        <v>0</v>
      </c>
      <c r="H56" s="312">
        <v>0</v>
      </c>
    </row>
    <row r="57" spans="1:8" x14ac:dyDescent="0.2">
      <c r="A57" s="269" t="s">
        <v>410</v>
      </c>
      <c r="B57" s="310">
        <v>42709</v>
      </c>
      <c r="C57" s="312">
        <v>9649.2790470383807</v>
      </c>
      <c r="D57" s="312">
        <v>9754.9841290820423</v>
      </c>
      <c r="E57" s="312">
        <v>105.7050820436616</v>
      </c>
      <c r="F57" s="312">
        <v>0</v>
      </c>
      <c r="G57" s="312">
        <v>0</v>
      </c>
      <c r="H57" s="312">
        <v>0</v>
      </c>
    </row>
    <row r="58" spans="1:8" x14ac:dyDescent="0.2">
      <c r="A58" s="269" t="s">
        <v>411</v>
      </c>
      <c r="B58" s="310">
        <v>136124</v>
      </c>
      <c r="C58" s="312">
        <v>9462.2790470383807</v>
      </c>
      <c r="D58" s="312">
        <v>9567.9841290820423</v>
      </c>
      <c r="E58" s="312">
        <v>105.7050820436616</v>
      </c>
      <c r="F58" s="312">
        <v>0</v>
      </c>
      <c r="G58" s="312">
        <v>0</v>
      </c>
      <c r="H58" s="312">
        <v>0</v>
      </c>
    </row>
    <row r="59" spans="1:8" x14ac:dyDescent="0.2">
      <c r="A59" s="269" t="s">
        <v>412</v>
      </c>
      <c r="B59" s="310">
        <v>14299</v>
      </c>
      <c r="C59" s="312">
        <v>6795.2790470383798</v>
      </c>
      <c r="D59" s="312">
        <v>6900.9841290820423</v>
      </c>
      <c r="E59" s="312">
        <v>105.70508204366251</v>
      </c>
      <c r="F59" s="312">
        <v>0</v>
      </c>
      <c r="G59" s="312">
        <v>0</v>
      </c>
      <c r="H59" s="312">
        <v>0</v>
      </c>
    </row>
    <row r="60" spans="1:8" x14ac:dyDescent="0.2">
      <c r="A60" s="269" t="s">
        <v>413</v>
      </c>
      <c r="B60" s="310">
        <v>7395</v>
      </c>
      <c r="C60" s="312">
        <v>8256.2790470383807</v>
      </c>
      <c r="D60" s="312">
        <v>8361.9841290820423</v>
      </c>
      <c r="E60" s="312">
        <v>105.7050820436616</v>
      </c>
      <c r="F60" s="312">
        <v>0</v>
      </c>
      <c r="G60" s="312">
        <v>0</v>
      </c>
      <c r="H60" s="312">
        <v>0</v>
      </c>
    </row>
    <row r="61" spans="1:8" x14ac:dyDescent="0.2">
      <c r="A61" s="269" t="s">
        <v>414</v>
      </c>
      <c r="B61" s="310">
        <v>7721</v>
      </c>
      <c r="C61" s="312">
        <v>10679.279047038381</v>
      </c>
      <c r="D61" s="312">
        <v>10784.984129082042</v>
      </c>
      <c r="E61" s="312">
        <v>105.7050820436616</v>
      </c>
      <c r="F61" s="312">
        <v>0</v>
      </c>
      <c r="G61" s="312">
        <v>0</v>
      </c>
      <c r="H61" s="312">
        <v>0</v>
      </c>
    </row>
    <row r="62" spans="1:8" x14ac:dyDescent="0.2">
      <c r="A62" s="269" t="s">
        <v>415</v>
      </c>
      <c r="B62" s="310">
        <v>3655</v>
      </c>
      <c r="C62" s="312">
        <v>13601.279047038381</v>
      </c>
      <c r="D62" s="312">
        <v>13706.984129082042</v>
      </c>
      <c r="E62" s="312">
        <v>105.7050820436616</v>
      </c>
      <c r="F62" s="312">
        <v>0</v>
      </c>
      <c r="G62" s="312">
        <v>0</v>
      </c>
      <c r="H62" s="312">
        <v>0</v>
      </c>
    </row>
    <row r="63" spans="1:8" x14ac:dyDescent="0.2">
      <c r="A63" s="269" t="s">
        <v>416</v>
      </c>
      <c r="B63" s="310">
        <v>11468</v>
      </c>
      <c r="C63" s="312">
        <v>10036.279047038381</v>
      </c>
      <c r="D63" s="312">
        <v>10141.984129082042</v>
      </c>
      <c r="E63" s="312">
        <v>105.7050820436616</v>
      </c>
      <c r="F63" s="312">
        <v>0</v>
      </c>
      <c r="G63" s="312">
        <v>0</v>
      </c>
      <c r="H63" s="312">
        <v>0</v>
      </c>
    </row>
    <row r="64" spans="1:8" x14ac:dyDescent="0.2">
      <c r="A64" s="269" t="s">
        <v>417</v>
      </c>
      <c r="B64" s="310">
        <v>5225</v>
      </c>
      <c r="C64" s="312">
        <v>14212.279047038381</v>
      </c>
      <c r="D64" s="312">
        <v>14317.984129082042</v>
      </c>
      <c r="E64" s="312">
        <v>105.7050820436616</v>
      </c>
      <c r="F64" s="312">
        <v>0</v>
      </c>
      <c r="G64" s="312">
        <v>0</v>
      </c>
      <c r="H64" s="312">
        <v>0</v>
      </c>
    </row>
    <row r="65" spans="1:8" ht="25.5" x14ac:dyDescent="0.2">
      <c r="A65" s="282" t="s">
        <v>693</v>
      </c>
      <c r="B65" s="310">
        <v>6496</v>
      </c>
      <c r="C65" s="312">
        <v>8853.2790470383807</v>
      </c>
      <c r="D65" s="312">
        <v>8958.9841290820423</v>
      </c>
      <c r="E65" s="312">
        <v>105.7050820436616</v>
      </c>
      <c r="F65" s="312">
        <v>0</v>
      </c>
      <c r="G65" s="312">
        <v>0</v>
      </c>
      <c r="H65" s="312">
        <v>0</v>
      </c>
    </row>
    <row r="66" spans="1:8" x14ac:dyDescent="0.2">
      <c r="A66" s="269" t="s">
        <v>420</v>
      </c>
      <c r="B66" s="310">
        <v>16627</v>
      </c>
      <c r="C66" s="312">
        <v>8289.2790470383807</v>
      </c>
      <c r="D66" s="312">
        <v>8394.9841290820423</v>
      </c>
      <c r="E66" s="312">
        <v>105.7050820436616</v>
      </c>
      <c r="F66" s="312">
        <v>0</v>
      </c>
      <c r="G66" s="312">
        <v>0</v>
      </c>
      <c r="H66" s="312">
        <v>0</v>
      </c>
    </row>
    <row r="67" spans="1:8" x14ac:dyDescent="0.2">
      <c r="A67" s="269" t="s">
        <v>421</v>
      </c>
      <c r="B67" s="310">
        <v>29077</v>
      </c>
      <c r="C67" s="312">
        <v>8663.2790470383807</v>
      </c>
      <c r="D67" s="312">
        <v>8768.9841290820423</v>
      </c>
      <c r="E67" s="312">
        <v>105.7050820436616</v>
      </c>
      <c r="F67" s="312">
        <v>0</v>
      </c>
      <c r="G67" s="312">
        <v>0</v>
      </c>
      <c r="H67" s="312">
        <v>0</v>
      </c>
    </row>
    <row r="68" spans="1:8" x14ac:dyDescent="0.2">
      <c r="A68" s="269" t="s">
        <v>422</v>
      </c>
      <c r="B68" s="310">
        <v>9543</v>
      </c>
      <c r="C68" s="312">
        <v>7993.2790470383798</v>
      </c>
      <c r="D68" s="312">
        <v>8098.9841290820423</v>
      </c>
      <c r="E68" s="312">
        <v>105.70508204366251</v>
      </c>
      <c r="F68" s="312">
        <v>0</v>
      </c>
      <c r="G68" s="312">
        <v>0</v>
      </c>
      <c r="H68" s="312">
        <v>0</v>
      </c>
    </row>
    <row r="69" spans="1:8" x14ac:dyDescent="0.2">
      <c r="A69" s="269" t="s">
        <v>423</v>
      </c>
      <c r="B69" s="310">
        <v>11225</v>
      </c>
      <c r="C69" s="312">
        <v>7946.2790470383798</v>
      </c>
      <c r="D69" s="312">
        <v>8051.9841290820423</v>
      </c>
      <c r="E69" s="312">
        <v>105.70508204366251</v>
      </c>
      <c r="F69" s="312">
        <v>0</v>
      </c>
      <c r="G69" s="312">
        <v>0</v>
      </c>
      <c r="H69" s="312">
        <v>0</v>
      </c>
    </row>
    <row r="70" spans="1:8" x14ac:dyDescent="0.2">
      <c r="A70" s="269" t="s">
        <v>424</v>
      </c>
      <c r="B70" s="310">
        <v>132322</v>
      </c>
      <c r="C70" s="312">
        <v>6023.2790470383798</v>
      </c>
      <c r="D70" s="312">
        <v>6128.9841290820423</v>
      </c>
      <c r="E70" s="312">
        <v>105.70508204366251</v>
      </c>
      <c r="F70" s="312">
        <v>0</v>
      </c>
      <c r="G70" s="312">
        <v>0</v>
      </c>
      <c r="H70" s="312">
        <v>0</v>
      </c>
    </row>
    <row r="71" spans="1:8" x14ac:dyDescent="0.2">
      <c r="A71" s="269" t="s">
        <v>425</v>
      </c>
      <c r="B71" s="310">
        <v>7142</v>
      </c>
      <c r="C71" s="312">
        <v>9924.2790470383807</v>
      </c>
      <c r="D71" s="312">
        <v>10029.984129082042</v>
      </c>
      <c r="E71" s="312">
        <v>105.7050820436616</v>
      </c>
      <c r="F71" s="312">
        <v>0</v>
      </c>
      <c r="G71" s="312">
        <v>0</v>
      </c>
      <c r="H71" s="312">
        <v>0</v>
      </c>
    </row>
    <row r="72" spans="1:8" x14ac:dyDescent="0.2">
      <c r="A72" s="269" t="s">
        <v>426</v>
      </c>
      <c r="B72" s="310">
        <v>30249</v>
      </c>
      <c r="C72" s="312">
        <v>11746.279047038381</v>
      </c>
      <c r="D72" s="312">
        <v>11851.984129082042</v>
      </c>
      <c r="E72" s="312">
        <v>105.7050820436616</v>
      </c>
      <c r="F72" s="312">
        <v>0</v>
      </c>
      <c r="G72" s="312">
        <v>0</v>
      </c>
      <c r="H72" s="312">
        <v>0</v>
      </c>
    </row>
    <row r="73" spans="1:8" x14ac:dyDescent="0.2">
      <c r="A73" s="269" t="s">
        <v>427</v>
      </c>
      <c r="B73" s="310">
        <v>11209</v>
      </c>
      <c r="C73" s="312">
        <v>14339.279047038381</v>
      </c>
      <c r="D73" s="312">
        <v>14444.984129082042</v>
      </c>
      <c r="E73" s="312">
        <v>105.7050820436616</v>
      </c>
      <c r="F73" s="312">
        <v>0</v>
      </c>
      <c r="G73" s="312">
        <v>0</v>
      </c>
      <c r="H73" s="312">
        <v>0</v>
      </c>
    </row>
    <row r="74" spans="1:8" x14ac:dyDescent="0.2">
      <c r="A74" s="269" t="s">
        <v>428</v>
      </c>
      <c r="B74" s="310">
        <v>18485</v>
      </c>
      <c r="C74" s="312">
        <v>12717.279047038381</v>
      </c>
      <c r="D74" s="312">
        <v>12822.984129082042</v>
      </c>
      <c r="E74" s="312">
        <v>105.7050820436616</v>
      </c>
      <c r="F74" s="312">
        <v>0</v>
      </c>
      <c r="G74" s="312">
        <v>0</v>
      </c>
      <c r="H74" s="312">
        <v>0</v>
      </c>
    </row>
    <row r="75" spans="1:8" x14ac:dyDescent="0.2">
      <c r="A75" s="269" t="s">
        <v>429</v>
      </c>
      <c r="B75" s="310">
        <v>13287</v>
      </c>
      <c r="C75" s="312">
        <v>8857.2790470383807</v>
      </c>
      <c r="D75" s="312">
        <v>8962.9841290820423</v>
      </c>
      <c r="E75" s="312">
        <v>105.7050820436616</v>
      </c>
      <c r="F75" s="312">
        <v>0</v>
      </c>
      <c r="G75" s="312">
        <v>0</v>
      </c>
      <c r="H75" s="312">
        <v>0</v>
      </c>
    </row>
    <row r="76" spans="1:8" x14ac:dyDescent="0.2">
      <c r="A76" s="269" t="s">
        <v>430</v>
      </c>
      <c r="B76" s="310">
        <v>26790</v>
      </c>
      <c r="C76" s="312">
        <v>10143.279047038381</v>
      </c>
      <c r="D76" s="312">
        <v>10248.984129082042</v>
      </c>
      <c r="E76" s="312">
        <v>105.7050820436616</v>
      </c>
      <c r="F76" s="312">
        <v>0</v>
      </c>
      <c r="G76" s="312">
        <v>0</v>
      </c>
      <c r="H76" s="312">
        <v>0</v>
      </c>
    </row>
    <row r="77" spans="1:8" x14ac:dyDescent="0.2">
      <c r="A77" s="269" t="s">
        <v>431</v>
      </c>
      <c r="B77" s="310">
        <v>33455</v>
      </c>
      <c r="C77" s="312">
        <v>6334.2790470383798</v>
      </c>
      <c r="D77" s="312">
        <v>6439.9841290820423</v>
      </c>
      <c r="E77" s="312">
        <v>105.70508204366251</v>
      </c>
      <c r="F77" s="312">
        <v>0</v>
      </c>
      <c r="G77" s="312">
        <v>0</v>
      </c>
      <c r="H77" s="312">
        <v>0</v>
      </c>
    </row>
    <row r="78" spans="1:8" ht="25.5" x14ac:dyDescent="0.2">
      <c r="A78" s="282" t="s">
        <v>694</v>
      </c>
      <c r="B78" s="310">
        <v>19502</v>
      </c>
      <c r="C78" s="312">
        <v>12137.279047038381</v>
      </c>
      <c r="D78" s="312">
        <v>12242.984129082042</v>
      </c>
      <c r="E78" s="312">
        <v>105.7050820436616</v>
      </c>
      <c r="F78" s="312">
        <v>0</v>
      </c>
      <c r="G78" s="312">
        <v>0</v>
      </c>
      <c r="H78" s="312">
        <v>0</v>
      </c>
    </row>
    <row r="79" spans="1:8" x14ac:dyDescent="0.2">
      <c r="A79" s="269" t="s">
        <v>434</v>
      </c>
      <c r="B79" s="310">
        <v>8361</v>
      </c>
      <c r="C79" s="312">
        <v>15350.279047038381</v>
      </c>
      <c r="D79" s="312">
        <v>15455.984129082042</v>
      </c>
      <c r="E79" s="312">
        <v>105.7050820436616</v>
      </c>
      <c r="F79" s="312">
        <v>0</v>
      </c>
      <c r="G79" s="312">
        <v>0</v>
      </c>
      <c r="H79" s="312">
        <v>0</v>
      </c>
    </row>
    <row r="80" spans="1:8" x14ac:dyDescent="0.2">
      <c r="A80" s="269" t="s">
        <v>435</v>
      </c>
      <c r="B80" s="310">
        <v>27583</v>
      </c>
      <c r="C80" s="312">
        <v>7814.2790470383798</v>
      </c>
      <c r="D80" s="312">
        <v>7919.9841290820423</v>
      </c>
      <c r="E80" s="312">
        <v>105.70508204366251</v>
      </c>
      <c r="F80" s="312">
        <v>0</v>
      </c>
      <c r="G80" s="312">
        <v>0</v>
      </c>
      <c r="H80" s="312">
        <v>0</v>
      </c>
    </row>
    <row r="81" spans="1:8" x14ac:dyDescent="0.2">
      <c r="A81" s="269" t="s">
        <v>436</v>
      </c>
      <c r="B81" s="310">
        <v>9734</v>
      </c>
      <c r="C81" s="312">
        <v>12165.279047038381</v>
      </c>
      <c r="D81" s="312">
        <v>12270.984129082042</v>
      </c>
      <c r="E81" s="312">
        <v>105.7050820436616</v>
      </c>
      <c r="F81" s="312">
        <v>0</v>
      </c>
      <c r="G81" s="312">
        <v>0</v>
      </c>
      <c r="H81" s="312">
        <v>0</v>
      </c>
    </row>
    <row r="82" spans="1:8" x14ac:dyDescent="0.2">
      <c r="A82" s="269" t="s">
        <v>437</v>
      </c>
      <c r="B82" s="310">
        <v>12289</v>
      </c>
      <c r="C82" s="312">
        <v>14217.279047038381</v>
      </c>
      <c r="D82" s="312">
        <v>14322.984129082042</v>
      </c>
      <c r="E82" s="312">
        <v>105.7050820436616</v>
      </c>
      <c r="F82" s="312">
        <v>0</v>
      </c>
      <c r="G82" s="312">
        <v>0</v>
      </c>
      <c r="H82" s="312">
        <v>0</v>
      </c>
    </row>
    <row r="83" spans="1:8" x14ac:dyDescent="0.2">
      <c r="A83" s="269" t="s">
        <v>438</v>
      </c>
      <c r="B83" s="310">
        <v>9267</v>
      </c>
      <c r="C83" s="312">
        <v>14077.279047038381</v>
      </c>
      <c r="D83" s="312">
        <v>14182.984129082042</v>
      </c>
      <c r="E83" s="312">
        <v>105.7050820436616</v>
      </c>
      <c r="F83" s="312">
        <v>0</v>
      </c>
      <c r="G83" s="312">
        <v>0</v>
      </c>
      <c r="H83" s="312">
        <v>0</v>
      </c>
    </row>
    <row r="84" spans="1:8" x14ac:dyDescent="0.2">
      <c r="A84" s="269" t="s">
        <v>439</v>
      </c>
      <c r="B84" s="310">
        <v>87300</v>
      </c>
      <c r="C84" s="312">
        <v>6866.2790470383798</v>
      </c>
      <c r="D84" s="312">
        <v>6971.9841290820423</v>
      </c>
      <c r="E84" s="312">
        <v>105.70508204366251</v>
      </c>
      <c r="F84" s="312">
        <v>0</v>
      </c>
      <c r="G84" s="312">
        <v>0</v>
      </c>
      <c r="H84" s="312">
        <v>0</v>
      </c>
    </row>
    <row r="85" spans="1:8" x14ac:dyDescent="0.2">
      <c r="A85" s="269" t="s">
        <v>440</v>
      </c>
      <c r="B85" s="310">
        <v>16084</v>
      </c>
      <c r="C85" s="312">
        <v>5843.2790470383798</v>
      </c>
      <c r="D85" s="312">
        <v>5948.9841290820423</v>
      </c>
      <c r="E85" s="312">
        <v>105.70508204366251</v>
      </c>
      <c r="F85" s="312">
        <v>0</v>
      </c>
      <c r="G85" s="312">
        <v>0</v>
      </c>
      <c r="H85" s="312">
        <v>0</v>
      </c>
    </row>
    <row r="86" spans="1:8" ht="25.5" x14ac:dyDescent="0.2">
      <c r="A86" s="282" t="s">
        <v>695</v>
      </c>
      <c r="B86" s="310">
        <v>10690</v>
      </c>
      <c r="C86" s="312">
        <v>11748.279047038381</v>
      </c>
      <c r="D86" s="312">
        <v>11853.984129082042</v>
      </c>
      <c r="E86" s="312">
        <v>105.7050820436616</v>
      </c>
      <c r="F86" s="312">
        <v>0</v>
      </c>
      <c r="G86" s="312">
        <v>0</v>
      </c>
      <c r="H86" s="312">
        <v>0</v>
      </c>
    </row>
    <row r="87" spans="1:8" x14ac:dyDescent="0.2">
      <c r="A87" s="269" t="s">
        <v>443</v>
      </c>
      <c r="B87" s="310">
        <v>9033</v>
      </c>
      <c r="C87" s="312">
        <v>9187.2790470383807</v>
      </c>
      <c r="D87" s="312">
        <v>9292.9841290820423</v>
      </c>
      <c r="E87" s="312">
        <v>105.7050820436616</v>
      </c>
      <c r="F87" s="312">
        <v>0</v>
      </c>
      <c r="G87" s="312">
        <v>0</v>
      </c>
      <c r="H87" s="312">
        <v>0</v>
      </c>
    </row>
    <row r="88" spans="1:8" x14ac:dyDescent="0.2">
      <c r="A88" s="269" t="s">
        <v>444</v>
      </c>
      <c r="B88" s="310">
        <v>13760</v>
      </c>
      <c r="C88" s="312">
        <v>13353.279047038381</v>
      </c>
      <c r="D88" s="312">
        <v>13458.984129082042</v>
      </c>
      <c r="E88" s="312">
        <v>105.7050820436616</v>
      </c>
      <c r="F88" s="312">
        <v>0</v>
      </c>
      <c r="G88" s="312">
        <v>0</v>
      </c>
      <c r="H88" s="312">
        <v>0</v>
      </c>
    </row>
    <row r="89" spans="1:8" x14ac:dyDescent="0.2">
      <c r="A89" s="269" t="s">
        <v>445</v>
      </c>
      <c r="B89" s="310">
        <v>5751</v>
      </c>
      <c r="C89" s="312">
        <v>20421.279047038381</v>
      </c>
      <c r="D89" s="312">
        <v>20526.98412908204</v>
      </c>
      <c r="E89" s="312">
        <v>105.70508204365979</v>
      </c>
      <c r="F89" s="312">
        <v>0</v>
      </c>
      <c r="G89" s="312">
        <v>0</v>
      </c>
      <c r="H89" s="312">
        <v>0</v>
      </c>
    </row>
    <row r="90" spans="1:8" x14ac:dyDescent="0.2">
      <c r="A90" s="269" t="s">
        <v>441</v>
      </c>
      <c r="B90" s="310">
        <v>65016</v>
      </c>
      <c r="C90" s="312">
        <v>5248.2790470383798</v>
      </c>
      <c r="D90" s="312">
        <v>5353.9841290820423</v>
      </c>
      <c r="E90" s="312">
        <v>105.70508204366251</v>
      </c>
      <c r="F90" s="312">
        <v>0</v>
      </c>
      <c r="G90" s="312">
        <v>0</v>
      </c>
      <c r="H90" s="312">
        <v>0</v>
      </c>
    </row>
    <row r="91" spans="1:8" x14ac:dyDescent="0.2">
      <c r="A91" s="269" t="s">
        <v>696</v>
      </c>
      <c r="B91" s="310">
        <v>13084</v>
      </c>
      <c r="C91" s="312">
        <v>8167.2790470383798</v>
      </c>
      <c r="D91" s="312">
        <v>8272.9841290820423</v>
      </c>
      <c r="E91" s="312">
        <v>105.70508204366251</v>
      </c>
      <c r="F91" s="312">
        <v>0</v>
      </c>
      <c r="G91" s="312">
        <v>0</v>
      </c>
      <c r="H91" s="312">
        <v>0</v>
      </c>
    </row>
    <row r="92" spans="1:8" x14ac:dyDescent="0.2">
      <c r="A92" s="269" t="s">
        <v>447</v>
      </c>
      <c r="B92" s="310">
        <v>14516</v>
      </c>
      <c r="C92" s="312">
        <v>7548.2790470383798</v>
      </c>
      <c r="D92" s="312">
        <v>7653.9841290820423</v>
      </c>
      <c r="E92" s="312">
        <v>105.70508204366251</v>
      </c>
      <c r="F92" s="312">
        <v>0</v>
      </c>
      <c r="G92" s="312">
        <v>0</v>
      </c>
      <c r="H92" s="312">
        <v>0</v>
      </c>
    </row>
    <row r="93" spans="1:8" x14ac:dyDescent="0.2">
      <c r="A93" s="269" t="s">
        <v>448</v>
      </c>
      <c r="B93" s="310">
        <v>19787</v>
      </c>
      <c r="C93" s="312">
        <v>11063.279047038381</v>
      </c>
      <c r="D93" s="312">
        <v>11168.984129082042</v>
      </c>
      <c r="E93" s="312">
        <v>105.7050820436616</v>
      </c>
      <c r="F93" s="312">
        <v>0</v>
      </c>
      <c r="G93" s="312">
        <v>0</v>
      </c>
      <c r="H93" s="312">
        <v>0</v>
      </c>
    </row>
    <row r="94" spans="1:8" x14ac:dyDescent="0.2">
      <c r="A94" s="269" t="s">
        <v>449</v>
      </c>
      <c r="B94" s="310">
        <v>26397</v>
      </c>
      <c r="C94" s="312">
        <v>3229.2790470383798</v>
      </c>
      <c r="D94" s="312">
        <v>3334.9841290820418</v>
      </c>
      <c r="E94" s="312">
        <v>105.70508204366206</v>
      </c>
      <c r="F94" s="312">
        <v>0</v>
      </c>
      <c r="G94" s="312">
        <v>0</v>
      </c>
      <c r="H94" s="312">
        <v>0</v>
      </c>
    </row>
    <row r="95" spans="1:8" x14ac:dyDescent="0.2">
      <c r="A95" s="269" t="s">
        <v>450</v>
      </c>
      <c r="B95" s="310">
        <v>6953</v>
      </c>
      <c r="C95" s="312">
        <v>14391.279047038381</v>
      </c>
      <c r="D95" s="312">
        <v>14496.984129082042</v>
      </c>
      <c r="E95" s="312">
        <v>105.7050820436616</v>
      </c>
      <c r="F95" s="312">
        <v>0</v>
      </c>
      <c r="G95" s="312">
        <v>0</v>
      </c>
      <c r="H95" s="312">
        <v>0</v>
      </c>
    </row>
    <row r="96" spans="1:8" x14ac:dyDescent="0.2">
      <c r="A96" s="269" t="s">
        <v>451</v>
      </c>
      <c r="B96" s="310">
        <v>15327</v>
      </c>
      <c r="C96" s="312">
        <v>9566.2790470383807</v>
      </c>
      <c r="D96" s="312">
        <v>9671.9841290820423</v>
      </c>
      <c r="E96" s="312">
        <v>105.7050820436616</v>
      </c>
      <c r="F96" s="312">
        <v>0</v>
      </c>
      <c r="G96" s="312">
        <v>0</v>
      </c>
      <c r="H96" s="312">
        <v>0</v>
      </c>
    </row>
    <row r="97" spans="1:8" x14ac:dyDescent="0.2">
      <c r="A97" s="269" t="s">
        <v>452</v>
      </c>
      <c r="B97" s="310">
        <v>36085</v>
      </c>
      <c r="C97" s="312">
        <v>9589.2790470383807</v>
      </c>
      <c r="D97" s="312">
        <v>9694.9841290820423</v>
      </c>
      <c r="E97" s="312">
        <v>105.7050820436616</v>
      </c>
      <c r="F97" s="312">
        <v>0</v>
      </c>
      <c r="G97" s="312">
        <v>0</v>
      </c>
      <c r="H97" s="312">
        <v>0</v>
      </c>
    </row>
    <row r="98" spans="1:8" ht="25.5" x14ac:dyDescent="0.2">
      <c r="A98" s="282" t="s">
        <v>697</v>
      </c>
      <c r="B98" s="310">
        <v>57316</v>
      </c>
      <c r="C98" s="312">
        <v>9944.2790470383807</v>
      </c>
      <c r="D98" s="312">
        <v>10049.984129082042</v>
      </c>
      <c r="E98" s="312">
        <v>105.7050820436616</v>
      </c>
      <c r="F98" s="312">
        <v>0</v>
      </c>
      <c r="G98" s="312">
        <v>0</v>
      </c>
      <c r="H98" s="312">
        <v>0</v>
      </c>
    </row>
    <row r="99" spans="1:8" ht="25.5" x14ac:dyDescent="0.2">
      <c r="A99" s="282" t="s">
        <v>698</v>
      </c>
      <c r="B99" s="310">
        <v>31725</v>
      </c>
      <c r="C99" s="312">
        <v>6848.2790470383798</v>
      </c>
      <c r="D99" s="312">
        <v>6953.9841290820423</v>
      </c>
      <c r="E99" s="312">
        <v>105.70508204366251</v>
      </c>
      <c r="F99" s="312">
        <v>0</v>
      </c>
      <c r="G99" s="312">
        <v>0</v>
      </c>
      <c r="H99" s="312">
        <v>0</v>
      </c>
    </row>
    <row r="100" spans="1:8" x14ac:dyDescent="0.2">
      <c r="A100" s="269" t="s">
        <v>457</v>
      </c>
      <c r="B100" s="310">
        <v>64869</v>
      </c>
      <c r="C100" s="312">
        <v>7545.2790470383798</v>
      </c>
      <c r="D100" s="312">
        <v>7650.9841290820423</v>
      </c>
      <c r="E100" s="312">
        <v>105.70508204366251</v>
      </c>
      <c r="F100" s="312">
        <v>0</v>
      </c>
      <c r="G100" s="312">
        <v>0</v>
      </c>
      <c r="H100" s="312">
        <v>0</v>
      </c>
    </row>
    <row r="101" spans="1:8" x14ac:dyDescent="0.2">
      <c r="A101" s="269" t="s">
        <v>458</v>
      </c>
      <c r="B101" s="310">
        <v>13058</v>
      </c>
      <c r="C101" s="312">
        <v>7572.2790470383798</v>
      </c>
      <c r="D101" s="312">
        <v>7677.9841290820423</v>
      </c>
      <c r="E101" s="312">
        <v>105.70508204366251</v>
      </c>
      <c r="F101" s="312">
        <v>0</v>
      </c>
      <c r="G101" s="312">
        <v>0</v>
      </c>
      <c r="H101" s="312">
        <v>0</v>
      </c>
    </row>
    <row r="102" spans="1:8" x14ac:dyDescent="0.2">
      <c r="A102" s="269" t="s">
        <v>459</v>
      </c>
      <c r="B102" s="310">
        <v>28479</v>
      </c>
      <c r="C102" s="312">
        <v>9185.2790470383807</v>
      </c>
      <c r="D102" s="312">
        <v>9290.9841290820423</v>
      </c>
      <c r="E102" s="312">
        <v>105.7050820436616</v>
      </c>
      <c r="F102" s="312">
        <v>0</v>
      </c>
      <c r="G102" s="312">
        <v>0</v>
      </c>
      <c r="H102" s="312">
        <v>0</v>
      </c>
    </row>
    <row r="103" spans="1:8" x14ac:dyDescent="0.2">
      <c r="A103" s="269" t="s">
        <v>460</v>
      </c>
      <c r="B103" s="310">
        <v>17018</v>
      </c>
      <c r="C103" s="312">
        <v>8216.2790470383807</v>
      </c>
      <c r="D103" s="312">
        <v>8321.9841290820423</v>
      </c>
      <c r="E103" s="312">
        <v>105.7050820436616</v>
      </c>
      <c r="F103" s="312">
        <v>0</v>
      </c>
      <c r="G103" s="312">
        <v>0</v>
      </c>
      <c r="H103" s="312">
        <v>0</v>
      </c>
    </row>
    <row r="104" spans="1:8" ht="25.5" x14ac:dyDescent="0.2">
      <c r="A104" s="282" t="s">
        <v>699</v>
      </c>
      <c r="B104" s="310">
        <v>14911</v>
      </c>
      <c r="C104" s="312">
        <v>13510.279047038381</v>
      </c>
      <c r="D104" s="312">
        <v>13615.984129082042</v>
      </c>
      <c r="E104" s="312">
        <v>105.7050820436616</v>
      </c>
      <c r="F104" s="312">
        <v>0</v>
      </c>
      <c r="G104" s="312">
        <v>0</v>
      </c>
      <c r="H104" s="312">
        <v>0</v>
      </c>
    </row>
    <row r="105" spans="1:8" x14ac:dyDescent="0.2">
      <c r="A105" s="269" t="s">
        <v>463</v>
      </c>
      <c r="B105" s="310">
        <v>12459</v>
      </c>
      <c r="C105" s="312">
        <v>10234.279047038381</v>
      </c>
      <c r="D105" s="312">
        <v>10339.984129082042</v>
      </c>
      <c r="E105" s="312">
        <v>105.7050820436616</v>
      </c>
      <c r="F105" s="312">
        <v>0</v>
      </c>
      <c r="G105" s="312">
        <v>0</v>
      </c>
      <c r="H105" s="312">
        <v>0</v>
      </c>
    </row>
    <row r="106" spans="1:8" x14ac:dyDescent="0.2">
      <c r="A106" s="269" t="s">
        <v>464</v>
      </c>
      <c r="B106" s="310">
        <v>17291</v>
      </c>
      <c r="C106" s="312">
        <v>13817.279047038381</v>
      </c>
      <c r="D106" s="312">
        <v>13922.984129082042</v>
      </c>
      <c r="E106" s="312">
        <v>105.7050820436616</v>
      </c>
      <c r="F106" s="312">
        <v>0</v>
      </c>
      <c r="G106" s="312">
        <v>0</v>
      </c>
      <c r="H106" s="312">
        <v>0</v>
      </c>
    </row>
    <row r="107" spans="1:8" x14ac:dyDescent="0.2">
      <c r="A107" s="269" t="s">
        <v>465</v>
      </c>
      <c r="B107" s="310">
        <v>14464</v>
      </c>
      <c r="C107" s="312">
        <v>4426.2790470383798</v>
      </c>
      <c r="D107" s="312">
        <v>4531.9841290820423</v>
      </c>
      <c r="E107" s="312">
        <v>105.70508204366251</v>
      </c>
      <c r="F107" s="312">
        <v>0</v>
      </c>
      <c r="G107" s="312">
        <v>0</v>
      </c>
      <c r="H107" s="312">
        <v>0</v>
      </c>
    </row>
    <row r="108" spans="1:8" x14ac:dyDescent="0.2">
      <c r="A108" s="269" t="s">
        <v>466</v>
      </c>
      <c r="B108" s="310">
        <v>32342</v>
      </c>
      <c r="C108" s="312">
        <v>10346.279047038381</v>
      </c>
      <c r="D108" s="312">
        <v>10451.984129082042</v>
      </c>
      <c r="E108" s="312">
        <v>105.7050820436616</v>
      </c>
      <c r="F108" s="312">
        <v>0</v>
      </c>
      <c r="G108" s="312">
        <v>0</v>
      </c>
      <c r="H108" s="312">
        <v>0</v>
      </c>
    </row>
    <row r="109" spans="1:8" x14ac:dyDescent="0.2">
      <c r="A109" s="269" t="s">
        <v>467</v>
      </c>
      <c r="B109" s="310">
        <v>136653</v>
      </c>
      <c r="C109" s="312">
        <v>7794.2790470383798</v>
      </c>
      <c r="D109" s="312">
        <v>7899.9841290820423</v>
      </c>
      <c r="E109" s="312">
        <v>105.70508204366251</v>
      </c>
      <c r="F109" s="312">
        <v>0</v>
      </c>
      <c r="G109" s="312">
        <v>0</v>
      </c>
      <c r="H109" s="312">
        <v>0</v>
      </c>
    </row>
    <row r="110" spans="1:8" x14ac:dyDescent="0.2">
      <c r="A110" s="269" t="s">
        <v>468</v>
      </c>
      <c r="B110" s="310">
        <v>50769</v>
      </c>
      <c r="C110" s="312">
        <v>11057.279047038381</v>
      </c>
      <c r="D110" s="312">
        <v>11162.984129082042</v>
      </c>
      <c r="E110" s="312">
        <v>105.7050820436616</v>
      </c>
      <c r="F110" s="312">
        <v>0</v>
      </c>
      <c r="G110" s="312">
        <v>0</v>
      </c>
      <c r="H110" s="312">
        <v>0</v>
      </c>
    </row>
    <row r="111" spans="1:8" x14ac:dyDescent="0.2">
      <c r="A111" s="269" t="s">
        <v>700</v>
      </c>
      <c r="B111" s="310">
        <v>25475</v>
      </c>
      <c r="C111" s="312">
        <v>4557.2790470383798</v>
      </c>
      <c r="D111" s="312">
        <v>4662.9841290820423</v>
      </c>
      <c r="E111" s="312">
        <v>105.70508204366251</v>
      </c>
      <c r="F111" s="312">
        <v>0</v>
      </c>
      <c r="G111" s="312">
        <v>0</v>
      </c>
      <c r="H111" s="312">
        <v>0</v>
      </c>
    </row>
    <row r="112" spans="1:8" x14ac:dyDescent="0.2">
      <c r="A112" s="269" t="s">
        <v>470</v>
      </c>
      <c r="B112" s="310">
        <v>14963</v>
      </c>
      <c r="C112" s="312">
        <v>11045.279047038381</v>
      </c>
      <c r="D112" s="312">
        <v>11150.984129082042</v>
      </c>
      <c r="E112" s="312">
        <v>105.7050820436616</v>
      </c>
      <c r="F112" s="312">
        <v>0</v>
      </c>
      <c r="G112" s="312">
        <v>0</v>
      </c>
      <c r="H112" s="312">
        <v>0</v>
      </c>
    </row>
    <row r="113" spans="1:8" x14ac:dyDescent="0.2">
      <c r="A113" s="269" t="s">
        <v>471</v>
      </c>
      <c r="B113" s="310">
        <v>15868</v>
      </c>
      <c r="C113" s="312">
        <v>8719.2790470383807</v>
      </c>
      <c r="D113" s="312">
        <v>8824.9841290820423</v>
      </c>
      <c r="E113" s="312">
        <v>105.7050820436616</v>
      </c>
      <c r="F113" s="312">
        <v>0</v>
      </c>
      <c r="G113" s="312">
        <v>0</v>
      </c>
      <c r="H113" s="312">
        <v>0</v>
      </c>
    </row>
    <row r="114" spans="1:8" x14ac:dyDescent="0.2">
      <c r="A114" s="269" t="s">
        <v>472</v>
      </c>
      <c r="B114" s="310">
        <v>16842</v>
      </c>
      <c r="C114" s="312">
        <v>11614.279047038381</v>
      </c>
      <c r="D114" s="312">
        <v>11719.984129082042</v>
      </c>
      <c r="E114" s="312">
        <v>105.7050820436616</v>
      </c>
      <c r="F114" s="312">
        <v>0</v>
      </c>
      <c r="G114" s="312">
        <v>0</v>
      </c>
      <c r="H114" s="312">
        <v>0</v>
      </c>
    </row>
    <row r="115" spans="1:8" x14ac:dyDescent="0.2">
      <c r="A115" s="269" t="s">
        <v>473</v>
      </c>
      <c r="B115" s="310">
        <v>82107</v>
      </c>
      <c r="C115" s="312">
        <v>10547.279047038381</v>
      </c>
      <c r="D115" s="312">
        <v>10652.984129082042</v>
      </c>
      <c r="E115" s="312">
        <v>105.7050820436616</v>
      </c>
      <c r="F115" s="312">
        <v>0</v>
      </c>
      <c r="G115" s="312">
        <v>0</v>
      </c>
      <c r="H115" s="312">
        <v>0</v>
      </c>
    </row>
    <row r="116" spans="1:8" x14ac:dyDescent="0.2">
      <c r="A116" s="269" t="s">
        <v>474</v>
      </c>
      <c r="B116" s="310">
        <v>29889</v>
      </c>
      <c r="C116" s="312">
        <v>3830.2790470383798</v>
      </c>
      <c r="D116" s="312">
        <v>3935.9841290820418</v>
      </c>
      <c r="E116" s="312">
        <v>105.70508204366206</v>
      </c>
      <c r="F116" s="312">
        <v>0</v>
      </c>
      <c r="G116" s="312">
        <v>0</v>
      </c>
      <c r="H116" s="312">
        <v>0</v>
      </c>
    </row>
    <row r="117" spans="1:8" x14ac:dyDescent="0.2">
      <c r="A117" s="269" t="s">
        <v>475</v>
      </c>
      <c r="B117" s="310">
        <v>43787</v>
      </c>
      <c r="C117" s="312">
        <v>13841.279047038381</v>
      </c>
      <c r="D117" s="312">
        <v>13946.984129082042</v>
      </c>
      <c r="E117" s="312">
        <v>105.7050820436616</v>
      </c>
      <c r="F117" s="312">
        <v>0</v>
      </c>
      <c r="G117" s="312">
        <v>0</v>
      </c>
      <c r="H117" s="312">
        <v>0</v>
      </c>
    </row>
    <row r="118" spans="1:8" x14ac:dyDescent="0.2">
      <c r="A118" s="269" t="s">
        <v>476</v>
      </c>
      <c r="B118" s="310">
        <v>23192</v>
      </c>
      <c r="C118" s="312">
        <v>-688.72095296162001</v>
      </c>
      <c r="D118" s="312">
        <v>-1529.015870917958</v>
      </c>
      <c r="E118" s="312">
        <v>-840.29491795633794</v>
      </c>
      <c r="F118" s="312">
        <v>652</v>
      </c>
      <c r="G118" s="312">
        <v>361</v>
      </c>
      <c r="H118" s="312">
        <v>94</v>
      </c>
    </row>
    <row r="119" spans="1:8" x14ac:dyDescent="0.2">
      <c r="A119" s="269" t="s">
        <v>477</v>
      </c>
      <c r="B119" s="310">
        <v>115230</v>
      </c>
      <c r="C119" s="312">
        <v>1479.27904703838</v>
      </c>
      <c r="D119" s="312">
        <v>1584.984129082042</v>
      </c>
      <c r="E119" s="312">
        <v>105.70508204366206</v>
      </c>
      <c r="F119" s="312">
        <v>0</v>
      </c>
      <c r="G119" s="312">
        <v>0</v>
      </c>
      <c r="H119" s="312">
        <v>0</v>
      </c>
    </row>
    <row r="120" spans="1:8" x14ac:dyDescent="0.2">
      <c r="A120" s="269" t="s">
        <v>478</v>
      </c>
      <c r="B120" s="310">
        <v>320147</v>
      </c>
      <c r="C120" s="312">
        <v>13913.279047038381</v>
      </c>
      <c r="D120" s="312">
        <v>14018.984129082042</v>
      </c>
      <c r="E120" s="312">
        <v>105.7050820436616</v>
      </c>
      <c r="F120" s="312">
        <v>0</v>
      </c>
      <c r="G120" s="312">
        <v>0</v>
      </c>
      <c r="H120" s="312">
        <v>0</v>
      </c>
    </row>
    <row r="121" spans="1:8" x14ac:dyDescent="0.2">
      <c r="A121" s="269" t="s">
        <v>479</v>
      </c>
      <c r="B121" s="310">
        <v>12912</v>
      </c>
      <c r="C121" s="312">
        <v>13065.279047038381</v>
      </c>
      <c r="D121" s="312">
        <v>13170.984129082042</v>
      </c>
      <c r="E121" s="312">
        <v>105.7050820436616</v>
      </c>
      <c r="F121" s="312">
        <v>0</v>
      </c>
      <c r="G121" s="312">
        <v>0</v>
      </c>
      <c r="H121" s="312">
        <v>0</v>
      </c>
    </row>
    <row r="122" spans="1:8" x14ac:dyDescent="0.2">
      <c r="A122" s="269" t="s">
        <v>480</v>
      </c>
      <c r="B122" s="310">
        <v>7146</v>
      </c>
      <c r="C122" s="312">
        <v>15045.279047038381</v>
      </c>
      <c r="D122" s="312">
        <v>15150.984129082042</v>
      </c>
      <c r="E122" s="312">
        <v>105.7050820436616</v>
      </c>
      <c r="F122" s="312">
        <v>0</v>
      </c>
      <c r="G122" s="312">
        <v>0</v>
      </c>
      <c r="H122" s="312">
        <v>0</v>
      </c>
    </row>
    <row r="123" spans="1:8" x14ac:dyDescent="0.2">
      <c r="A123" s="269" t="s">
        <v>481</v>
      </c>
      <c r="B123" s="310">
        <v>19026</v>
      </c>
      <c r="C123" s="312">
        <v>8880.2790470383807</v>
      </c>
      <c r="D123" s="312">
        <v>8985.9841290820423</v>
      </c>
      <c r="E123" s="312">
        <v>105.7050820436616</v>
      </c>
      <c r="F123" s="312">
        <v>0</v>
      </c>
      <c r="G123" s="312">
        <v>0</v>
      </c>
      <c r="H123" s="312">
        <v>0</v>
      </c>
    </row>
    <row r="124" spans="1:8" x14ac:dyDescent="0.2">
      <c r="A124" s="269" t="s">
        <v>482</v>
      </c>
      <c r="B124" s="310">
        <v>18436</v>
      </c>
      <c r="C124" s="312">
        <v>8329.2790470383807</v>
      </c>
      <c r="D124" s="312">
        <v>8434.9841290820423</v>
      </c>
      <c r="E124" s="312">
        <v>105.7050820436616</v>
      </c>
      <c r="F124" s="312">
        <v>0</v>
      </c>
      <c r="G124" s="312">
        <v>0</v>
      </c>
      <c r="H124" s="312">
        <v>0</v>
      </c>
    </row>
    <row r="125" spans="1:8" x14ac:dyDescent="0.2">
      <c r="A125" s="269" t="s">
        <v>483</v>
      </c>
      <c r="B125" s="310">
        <v>15124</v>
      </c>
      <c r="C125" s="312">
        <v>10073.279047038381</v>
      </c>
      <c r="D125" s="312">
        <v>10178.984129082042</v>
      </c>
      <c r="E125" s="312">
        <v>105.7050820436616</v>
      </c>
      <c r="F125" s="312">
        <v>0</v>
      </c>
      <c r="G125" s="312">
        <v>0</v>
      </c>
      <c r="H125" s="312">
        <v>0</v>
      </c>
    </row>
    <row r="126" spans="1:8" x14ac:dyDescent="0.2">
      <c r="A126" s="269" t="s">
        <v>484</v>
      </c>
      <c r="B126" s="310">
        <v>23046</v>
      </c>
      <c r="C126" s="312">
        <v>4276.2790470383798</v>
      </c>
      <c r="D126" s="312">
        <v>4381.9841290820423</v>
      </c>
      <c r="E126" s="312">
        <v>105.70508204366251</v>
      </c>
      <c r="F126" s="312">
        <v>0</v>
      </c>
      <c r="G126" s="312">
        <v>0</v>
      </c>
      <c r="H126" s="312">
        <v>0</v>
      </c>
    </row>
    <row r="127" spans="1:8" x14ac:dyDescent="0.2">
      <c r="A127" s="269" t="s">
        <v>485</v>
      </c>
      <c r="B127" s="310">
        <v>13454</v>
      </c>
      <c r="C127" s="312">
        <v>10901.279047038381</v>
      </c>
      <c r="D127" s="312">
        <v>11006.984129082042</v>
      </c>
      <c r="E127" s="312">
        <v>105.7050820436616</v>
      </c>
      <c r="F127" s="312">
        <v>0</v>
      </c>
      <c r="G127" s="312">
        <v>0</v>
      </c>
      <c r="H127" s="312">
        <v>0</v>
      </c>
    </row>
    <row r="128" spans="1:8" x14ac:dyDescent="0.2">
      <c r="A128" s="269" t="s">
        <v>486</v>
      </c>
      <c r="B128" s="310">
        <v>20376</v>
      </c>
      <c r="C128" s="312">
        <v>6053.2790470383798</v>
      </c>
      <c r="D128" s="312">
        <v>6158.9841290820423</v>
      </c>
      <c r="E128" s="312">
        <v>105.70508204366251</v>
      </c>
      <c r="F128" s="312">
        <v>0</v>
      </c>
      <c r="G128" s="312">
        <v>0</v>
      </c>
      <c r="H128" s="312">
        <v>0</v>
      </c>
    </row>
    <row r="129" spans="1:8" x14ac:dyDescent="0.2">
      <c r="A129" s="269" t="s">
        <v>487</v>
      </c>
      <c r="B129" s="310">
        <v>13089</v>
      </c>
      <c r="C129" s="312">
        <v>12281.279047038381</v>
      </c>
      <c r="D129" s="312">
        <v>12386.984129082042</v>
      </c>
      <c r="E129" s="312">
        <v>105.7050820436616</v>
      </c>
      <c r="F129" s="312">
        <v>0</v>
      </c>
      <c r="G129" s="312">
        <v>0</v>
      </c>
      <c r="H129" s="312">
        <v>0</v>
      </c>
    </row>
    <row r="130" spans="1:8" x14ac:dyDescent="0.2">
      <c r="A130" s="269" t="s">
        <v>488</v>
      </c>
      <c r="B130" s="310">
        <v>43182</v>
      </c>
      <c r="C130" s="312">
        <v>8745.2790470383807</v>
      </c>
      <c r="D130" s="312">
        <v>8850.9841290820423</v>
      </c>
      <c r="E130" s="312">
        <v>105.7050820436616</v>
      </c>
      <c r="F130" s="312">
        <v>0</v>
      </c>
      <c r="G130" s="312">
        <v>0</v>
      </c>
      <c r="H130" s="312">
        <v>0</v>
      </c>
    </row>
    <row r="131" spans="1:8" x14ac:dyDescent="0.2">
      <c r="A131" s="269" t="s">
        <v>489</v>
      </c>
      <c r="B131" s="310">
        <v>34313</v>
      </c>
      <c r="C131" s="312">
        <v>-1266.72095296162</v>
      </c>
      <c r="D131" s="312">
        <v>-1658.015870917958</v>
      </c>
      <c r="E131" s="312">
        <v>-391.29491795633794</v>
      </c>
      <c r="F131" s="312">
        <v>203</v>
      </c>
      <c r="G131" s="312">
        <v>0</v>
      </c>
      <c r="H131" s="312">
        <v>0</v>
      </c>
    </row>
    <row r="132" spans="1:8" x14ac:dyDescent="0.2">
      <c r="A132" s="269" t="s">
        <v>490</v>
      </c>
      <c r="B132" s="310">
        <v>28886</v>
      </c>
      <c r="C132" s="312">
        <v>4574.2790470383798</v>
      </c>
      <c r="D132" s="312">
        <v>4679.9841290820423</v>
      </c>
      <c r="E132" s="312">
        <v>105.70508204366251</v>
      </c>
      <c r="F132" s="312">
        <v>0</v>
      </c>
      <c r="G132" s="312">
        <v>0</v>
      </c>
      <c r="H132" s="312">
        <v>0</v>
      </c>
    </row>
    <row r="133" spans="1:8" x14ac:dyDescent="0.2">
      <c r="A133" s="269" t="s">
        <v>491</v>
      </c>
      <c r="B133" s="310">
        <v>15142</v>
      </c>
      <c r="C133" s="312">
        <v>14293.279047038381</v>
      </c>
      <c r="D133" s="312">
        <v>14398.984129082042</v>
      </c>
      <c r="E133" s="312">
        <v>105.7050820436616</v>
      </c>
      <c r="F133" s="312">
        <v>0</v>
      </c>
      <c r="G133" s="312">
        <v>0</v>
      </c>
      <c r="H133" s="312">
        <v>0</v>
      </c>
    </row>
    <row r="134" spans="1:8" x14ac:dyDescent="0.2">
      <c r="A134" s="269" t="s">
        <v>492</v>
      </c>
      <c r="B134" s="310">
        <v>40448</v>
      </c>
      <c r="C134" s="312">
        <v>5275.2790470383798</v>
      </c>
      <c r="D134" s="312">
        <v>5380.9841290820423</v>
      </c>
      <c r="E134" s="312">
        <v>105.70508204366251</v>
      </c>
      <c r="F134" s="312">
        <v>0</v>
      </c>
      <c r="G134" s="312">
        <v>0</v>
      </c>
      <c r="H134" s="312">
        <v>0</v>
      </c>
    </row>
    <row r="135" spans="1:8" x14ac:dyDescent="0.2">
      <c r="A135" s="269" t="s">
        <v>493</v>
      </c>
      <c r="B135" s="310">
        <v>9810</v>
      </c>
      <c r="C135" s="312">
        <v>13552.279047038381</v>
      </c>
      <c r="D135" s="312">
        <v>13657.984129082042</v>
      </c>
      <c r="E135" s="312">
        <v>105.7050820436616</v>
      </c>
      <c r="F135" s="312">
        <v>0</v>
      </c>
      <c r="G135" s="312">
        <v>0</v>
      </c>
      <c r="H135" s="312">
        <v>0</v>
      </c>
    </row>
    <row r="136" spans="1:8" x14ac:dyDescent="0.2">
      <c r="A136" s="269" t="s">
        <v>494</v>
      </c>
      <c r="B136" s="310">
        <v>13908</v>
      </c>
      <c r="C136" s="312">
        <v>13270.279047038381</v>
      </c>
      <c r="D136" s="312">
        <v>13375.984129082042</v>
      </c>
      <c r="E136" s="312">
        <v>105.7050820436616</v>
      </c>
      <c r="F136" s="312">
        <v>0</v>
      </c>
      <c r="G136" s="312">
        <v>0</v>
      </c>
      <c r="H136" s="312">
        <v>0</v>
      </c>
    </row>
    <row r="137" spans="1:8" ht="25.5" x14ac:dyDescent="0.2">
      <c r="A137" s="282" t="s">
        <v>701</v>
      </c>
      <c r="B137" s="310">
        <v>42754</v>
      </c>
      <c r="C137" s="312">
        <v>9420.2790470383807</v>
      </c>
      <c r="D137" s="312">
        <v>9525.9841290820423</v>
      </c>
      <c r="E137" s="312">
        <v>105.7050820436616</v>
      </c>
      <c r="F137" s="312">
        <v>0</v>
      </c>
      <c r="G137" s="312">
        <v>0</v>
      </c>
      <c r="H137" s="312">
        <v>0</v>
      </c>
    </row>
    <row r="138" spans="1:8" x14ac:dyDescent="0.2">
      <c r="A138" s="269" t="s">
        <v>497</v>
      </c>
      <c r="B138" s="310">
        <v>96097</v>
      </c>
      <c r="C138" s="312">
        <v>5938.2790470383798</v>
      </c>
      <c r="D138" s="312">
        <v>6043.9841290820423</v>
      </c>
      <c r="E138" s="312">
        <v>105.70508204366251</v>
      </c>
      <c r="F138" s="312">
        <v>0</v>
      </c>
      <c r="G138" s="312">
        <v>0</v>
      </c>
      <c r="H138" s="312">
        <v>0</v>
      </c>
    </row>
    <row r="139" spans="1:8" x14ac:dyDescent="0.2">
      <c r="A139" s="269" t="s">
        <v>498</v>
      </c>
      <c r="B139" s="310">
        <v>10477</v>
      </c>
      <c r="C139" s="312">
        <v>14100.279047038381</v>
      </c>
      <c r="D139" s="312">
        <v>14205.984129082042</v>
      </c>
      <c r="E139" s="312">
        <v>105.7050820436616</v>
      </c>
      <c r="F139" s="312">
        <v>0</v>
      </c>
      <c r="G139" s="312">
        <v>0</v>
      </c>
      <c r="H139" s="312">
        <v>0</v>
      </c>
    </row>
    <row r="140" spans="1:8" x14ac:dyDescent="0.2">
      <c r="A140" s="269" t="s">
        <v>499</v>
      </c>
      <c r="B140" s="310">
        <v>78710</v>
      </c>
      <c r="C140" s="312">
        <v>635.27904703837999</v>
      </c>
      <c r="D140" s="312">
        <v>669.98412908204205</v>
      </c>
      <c r="E140" s="312">
        <v>34.70508204366206</v>
      </c>
      <c r="F140" s="312">
        <v>0</v>
      </c>
      <c r="G140" s="312">
        <v>0</v>
      </c>
      <c r="H140" s="312">
        <v>0</v>
      </c>
    </row>
    <row r="141" spans="1:8" x14ac:dyDescent="0.2">
      <c r="A141" s="269" t="s">
        <v>500</v>
      </c>
      <c r="B141" s="310">
        <v>23904</v>
      </c>
      <c r="C141" s="312">
        <v>9107.2790470383807</v>
      </c>
      <c r="D141" s="312">
        <v>9212.9841290820423</v>
      </c>
      <c r="E141" s="312">
        <v>105.7050820436616</v>
      </c>
      <c r="F141" s="312">
        <v>0</v>
      </c>
      <c r="G141" s="312">
        <v>0</v>
      </c>
      <c r="H141" s="312">
        <v>0</v>
      </c>
    </row>
    <row r="142" spans="1:8" x14ac:dyDescent="0.2">
      <c r="A142" s="269" t="s">
        <v>501</v>
      </c>
      <c r="B142" s="310">
        <v>60657</v>
      </c>
      <c r="C142" s="312">
        <v>5356.2790470383798</v>
      </c>
      <c r="D142" s="312">
        <v>5461.9841290820423</v>
      </c>
      <c r="E142" s="312">
        <v>105.70508204366251</v>
      </c>
      <c r="F142" s="312">
        <v>0</v>
      </c>
      <c r="G142" s="312">
        <v>0</v>
      </c>
      <c r="H142" s="312">
        <v>0</v>
      </c>
    </row>
    <row r="143" spans="1:8" ht="25.5" x14ac:dyDescent="0.2">
      <c r="A143" s="287" t="s">
        <v>702</v>
      </c>
      <c r="B143" s="310">
        <v>28553</v>
      </c>
      <c r="C143" s="312">
        <v>6690.2790470383798</v>
      </c>
      <c r="D143" s="312">
        <v>6795.9841290820423</v>
      </c>
      <c r="E143" s="312">
        <v>105.70508204366251</v>
      </c>
      <c r="F143" s="312">
        <v>0</v>
      </c>
      <c r="G143" s="312">
        <v>0</v>
      </c>
      <c r="H143" s="312">
        <v>0</v>
      </c>
    </row>
    <row r="144" spans="1:8" x14ac:dyDescent="0.2">
      <c r="A144" s="269" t="s">
        <v>504</v>
      </c>
      <c r="B144" s="310">
        <v>39455</v>
      </c>
      <c r="C144" s="312">
        <v>6226.2790470383798</v>
      </c>
      <c r="D144" s="312">
        <v>6331.9841290820423</v>
      </c>
      <c r="E144" s="312">
        <v>105.70508204366251</v>
      </c>
      <c r="F144" s="312">
        <v>0</v>
      </c>
      <c r="G144" s="312">
        <v>0</v>
      </c>
      <c r="H144" s="312">
        <v>0</v>
      </c>
    </row>
    <row r="145" spans="1:8" x14ac:dyDescent="0.2">
      <c r="A145" s="269" t="s">
        <v>505</v>
      </c>
      <c r="B145" s="310">
        <v>9589</v>
      </c>
      <c r="C145" s="312">
        <v>14645.279047038381</v>
      </c>
      <c r="D145" s="312">
        <v>14750.984129082042</v>
      </c>
      <c r="E145" s="312">
        <v>105.7050820436616</v>
      </c>
      <c r="F145" s="312">
        <v>0</v>
      </c>
      <c r="G145" s="312">
        <v>0</v>
      </c>
      <c r="H145" s="312">
        <v>0</v>
      </c>
    </row>
    <row r="146" spans="1:8" x14ac:dyDescent="0.2">
      <c r="A146" s="269" t="s">
        <v>506</v>
      </c>
      <c r="B146" s="310">
        <v>8705</v>
      </c>
      <c r="C146" s="312">
        <v>4722.2790470383798</v>
      </c>
      <c r="D146" s="312">
        <v>4827.9841290820423</v>
      </c>
      <c r="E146" s="312">
        <v>105.70508204366251</v>
      </c>
      <c r="F146" s="312">
        <v>0</v>
      </c>
      <c r="G146" s="312">
        <v>0</v>
      </c>
      <c r="H146" s="312">
        <v>0</v>
      </c>
    </row>
    <row r="147" spans="1:8" x14ac:dyDescent="0.2">
      <c r="A147" s="269" t="s">
        <v>507</v>
      </c>
      <c r="B147" s="310">
        <v>107604</v>
      </c>
      <c r="C147" s="312">
        <v>8027.2790470383798</v>
      </c>
      <c r="D147" s="312">
        <v>8132.9841290820423</v>
      </c>
      <c r="E147" s="312">
        <v>105.70508204366251</v>
      </c>
      <c r="F147" s="312">
        <v>0</v>
      </c>
      <c r="G147" s="312">
        <v>0</v>
      </c>
      <c r="H147" s="312">
        <v>0</v>
      </c>
    </row>
    <row r="148" spans="1:8" x14ac:dyDescent="0.2">
      <c r="A148" s="269" t="s">
        <v>508</v>
      </c>
      <c r="B148" s="310">
        <v>4776</v>
      </c>
      <c r="C148" s="312">
        <v>16445.279047038381</v>
      </c>
      <c r="D148" s="312">
        <v>16550.98412908204</v>
      </c>
      <c r="E148" s="312">
        <v>105.70508204365979</v>
      </c>
      <c r="F148" s="312">
        <v>0</v>
      </c>
      <c r="G148" s="312">
        <v>0</v>
      </c>
      <c r="H148" s="312">
        <v>0</v>
      </c>
    </row>
    <row r="149" spans="1:8" x14ac:dyDescent="0.2">
      <c r="A149" s="269" t="s">
        <v>509</v>
      </c>
      <c r="B149" s="310">
        <v>5559</v>
      </c>
      <c r="C149" s="312">
        <v>11171.279047038381</v>
      </c>
      <c r="D149" s="312">
        <v>11276.984129082042</v>
      </c>
      <c r="E149" s="312">
        <v>105.7050820436616</v>
      </c>
      <c r="F149" s="312">
        <v>0</v>
      </c>
      <c r="G149" s="312">
        <v>0</v>
      </c>
      <c r="H149" s="312">
        <v>0</v>
      </c>
    </row>
    <row r="150" spans="1:8" x14ac:dyDescent="0.2">
      <c r="A150" s="269" t="s">
        <v>510</v>
      </c>
      <c r="B150" s="310">
        <v>32354</v>
      </c>
      <c r="C150" s="312">
        <v>12883.279047038381</v>
      </c>
      <c r="D150" s="312">
        <v>12988.984129082042</v>
      </c>
      <c r="E150" s="312">
        <v>105.7050820436616</v>
      </c>
      <c r="F150" s="312">
        <v>0</v>
      </c>
      <c r="G150" s="312">
        <v>0</v>
      </c>
      <c r="H150" s="312">
        <v>0</v>
      </c>
    </row>
    <row r="151" spans="1:8" x14ac:dyDescent="0.2">
      <c r="A151" s="269" t="s">
        <v>511</v>
      </c>
      <c r="B151" s="310">
        <v>6515</v>
      </c>
      <c r="C151" s="312">
        <v>13678.279047038381</v>
      </c>
      <c r="D151" s="312">
        <v>13783.984129082042</v>
      </c>
      <c r="E151" s="312">
        <v>105.7050820436616</v>
      </c>
      <c r="F151" s="312">
        <v>0</v>
      </c>
      <c r="G151" s="312">
        <v>0</v>
      </c>
      <c r="H151" s="312">
        <v>0</v>
      </c>
    </row>
    <row r="152" spans="1:8" x14ac:dyDescent="0.2">
      <c r="A152" s="269" t="s">
        <v>512</v>
      </c>
      <c r="B152" s="310">
        <v>5632</v>
      </c>
      <c r="C152" s="312">
        <v>10750.279047038381</v>
      </c>
      <c r="D152" s="312">
        <v>10855.984129082042</v>
      </c>
      <c r="E152" s="312">
        <v>105.7050820436616</v>
      </c>
      <c r="F152" s="312">
        <v>0</v>
      </c>
      <c r="G152" s="312">
        <v>0</v>
      </c>
      <c r="H152" s="312">
        <v>0</v>
      </c>
    </row>
    <row r="153" spans="1:8" x14ac:dyDescent="0.2">
      <c r="A153" s="269" t="s">
        <v>513</v>
      </c>
      <c r="B153" s="310">
        <v>5231</v>
      </c>
      <c r="C153" s="312">
        <v>13808.279047038381</v>
      </c>
      <c r="D153" s="312">
        <v>13913.984129082042</v>
      </c>
      <c r="E153" s="312">
        <v>105.7050820436616</v>
      </c>
      <c r="F153" s="312">
        <v>0</v>
      </c>
      <c r="G153" s="312">
        <v>0</v>
      </c>
      <c r="H153" s="312">
        <v>0</v>
      </c>
    </row>
    <row r="154" spans="1:8" x14ac:dyDescent="0.2">
      <c r="A154" s="269" t="s">
        <v>514</v>
      </c>
      <c r="B154" s="310">
        <v>544285</v>
      </c>
      <c r="C154" s="312">
        <v>4724.2790470383798</v>
      </c>
      <c r="D154" s="312">
        <v>4829.9841290820423</v>
      </c>
      <c r="E154" s="312">
        <v>105.70508204366251</v>
      </c>
      <c r="F154" s="312">
        <v>0</v>
      </c>
      <c r="G154" s="312">
        <v>0</v>
      </c>
      <c r="H154" s="312">
        <v>0</v>
      </c>
    </row>
    <row r="155" spans="1:8" x14ac:dyDescent="0.2">
      <c r="A155" s="269" t="s">
        <v>515</v>
      </c>
      <c r="B155" s="310">
        <v>13128</v>
      </c>
      <c r="C155" s="312">
        <v>8278.2790470383807</v>
      </c>
      <c r="D155" s="312">
        <v>8383.9841290820423</v>
      </c>
      <c r="E155" s="312">
        <v>105.7050820436616</v>
      </c>
      <c r="F155" s="312">
        <v>0</v>
      </c>
      <c r="G155" s="312">
        <v>0</v>
      </c>
      <c r="H155" s="312">
        <v>0</v>
      </c>
    </row>
    <row r="156" spans="1:8" x14ac:dyDescent="0.2">
      <c r="A156" s="269" t="s">
        <v>516</v>
      </c>
      <c r="B156" s="310">
        <v>9359</v>
      </c>
      <c r="C156" s="312">
        <v>10522.279047038381</v>
      </c>
      <c r="D156" s="312">
        <v>10627.984129082042</v>
      </c>
      <c r="E156" s="312">
        <v>105.7050820436616</v>
      </c>
      <c r="F156" s="312">
        <v>0</v>
      </c>
      <c r="G156" s="312">
        <v>0</v>
      </c>
      <c r="H156" s="312">
        <v>0</v>
      </c>
    </row>
    <row r="157" spans="1:8" x14ac:dyDescent="0.2">
      <c r="A157" s="269" t="s">
        <v>517</v>
      </c>
      <c r="B157" s="310">
        <v>8884</v>
      </c>
      <c r="C157" s="312">
        <v>10108.279047038381</v>
      </c>
      <c r="D157" s="312">
        <v>10213.984129082042</v>
      </c>
      <c r="E157" s="312">
        <v>105.7050820436616</v>
      </c>
      <c r="F157" s="312">
        <v>0</v>
      </c>
      <c r="G157" s="312">
        <v>0</v>
      </c>
      <c r="H157" s="312">
        <v>0</v>
      </c>
    </row>
    <row r="158" spans="1:8" x14ac:dyDescent="0.2">
      <c r="A158" s="269" t="s">
        <v>518</v>
      </c>
      <c r="B158" s="310">
        <v>36556</v>
      </c>
      <c r="C158" s="312">
        <v>2685.2790470383798</v>
      </c>
      <c r="D158" s="312">
        <v>2790.9841290820418</v>
      </c>
      <c r="E158" s="312">
        <v>105.70508204366206</v>
      </c>
      <c r="F158" s="312">
        <v>0</v>
      </c>
      <c r="G158" s="312">
        <v>0</v>
      </c>
      <c r="H158" s="312">
        <v>0</v>
      </c>
    </row>
    <row r="159" spans="1:8" x14ac:dyDescent="0.2">
      <c r="A159" s="269" t="s">
        <v>519</v>
      </c>
      <c r="B159" s="310">
        <v>6726</v>
      </c>
      <c r="C159" s="312">
        <v>6895.2790470383798</v>
      </c>
      <c r="D159" s="312">
        <v>7000.9841290820423</v>
      </c>
      <c r="E159" s="312">
        <v>105.70508204366251</v>
      </c>
      <c r="F159" s="312">
        <v>0</v>
      </c>
      <c r="G159" s="312">
        <v>0</v>
      </c>
      <c r="H159" s="312">
        <v>0</v>
      </c>
    </row>
    <row r="160" spans="1:8" x14ac:dyDescent="0.2">
      <c r="A160" s="269" t="s">
        <v>520</v>
      </c>
      <c r="B160" s="310">
        <v>42538</v>
      </c>
      <c r="C160" s="312">
        <v>2433.2790470383798</v>
      </c>
      <c r="D160" s="312">
        <v>2538.9841290820418</v>
      </c>
      <c r="E160" s="312">
        <v>105.70508204366206</v>
      </c>
      <c r="F160" s="312">
        <v>0</v>
      </c>
      <c r="G160" s="312">
        <v>0</v>
      </c>
      <c r="H160" s="312">
        <v>0</v>
      </c>
    </row>
    <row r="161" spans="1:8" x14ac:dyDescent="0.2">
      <c r="A161" s="269" t="s">
        <v>521</v>
      </c>
      <c r="B161" s="310">
        <v>39861</v>
      </c>
      <c r="C161" s="312">
        <v>3271.2790470383798</v>
      </c>
      <c r="D161" s="312">
        <v>3376.9841290820418</v>
      </c>
      <c r="E161" s="312">
        <v>105.70508204366206</v>
      </c>
      <c r="F161" s="312">
        <v>0</v>
      </c>
      <c r="G161" s="312">
        <v>0</v>
      </c>
      <c r="H161" s="312">
        <v>0</v>
      </c>
    </row>
    <row r="162" spans="1:8" x14ac:dyDescent="0.2">
      <c r="A162" s="269" t="s">
        <v>522</v>
      </c>
      <c r="B162" s="310">
        <v>38896</v>
      </c>
      <c r="C162" s="312">
        <v>5987.2790470383798</v>
      </c>
      <c r="D162" s="312">
        <v>6092.9841290820423</v>
      </c>
      <c r="E162" s="312">
        <v>105.70508204366251</v>
      </c>
      <c r="F162" s="312">
        <v>0</v>
      </c>
      <c r="G162" s="312">
        <v>0</v>
      </c>
      <c r="H162" s="312">
        <v>0</v>
      </c>
    </row>
    <row r="163" spans="1:8" x14ac:dyDescent="0.2">
      <c r="A163" s="269" t="s">
        <v>523</v>
      </c>
      <c r="B163" s="310">
        <v>13076</v>
      </c>
      <c r="C163" s="312">
        <v>8970.2790470383807</v>
      </c>
      <c r="D163" s="312">
        <v>9075.9841290820423</v>
      </c>
      <c r="E163" s="312">
        <v>105.7050820436616</v>
      </c>
      <c r="F163" s="312">
        <v>0</v>
      </c>
      <c r="G163" s="312">
        <v>0</v>
      </c>
      <c r="H163" s="312">
        <v>0</v>
      </c>
    </row>
    <row r="164" spans="1:8" x14ac:dyDescent="0.2">
      <c r="A164" s="269" t="s">
        <v>524</v>
      </c>
      <c r="B164" s="310">
        <v>14397</v>
      </c>
      <c r="C164" s="312">
        <v>6354.2790470383798</v>
      </c>
      <c r="D164" s="312">
        <v>6459.9841290820423</v>
      </c>
      <c r="E164" s="312">
        <v>105.70508204366251</v>
      </c>
      <c r="F164" s="312">
        <v>0</v>
      </c>
      <c r="G164" s="312">
        <v>0</v>
      </c>
      <c r="H164" s="312">
        <v>0</v>
      </c>
    </row>
    <row r="165" spans="1:8" x14ac:dyDescent="0.2">
      <c r="A165" s="269" t="s">
        <v>525</v>
      </c>
      <c r="B165" s="310">
        <v>24026</v>
      </c>
      <c r="C165" s="312">
        <v>8139.2790470383798</v>
      </c>
      <c r="D165" s="312">
        <v>8244.9841290820423</v>
      </c>
      <c r="E165" s="312">
        <v>105.70508204366251</v>
      </c>
      <c r="F165" s="312">
        <v>0</v>
      </c>
      <c r="G165" s="312">
        <v>0</v>
      </c>
      <c r="H165" s="312">
        <v>0</v>
      </c>
    </row>
    <row r="166" spans="1:8" x14ac:dyDescent="0.2">
      <c r="A166" s="269" t="s">
        <v>526</v>
      </c>
      <c r="B166" s="310">
        <v>33872</v>
      </c>
      <c r="C166" s="312">
        <v>10282.279047038381</v>
      </c>
      <c r="D166" s="312">
        <v>10387.984129082042</v>
      </c>
      <c r="E166" s="312">
        <v>105.7050820436616</v>
      </c>
      <c r="F166" s="312">
        <v>0</v>
      </c>
      <c r="G166" s="312">
        <v>0</v>
      </c>
      <c r="H166" s="312">
        <v>0</v>
      </c>
    </row>
    <row r="167" spans="1:8" x14ac:dyDescent="0.2">
      <c r="A167" s="269" t="s">
        <v>527</v>
      </c>
      <c r="B167" s="310">
        <v>9098</v>
      </c>
      <c r="C167" s="312">
        <v>16132.279047038381</v>
      </c>
      <c r="D167" s="312">
        <v>16237.984129082042</v>
      </c>
      <c r="E167" s="312">
        <v>105.7050820436616</v>
      </c>
      <c r="F167" s="312">
        <v>0</v>
      </c>
      <c r="G167" s="312">
        <v>0</v>
      </c>
      <c r="H167" s="312">
        <v>0</v>
      </c>
    </row>
    <row r="168" spans="1:8" x14ac:dyDescent="0.2">
      <c r="A168" s="269" t="s">
        <v>528</v>
      </c>
      <c r="B168" s="310">
        <v>10220</v>
      </c>
      <c r="C168" s="312">
        <v>12175.279047038381</v>
      </c>
      <c r="D168" s="312">
        <v>12280.984129082042</v>
      </c>
      <c r="E168" s="312">
        <v>105.7050820436616</v>
      </c>
      <c r="F168" s="312">
        <v>0</v>
      </c>
      <c r="G168" s="312">
        <v>0</v>
      </c>
      <c r="H168" s="312">
        <v>0</v>
      </c>
    </row>
    <row r="169" spans="1:8" x14ac:dyDescent="0.2">
      <c r="A169" s="269" t="s">
        <v>529</v>
      </c>
      <c r="B169" s="310">
        <v>63089</v>
      </c>
      <c r="C169" s="312">
        <v>1654.27904703838</v>
      </c>
      <c r="D169" s="312">
        <v>1759.984129082042</v>
      </c>
      <c r="E169" s="312">
        <v>105.70508204366206</v>
      </c>
      <c r="F169" s="312">
        <v>0</v>
      </c>
      <c r="G169" s="312">
        <v>0</v>
      </c>
      <c r="H169" s="312">
        <v>0</v>
      </c>
    </row>
    <row r="170" spans="1:8" x14ac:dyDescent="0.2">
      <c r="A170" s="269" t="s">
        <v>530</v>
      </c>
      <c r="B170" s="310">
        <v>15066</v>
      </c>
      <c r="C170" s="312">
        <v>4719.2790470383798</v>
      </c>
      <c r="D170" s="312">
        <v>4824.9841290820423</v>
      </c>
      <c r="E170" s="312">
        <v>105.70508204366251</v>
      </c>
      <c r="F170" s="312">
        <v>0</v>
      </c>
      <c r="G170" s="312">
        <v>0</v>
      </c>
      <c r="H170" s="312">
        <v>0</v>
      </c>
    </row>
    <row r="171" spans="1:8" x14ac:dyDescent="0.2">
      <c r="A171" s="269" t="s">
        <v>531</v>
      </c>
      <c r="B171" s="310">
        <v>36751</v>
      </c>
      <c r="C171" s="312">
        <v>3635.2790470383798</v>
      </c>
      <c r="D171" s="312">
        <v>3740.9841290820418</v>
      </c>
      <c r="E171" s="312">
        <v>105.70508204366206</v>
      </c>
      <c r="F171" s="312">
        <v>0</v>
      </c>
      <c r="G171" s="312">
        <v>0</v>
      </c>
      <c r="H171" s="312">
        <v>0</v>
      </c>
    </row>
    <row r="172" spans="1:8" x14ac:dyDescent="0.2">
      <c r="A172" s="269" t="s">
        <v>532</v>
      </c>
      <c r="B172" s="310">
        <v>18714</v>
      </c>
      <c r="C172" s="312">
        <v>9063.2790470383807</v>
      </c>
      <c r="D172" s="312">
        <v>9168.9841290820423</v>
      </c>
      <c r="E172" s="312">
        <v>105.7050820436616</v>
      </c>
      <c r="F172" s="312">
        <v>0</v>
      </c>
      <c r="G172" s="312">
        <v>0</v>
      </c>
      <c r="H172" s="312">
        <v>0</v>
      </c>
    </row>
    <row r="173" spans="1:8" x14ac:dyDescent="0.2">
      <c r="A173" s="269" t="s">
        <v>533</v>
      </c>
      <c r="B173" s="310">
        <v>53309</v>
      </c>
      <c r="C173" s="312">
        <v>3002.2790470383798</v>
      </c>
      <c r="D173" s="312">
        <v>3107.9841290820418</v>
      </c>
      <c r="E173" s="312">
        <v>105.70508204366206</v>
      </c>
      <c r="F173" s="312">
        <v>0</v>
      </c>
      <c r="G173" s="312">
        <v>0</v>
      </c>
      <c r="H173" s="312">
        <v>0</v>
      </c>
    </row>
    <row r="174" spans="1:8" x14ac:dyDescent="0.2">
      <c r="A174" s="269" t="s">
        <v>534</v>
      </c>
      <c r="B174" s="310">
        <v>8978</v>
      </c>
      <c r="C174" s="312">
        <v>4400.2790470383798</v>
      </c>
      <c r="D174" s="312">
        <v>4505.9841290820423</v>
      </c>
      <c r="E174" s="312">
        <v>105.70508204366251</v>
      </c>
      <c r="F174" s="312">
        <v>0</v>
      </c>
      <c r="G174" s="312">
        <v>0</v>
      </c>
      <c r="H174" s="312">
        <v>0</v>
      </c>
    </row>
    <row r="175" spans="1:8" x14ac:dyDescent="0.2">
      <c r="A175" s="269" t="s">
        <v>535</v>
      </c>
      <c r="B175" s="310">
        <v>25387</v>
      </c>
      <c r="C175" s="312">
        <v>3013.2790470383798</v>
      </c>
      <c r="D175" s="312">
        <v>3118.9841290820418</v>
      </c>
      <c r="E175" s="312">
        <v>105.70508204366206</v>
      </c>
      <c r="F175" s="312">
        <v>0</v>
      </c>
      <c r="G175" s="312">
        <v>0</v>
      </c>
      <c r="H175" s="312">
        <v>0</v>
      </c>
    </row>
    <row r="176" spans="1:8" x14ac:dyDescent="0.2">
      <c r="A176" s="269" t="s">
        <v>536</v>
      </c>
      <c r="B176" s="310">
        <v>12836</v>
      </c>
      <c r="C176" s="312">
        <v>10328.279047038381</v>
      </c>
      <c r="D176" s="312">
        <v>10433.984129082042</v>
      </c>
      <c r="E176" s="312">
        <v>105.7050820436616</v>
      </c>
      <c r="F176" s="312">
        <v>0</v>
      </c>
      <c r="G176" s="312">
        <v>0</v>
      </c>
      <c r="H176" s="312">
        <v>0</v>
      </c>
    </row>
    <row r="177" spans="1:8" x14ac:dyDescent="0.2">
      <c r="A177" s="269" t="s">
        <v>537</v>
      </c>
      <c r="B177" s="310">
        <v>10376</v>
      </c>
      <c r="C177" s="312">
        <v>12480.279047038381</v>
      </c>
      <c r="D177" s="312">
        <v>12585.984129082042</v>
      </c>
      <c r="E177" s="312">
        <v>105.7050820436616</v>
      </c>
      <c r="F177" s="312">
        <v>0</v>
      </c>
      <c r="G177" s="312">
        <v>0</v>
      </c>
      <c r="H177" s="312">
        <v>0</v>
      </c>
    </row>
    <row r="178" spans="1:8" x14ac:dyDescent="0.2">
      <c r="A178" s="269" t="s">
        <v>538</v>
      </c>
      <c r="B178" s="310">
        <v>12443</v>
      </c>
      <c r="C178" s="312">
        <v>9059.2790470383807</v>
      </c>
      <c r="D178" s="312">
        <v>9164.9841290820423</v>
      </c>
      <c r="E178" s="312">
        <v>105.7050820436616</v>
      </c>
      <c r="F178" s="312">
        <v>0</v>
      </c>
      <c r="G178" s="312">
        <v>0</v>
      </c>
      <c r="H178" s="312">
        <v>0</v>
      </c>
    </row>
    <row r="179" spans="1:8" x14ac:dyDescent="0.2">
      <c r="A179" s="269" t="s">
        <v>539</v>
      </c>
      <c r="B179" s="310">
        <v>10891</v>
      </c>
      <c r="C179" s="312">
        <v>10932.279047038381</v>
      </c>
      <c r="D179" s="312">
        <v>11037.984129082042</v>
      </c>
      <c r="E179" s="312">
        <v>105.7050820436616</v>
      </c>
      <c r="F179" s="312">
        <v>0</v>
      </c>
      <c r="G179" s="312">
        <v>0</v>
      </c>
      <c r="H179" s="312">
        <v>0</v>
      </c>
    </row>
    <row r="180" spans="1:8" x14ac:dyDescent="0.2">
      <c r="A180" s="269" t="s">
        <v>540</v>
      </c>
      <c r="B180" s="310">
        <v>12670</v>
      </c>
      <c r="C180" s="312">
        <v>9716.2790470383807</v>
      </c>
      <c r="D180" s="312">
        <v>9821.9841290820423</v>
      </c>
      <c r="E180" s="312">
        <v>105.7050820436616</v>
      </c>
      <c r="F180" s="312">
        <v>0</v>
      </c>
      <c r="G180" s="312">
        <v>0</v>
      </c>
      <c r="H180" s="312">
        <v>0</v>
      </c>
    </row>
    <row r="181" spans="1:8" x14ac:dyDescent="0.2">
      <c r="A181" s="269" t="s">
        <v>541</v>
      </c>
      <c r="B181" s="310">
        <v>15238</v>
      </c>
      <c r="C181" s="312">
        <v>-287.72095296162007</v>
      </c>
      <c r="D181" s="312">
        <v>-182.01587091795798</v>
      </c>
      <c r="E181" s="312">
        <v>105.70508204366209</v>
      </c>
      <c r="F181" s="312">
        <v>0</v>
      </c>
      <c r="G181" s="312">
        <v>0</v>
      </c>
      <c r="H181" s="312">
        <v>0</v>
      </c>
    </row>
    <row r="182" spans="1:8" x14ac:dyDescent="0.2">
      <c r="A182" s="269" t="s">
        <v>542</v>
      </c>
      <c r="B182" s="310">
        <v>11573</v>
      </c>
      <c r="C182" s="312">
        <v>10483.279047038381</v>
      </c>
      <c r="D182" s="312">
        <v>10588.984129082042</v>
      </c>
      <c r="E182" s="312">
        <v>105.7050820436616</v>
      </c>
      <c r="F182" s="312">
        <v>0</v>
      </c>
      <c r="G182" s="312">
        <v>0</v>
      </c>
      <c r="H182" s="312">
        <v>0</v>
      </c>
    </row>
    <row r="183" spans="1:8" x14ac:dyDescent="0.2">
      <c r="A183" s="269" t="s">
        <v>543</v>
      </c>
      <c r="B183" s="310">
        <v>56993</v>
      </c>
      <c r="C183" s="312">
        <v>10869.279047038381</v>
      </c>
      <c r="D183" s="312">
        <v>10974.984129082042</v>
      </c>
      <c r="E183" s="312">
        <v>105.7050820436616</v>
      </c>
      <c r="F183" s="312">
        <v>0</v>
      </c>
      <c r="G183" s="312">
        <v>0</v>
      </c>
      <c r="H183" s="312">
        <v>0</v>
      </c>
    </row>
    <row r="184" spans="1:8" x14ac:dyDescent="0.2">
      <c r="A184" s="269" t="s">
        <v>544</v>
      </c>
      <c r="B184" s="310">
        <v>9172</v>
      </c>
      <c r="C184" s="312">
        <v>12176.279047038381</v>
      </c>
      <c r="D184" s="312">
        <v>12281.984129082042</v>
      </c>
      <c r="E184" s="312">
        <v>105.7050820436616</v>
      </c>
      <c r="F184" s="312">
        <v>0</v>
      </c>
      <c r="G184" s="312">
        <v>0</v>
      </c>
      <c r="H184" s="312">
        <v>0</v>
      </c>
    </row>
    <row r="185" spans="1:8" x14ac:dyDescent="0.2">
      <c r="A185" s="269" t="s">
        <v>545</v>
      </c>
      <c r="B185" s="310">
        <v>53864</v>
      </c>
      <c r="C185" s="312">
        <v>8597.2790470383807</v>
      </c>
      <c r="D185" s="312">
        <v>8702.9841290820423</v>
      </c>
      <c r="E185" s="312">
        <v>105.7050820436616</v>
      </c>
      <c r="F185" s="312">
        <v>0</v>
      </c>
      <c r="G185" s="312">
        <v>0</v>
      </c>
      <c r="H185" s="312">
        <v>0</v>
      </c>
    </row>
    <row r="186" spans="1:8" x14ac:dyDescent="0.2">
      <c r="A186" s="269" t="s">
        <v>546</v>
      </c>
      <c r="B186" s="310">
        <v>23368</v>
      </c>
      <c r="C186" s="312">
        <v>9238.2790470383807</v>
      </c>
      <c r="D186" s="312">
        <v>9343.9841290820423</v>
      </c>
      <c r="E186" s="312">
        <v>105.7050820436616</v>
      </c>
      <c r="F186" s="312">
        <v>0</v>
      </c>
      <c r="G186" s="312">
        <v>0</v>
      </c>
      <c r="H186" s="312">
        <v>0</v>
      </c>
    </row>
    <row r="187" spans="1:8" x14ac:dyDescent="0.2">
      <c r="A187" s="269" t="s">
        <v>547</v>
      </c>
      <c r="B187" s="310">
        <v>15619</v>
      </c>
      <c r="C187" s="312">
        <v>10422.279047038381</v>
      </c>
      <c r="D187" s="312">
        <v>10527.984129082042</v>
      </c>
      <c r="E187" s="312">
        <v>105.7050820436616</v>
      </c>
      <c r="F187" s="312">
        <v>0</v>
      </c>
      <c r="G187" s="312">
        <v>0</v>
      </c>
      <c r="H187" s="312">
        <v>0</v>
      </c>
    </row>
    <row r="188" spans="1:8" x14ac:dyDescent="0.2">
      <c r="A188" s="269" t="s">
        <v>548</v>
      </c>
      <c r="B188" s="310">
        <v>11132</v>
      </c>
      <c r="C188" s="312">
        <v>9197.2790470383807</v>
      </c>
      <c r="D188" s="312">
        <v>9302.9841290820423</v>
      </c>
      <c r="E188" s="312">
        <v>105.7050820436616</v>
      </c>
      <c r="F188" s="312">
        <v>0</v>
      </c>
      <c r="G188" s="312">
        <v>0</v>
      </c>
      <c r="H188" s="312">
        <v>0</v>
      </c>
    </row>
    <row r="189" spans="1:8" x14ac:dyDescent="0.2">
      <c r="A189" s="269" t="s">
        <v>549</v>
      </c>
      <c r="B189" s="310">
        <v>38018</v>
      </c>
      <c r="C189" s="312">
        <v>9976.2790470383807</v>
      </c>
      <c r="D189" s="312">
        <v>10081.984129082042</v>
      </c>
      <c r="E189" s="312">
        <v>105.7050820436616</v>
      </c>
      <c r="F189" s="312">
        <v>0</v>
      </c>
      <c r="G189" s="312">
        <v>0</v>
      </c>
      <c r="H189" s="312">
        <v>0</v>
      </c>
    </row>
    <row r="190" spans="1:8" x14ac:dyDescent="0.2">
      <c r="A190" s="269" t="s">
        <v>550</v>
      </c>
      <c r="B190" s="310">
        <v>12499</v>
      </c>
      <c r="C190" s="312">
        <v>13568.279047038381</v>
      </c>
      <c r="D190" s="312">
        <v>13673.984129082042</v>
      </c>
      <c r="E190" s="312">
        <v>105.7050820436616</v>
      </c>
      <c r="F190" s="312">
        <v>0</v>
      </c>
      <c r="G190" s="312">
        <v>0</v>
      </c>
      <c r="H190" s="312">
        <v>0</v>
      </c>
    </row>
    <row r="191" spans="1:8" x14ac:dyDescent="0.2">
      <c r="A191" s="269" t="s">
        <v>551</v>
      </c>
      <c r="B191" s="310">
        <v>12644</v>
      </c>
      <c r="C191" s="312">
        <v>3786.2790470383798</v>
      </c>
      <c r="D191" s="312">
        <v>3891.9841290820418</v>
      </c>
      <c r="E191" s="312">
        <v>105.70508204366206</v>
      </c>
      <c r="F191" s="312">
        <v>0</v>
      </c>
      <c r="G191" s="312">
        <v>0</v>
      </c>
      <c r="H191" s="312">
        <v>0</v>
      </c>
    </row>
    <row r="192" spans="1:8" ht="25.5" x14ac:dyDescent="0.2">
      <c r="A192" s="282" t="s">
        <v>703</v>
      </c>
      <c r="B192" s="310">
        <v>25776</v>
      </c>
      <c r="C192" s="312">
        <v>11649.279047038381</v>
      </c>
      <c r="D192" s="312">
        <v>11754.984129082042</v>
      </c>
      <c r="E192" s="312">
        <v>105.7050820436616</v>
      </c>
      <c r="F192" s="312">
        <v>0</v>
      </c>
      <c r="G192" s="312">
        <v>0</v>
      </c>
      <c r="H192" s="312">
        <v>0</v>
      </c>
    </row>
    <row r="193" spans="1:8" x14ac:dyDescent="0.2">
      <c r="A193" s="269" t="s">
        <v>554</v>
      </c>
      <c r="B193" s="310">
        <v>8493</v>
      </c>
      <c r="C193" s="312">
        <v>17072.279047038381</v>
      </c>
      <c r="D193" s="312">
        <v>17177.98412908204</v>
      </c>
      <c r="E193" s="312">
        <v>105.70508204365979</v>
      </c>
      <c r="F193" s="312">
        <v>0</v>
      </c>
      <c r="G193" s="312">
        <v>0</v>
      </c>
      <c r="H193" s="312">
        <v>0</v>
      </c>
    </row>
    <row r="194" spans="1:8" x14ac:dyDescent="0.2">
      <c r="A194" s="269" t="s">
        <v>555</v>
      </c>
      <c r="B194" s="310">
        <v>10562</v>
      </c>
      <c r="C194" s="312">
        <v>17606.279047038381</v>
      </c>
      <c r="D194" s="312">
        <v>17711.98412908204</v>
      </c>
      <c r="E194" s="312">
        <v>105.70508204365979</v>
      </c>
      <c r="F194" s="312">
        <v>0</v>
      </c>
      <c r="G194" s="312">
        <v>0</v>
      </c>
      <c r="H194" s="312">
        <v>0</v>
      </c>
    </row>
    <row r="195" spans="1:8" x14ac:dyDescent="0.2">
      <c r="A195" s="269" t="s">
        <v>556</v>
      </c>
      <c r="B195" s="310">
        <v>11322</v>
      </c>
      <c r="C195" s="312">
        <v>11332.279047038381</v>
      </c>
      <c r="D195" s="312">
        <v>11437.984129082042</v>
      </c>
      <c r="E195" s="312">
        <v>105.7050820436616</v>
      </c>
      <c r="F195" s="312">
        <v>0</v>
      </c>
      <c r="G195" s="312">
        <v>0</v>
      </c>
      <c r="H195" s="312">
        <v>0</v>
      </c>
    </row>
    <row r="196" spans="1:8" x14ac:dyDescent="0.2">
      <c r="A196" s="269" t="s">
        <v>557</v>
      </c>
      <c r="B196" s="310">
        <v>8936</v>
      </c>
      <c r="C196" s="312">
        <v>10330.279047038381</v>
      </c>
      <c r="D196" s="312">
        <v>10435.984129082042</v>
      </c>
      <c r="E196" s="312">
        <v>105.7050820436616</v>
      </c>
      <c r="F196" s="312">
        <v>0</v>
      </c>
      <c r="G196" s="312">
        <v>0</v>
      </c>
      <c r="H196" s="312">
        <v>0</v>
      </c>
    </row>
    <row r="197" spans="1:8" x14ac:dyDescent="0.2">
      <c r="A197" s="269" t="s">
        <v>558</v>
      </c>
      <c r="B197" s="310">
        <v>11835</v>
      </c>
      <c r="C197" s="312">
        <v>13479.279047038381</v>
      </c>
      <c r="D197" s="312">
        <v>13584.984129082042</v>
      </c>
      <c r="E197" s="312">
        <v>105.7050820436616</v>
      </c>
      <c r="F197" s="312">
        <v>0</v>
      </c>
      <c r="G197" s="312">
        <v>0</v>
      </c>
      <c r="H197" s="312">
        <v>0</v>
      </c>
    </row>
    <row r="198" spans="1:8" x14ac:dyDescent="0.2">
      <c r="A198" s="269" t="s">
        <v>559</v>
      </c>
      <c r="B198" s="310">
        <v>15363</v>
      </c>
      <c r="C198" s="312">
        <v>2440.2790470383798</v>
      </c>
      <c r="D198" s="312">
        <v>2545.9841290820418</v>
      </c>
      <c r="E198" s="312">
        <v>105.70508204366206</v>
      </c>
      <c r="F198" s="312">
        <v>0</v>
      </c>
      <c r="G198" s="312">
        <v>0</v>
      </c>
      <c r="H198" s="312">
        <v>0</v>
      </c>
    </row>
    <row r="199" spans="1:8" x14ac:dyDescent="0.2">
      <c r="A199" s="269" t="s">
        <v>560</v>
      </c>
      <c r="B199" s="310">
        <v>88525</v>
      </c>
      <c r="C199" s="312">
        <v>5101.2790470383798</v>
      </c>
      <c r="D199" s="312">
        <v>5206.9841290820423</v>
      </c>
      <c r="E199" s="312">
        <v>105.70508204366251</v>
      </c>
      <c r="F199" s="312">
        <v>0</v>
      </c>
      <c r="G199" s="312">
        <v>0</v>
      </c>
      <c r="H199" s="312">
        <v>0</v>
      </c>
    </row>
    <row r="200" spans="1:8" x14ac:dyDescent="0.2">
      <c r="A200" s="269" t="s">
        <v>561</v>
      </c>
      <c r="B200" s="310">
        <v>11844</v>
      </c>
      <c r="C200" s="312">
        <v>11070.279047038381</v>
      </c>
      <c r="D200" s="312">
        <v>11175.984129082042</v>
      </c>
      <c r="E200" s="312">
        <v>105.7050820436616</v>
      </c>
      <c r="F200" s="312">
        <v>0</v>
      </c>
      <c r="G200" s="312">
        <v>0</v>
      </c>
      <c r="H200" s="312">
        <v>0</v>
      </c>
    </row>
    <row r="201" spans="1:8" x14ac:dyDescent="0.2">
      <c r="A201" s="269" t="s">
        <v>562</v>
      </c>
      <c r="B201" s="310">
        <v>24160</v>
      </c>
      <c r="C201" s="312">
        <v>11162.279047038381</v>
      </c>
      <c r="D201" s="312">
        <v>11267.984129082042</v>
      </c>
      <c r="E201" s="312">
        <v>105.7050820436616</v>
      </c>
      <c r="F201" s="312">
        <v>0</v>
      </c>
      <c r="G201" s="312">
        <v>0</v>
      </c>
      <c r="H201" s="312">
        <v>0</v>
      </c>
    </row>
    <row r="202" spans="1:8" x14ac:dyDescent="0.2">
      <c r="A202" s="269" t="s">
        <v>563</v>
      </c>
      <c r="B202" s="310">
        <v>3688</v>
      </c>
      <c r="C202" s="312">
        <v>16913.279047038381</v>
      </c>
      <c r="D202" s="312">
        <v>17018.98412908204</v>
      </c>
      <c r="E202" s="312">
        <v>105.70508204365979</v>
      </c>
      <c r="F202" s="312">
        <v>0</v>
      </c>
      <c r="G202" s="312">
        <v>0</v>
      </c>
      <c r="H202" s="312">
        <v>0</v>
      </c>
    </row>
    <row r="203" spans="1:8" x14ac:dyDescent="0.2">
      <c r="A203" s="269" t="s">
        <v>564</v>
      </c>
      <c r="B203" s="310">
        <v>4039</v>
      </c>
      <c r="C203" s="312">
        <v>13029.279047038381</v>
      </c>
      <c r="D203" s="312">
        <v>13134.984129082042</v>
      </c>
      <c r="E203" s="312">
        <v>105.7050820436616</v>
      </c>
      <c r="F203" s="312">
        <v>0</v>
      </c>
      <c r="G203" s="312">
        <v>0</v>
      </c>
      <c r="H203" s="312">
        <v>0</v>
      </c>
    </row>
    <row r="204" spans="1:8" x14ac:dyDescent="0.2">
      <c r="A204" s="269" t="s">
        <v>565</v>
      </c>
      <c r="B204" s="310">
        <v>13154</v>
      </c>
      <c r="C204" s="312">
        <v>12522.279047038381</v>
      </c>
      <c r="D204" s="312">
        <v>12627.984129082042</v>
      </c>
      <c r="E204" s="312">
        <v>105.7050820436616</v>
      </c>
      <c r="F204" s="312">
        <v>0</v>
      </c>
      <c r="G204" s="312">
        <v>0</v>
      </c>
      <c r="H204" s="312">
        <v>0</v>
      </c>
    </row>
    <row r="205" spans="1:8" x14ac:dyDescent="0.2">
      <c r="A205" s="269" t="s">
        <v>566</v>
      </c>
      <c r="B205" s="310">
        <v>15339</v>
      </c>
      <c r="C205" s="312">
        <v>13073.279047038381</v>
      </c>
      <c r="D205" s="312">
        <v>13178.984129082042</v>
      </c>
      <c r="E205" s="312">
        <v>105.7050820436616</v>
      </c>
      <c r="F205" s="312">
        <v>0</v>
      </c>
      <c r="G205" s="312">
        <v>0</v>
      </c>
      <c r="H205" s="312">
        <v>0</v>
      </c>
    </row>
    <row r="206" spans="1:8" x14ac:dyDescent="0.2">
      <c r="A206" s="269" t="s">
        <v>567</v>
      </c>
      <c r="B206" s="310">
        <v>11960</v>
      </c>
      <c r="C206" s="312">
        <v>16338.279047038381</v>
      </c>
      <c r="D206" s="312">
        <v>16443.98412908204</v>
      </c>
      <c r="E206" s="312">
        <v>105.70508204365979</v>
      </c>
      <c r="F206" s="312">
        <v>0</v>
      </c>
      <c r="G206" s="312">
        <v>0</v>
      </c>
      <c r="H206" s="312">
        <v>0</v>
      </c>
    </row>
    <row r="207" spans="1:8" x14ac:dyDescent="0.2">
      <c r="A207" s="269" t="s">
        <v>568</v>
      </c>
      <c r="B207" s="310">
        <v>9829</v>
      </c>
      <c r="C207" s="312">
        <v>17782.279047038381</v>
      </c>
      <c r="D207" s="312">
        <v>17887.98412908204</v>
      </c>
      <c r="E207" s="312">
        <v>105.70508204365979</v>
      </c>
      <c r="F207" s="312">
        <v>0</v>
      </c>
      <c r="G207" s="312">
        <v>0</v>
      </c>
      <c r="H207" s="312">
        <v>0</v>
      </c>
    </row>
    <row r="208" spans="1:8" ht="25.5" x14ac:dyDescent="0.2">
      <c r="A208" s="282" t="s">
        <v>704</v>
      </c>
      <c r="B208" s="310">
        <v>11164</v>
      </c>
      <c r="C208" s="312">
        <v>6994.2790470383798</v>
      </c>
      <c r="D208" s="312">
        <v>7099.9841290820423</v>
      </c>
      <c r="E208" s="312">
        <v>105.70508204366251</v>
      </c>
      <c r="F208" s="312">
        <v>0</v>
      </c>
      <c r="G208" s="312">
        <v>0</v>
      </c>
      <c r="H208" s="312">
        <v>0</v>
      </c>
    </row>
    <row r="209" spans="1:8" x14ac:dyDescent="0.2">
      <c r="A209" s="269" t="s">
        <v>571</v>
      </c>
      <c r="B209" s="310">
        <v>9528</v>
      </c>
      <c r="C209" s="312">
        <v>9644.2790470383807</v>
      </c>
      <c r="D209" s="312">
        <v>9749.9841290820423</v>
      </c>
      <c r="E209" s="312">
        <v>105.7050820436616</v>
      </c>
      <c r="F209" s="312">
        <v>0</v>
      </c>
      <c r="G209" s="312">
        <v>0</v>
      </c>
      <c r="H209" s="312">
        <v>0</v>
      </c>
    </row>
    <row r="210" spans="1:8" x14ac:dyDescent="0.2">
      <c r="A210" s="269" t="s">
        <v>572</v>
      </c>
      <c r="B210" s="310">
        <v>15415</v>
      </c>
      <c r="C210" s="312">
        <v>9340.2790470383807</v>
      </c>
      <c r="D210" s="312">
        <v>9445.9841290820423</v>
      </c>
      <c r="E210" s="312">
        <v>105.7050820436616</v>
      </c>
      <c r="F210" s="312">
        <v>0</v>
      </c>
      <c r="G210" s="312">
        <v>0</v>
      </c>
      <c r="H210" s="312">
        <v>0</v>
      </c>
    </row>
    <row r="211" spans="1:8" x14ac:dyDescent="0.2">
      <c r="A211" s="269" t="s">
        <v>573</v>
      </c>
      <c r="B211" s="310">
        <v>6940</v>
      </c>
      <c r="C211" s="312">
        <v>14595.279047038381</v>
      </c>
      <c r="D211" s="312">
        <v>14700.984129082042</v>
      </c>
      <c r="E211" s="312">
        <v>105.7050820436616</v>
      </c>
      <c r="F211" s="312">
        <v>0</v>
      </c>
      <c r="G211" s="312">
        <v>0</v>
      </c>
      <c r="H211" s="312">
        <v>0</v>
      </c>
    </row>
    <row r="212" spans="1:8" x14ac:dyDescent="0.2">
      <c r="A212" s="269" t="s">
        <v>574</v>
      </c>
      <c r="B212" s="310">
        <v>30167</v>
      </c>
      <c r="C212" s="312">
        <v>7500.2790470383798</v>
      </c>
      <c r="D212" s="312">
        <v>7605.9841290820423</v>
      </c>
      <c r="E212" s="312">
        <v>105.70508204366251</v>
      </c>
      <c r="F212" s="312">
        <v>0</v>
      </c>
      <c r="G212" s="312">
        <v>0</v>
      </c>
      <c r="H212" s="312">
        <v>0</v>
      </c>
    </row>
    <row r="213" spans="1:8" x14ac:dyDescent="0.2">
      <c r="A213" s="269" t="s">
        <v>575</v>
      </c>
      <c r="B213" s="310">
        <v>21037</v>
      </c>
      <c r="C213" s="312">
        <v>10057.279047038381</v>
      </c>
      <c r="D213" s="312">
        <v>10162.984129082042</v>
      </c>
      <c r="E213" s="312">
        <v>105.7050820436616</v>
      </c>
      <c r="F213" s="312">
        <v>0</v>
      </c>
      <c r="G213" s="312">
        <v>0</v>
      </c>
      <c r="H213" s="312">
        <v>0</v>
      </c>
    </row>
    <row r="214" spans="1:8" x14ac:dyDescent="0.2">
      <c r="A214" s="269" t="s">
        <v>576</v>
      </c>
      <c r="B214" s="310">
        <v>5669</v>
      </c>
      <c r="C214" s="312">
        <v>9929.2790470383807</v>
      </c>
      <c r="D214" s="312">
        <v>10034.984129082042</v>
      </c>
      <c r="E214" s="312">
        <v>105.7050820436616</v>
      </c>
      <c r="F214" s="312">
        <v>0</v>
      </c>
      <c r="G214" s="312">
        <v>0</v>
      </c>
      <c r="H214" s="312">
        <v>0</v>
      </c>
    </row>
    <row r="215" spans="1:8" x14ac:dyDescent="0.2">
      <c r="A215" s="269" t="s">
        <v>577</v>
      </c>
      <c r="B215" s="310">
        <v>7441</v>
      </c>
      <c r="C215" s="312">
        <v>9371.2790470383807</v>
      </c>
      <c r="D215" s="312">
        <v>9476.9841290820423</v>
      </c>
      <c r="E215" s="312">
        <v>105.7050820436616</v>
      </c>
      <c r="F215" s="312">
        <v>0</v>
      </c>
      <c r="G215" s="312">
        <v>0</v>
      </c>
      <c r="H215" s="312">
        <v>0</v>
      </c>
    </row>
    <row r="216" spans="1:8" x14ac:dyDescent="0.2">
      <c r="A216" s="269" t="s">
        <v>578</v>
      </c>
      <c r="B216" s="310">
        <v>23401</v>
      </c>
      <c r="C216" s="312">
        <v>9579.2790470383807</v>
      </c>
      <c r="D216" s="312">
        <v>9684.9841290820423</v>
      </c>
      <c r="E216" s="312">
        <v>105.7050820436616</v>
      </c>
      <c r="F216" s="312">
        <v>0</v>
      </c>
      <c r="G216" s="312">
        <v>0</v>
      </c>
      <c r="H216" s="312">
        <v>0</v>
      </c>
    </row>
    <row r="217" spans="1:8" x14ac:dyDescent="0.2">
      <c r="A217" s="269" t="s">
        <v>579</v>
      </c>
      <c r="B217" s="310">
        <v>4874</v>
      </c>
      <c r="C217" s="312">
        <v>14314.279047038381</v>
      </c>
      <c r="D217" s="312">
        <v>14419.984129082042</v>
      </c>
      <c r="E217" s="312">
        <v>105.7050820436616</v>
      </c>
      <c r="F217" s="312">
        <v>0</v>
      </c>
      <c r="G217" s="312">
        <v>0</v>
      </c>
      <c r="H217" s="312">
        <v>0</v>
      </c>
    </row>
    <row r="218" spans="1:8" x14ac:dyDescent="0.2">
      <c r="A218" s="269" t="s">
        <v>580</v>
      </c>
      <c r="B218" s="310">
        <v>10450</v>
      </c>
      <c r="C218" s="312">
        <v>8381.2790470383807</v>
      </c>
      <c r="D218" s="312">
        <v>8486.9841290820423</v>
      </c>
      <c r="E218" s="312">
        <v>105.7050820436616</v>
      </c>
      <c r="F218" s="312">
        <v>0</v>
      </c>
      <c r="G218" s="312">
        <v>0</v>
      </c>
      <c r="H218" s="312">
        <v>0</v>
      </c>
    </row>
    <row r="219" spans="1:8" x14ac:dyDescent="0.2">
      <c r="A219" s="269" t="s">
        <v>569</v>
      </c>
      <c r="B219" s="310">
        <v>143339</v>
      </c>
      <c r="C219" s="312">
        <v>8060.2790470383798</v>
      </c>
      <c r="D219" s="312">
        <v>8165.9841290820423</v>
      </c>
      <c r="E219" s="312">
        <v>105.70508204366251</v>
      </c>
      <c r="F219" s="312">
        <v>0</v>
      </c>
      <c r="G219" s="312">
        <v>0</v>
      </c>
      <c r="H219" s="312">
        <v>0</v>
      </c>
    </row>
    <row r="220" spans="1:8" ht="25.5" x14ac:dyDescent="0.2">
      <c r="A220" s="282" t="s">
        <v>705</v>
      </c>
      <c r="B220" s="310">
        <v>13727</v>
      </c>
      <c r="C220" s="312">
        <v>10764.279047038381</v>
      </c>
      <c r="D220" s="312">
        <v>10869.984129082042</v>
      </c>
      <c r="E220" s="312">
        <v>105.7050820436616</v>
      </c>
      <c r="F220" s="312">
        <v>0</v>
      </c>
      <c r="G220" s="312">
        <v>0</v>
      </c>
      <c r="H220" s="312">
        <v>0</v>
      </c>
    </row>
    <row r="221" spans="1:8" x14ac:dyDescent="0.2">
      <c r="A221" s="269" t="s">
        <v>583</v>
      </c>
      <c r="B221" s="310">
        <v>13189</v>
      </c>
      <c r="C221" s="312">
        <v>11041.279047038381</v>
      </c>
      <c r="D221" s="312">
        <v>11146.984129082042</v>
      </c>
      <c r="E221" s="312">
        <v>105.7050820436616</v>
      </c>
      <c r="F221" s="312">
        <v>0</v>
      </c>
      <c r="G221" s="312">
        <v>0</v>
      </c>
      <c r="H221" s="312">
        <v>0</v>
      </c>
    </row>
    <row r="222" spans="1:8" x14ac:dyDescent="0.2">
      <c r="A222" s="269" t="s">
        <v>584</v>
      </c>
      <c r="B222" s="310">
        <v>15702</v>
      </c>
      <c r="C222" s="312">
        <v>10267.279047038381</v>
      </c>
      <c r="D222" s="312">
        <v>10372.984129082042</v>
      </c>
      <c r="E222" s="312">
        <v>105.7050820436616</v>
      </c>
      <c r="F222" s="312">
        <v>0</v>
      </c>
      <c r="G222" s="312">
        <v>0</v>
      </c>
      <c r="H222" s="312">
        <v>0</v>
      </c>
    </row>
    <row r="223" spans="1:8" x14ac:dyDescent="0.2">
      <c r="A223" s="269" t="s">
        <v>585</v>
      </c>
      <c r="B223" s="310">
        <v>8322</v>
      </c>
      <c r="C223" s="312">
        <v>8432.2790470383807</v>
      </c>
      <c r="D223" s="312">
        <v>8537.9841290820423</v>
      </c>
      <c r="E223" s="312">
        <v>105.7050820436616</v>
      </c>
      <c r="F223" s="312">
        <v>0</v>
      </c>
      <c r="G223" s="312">
        <v>0</v>
      </c>
      <c r="H223" s="312">
        <v>0</v>
      </c>
    </row>
    <row r="224" spans="1:8" x14ac:dyDescent="0.2">
      <c r="A224" s="269" t="s">
        <v>586</v>
      </c>
      <c r="B224" s="310">
        <v>25468</v>
      </c>
      <c r="C224" s="312">
        <v>10220.279047038381</v>
      </c>
      <c r="D224" s="312">
        <v>10325.984129082042</v>
      </c>
      <c r="E224" s="312">
        <v>105.7050820436616</v>
      </c>
      <c r="F224" s="312">
        <v>0</v>
      </c>
      <c r="G224" s="312">
        <v>0</v>
      </c>
      <c r="H224" s="312">
        <v>0</v>
      </c>
    </row>
    <row r="225" spans="1:8" x14ac:dyDescent="0.2">
      <c r="A225" s="269" t="s">
        <v>587</v>
      </c>
      <c r="B225" s="310">
        <v>5759</v>
      </c>
      <c r="C225" s="312">
        <v>9728.2790470383807</v>
      </c>
      <c r="D225" s="312">
        <v>9833.9841290820423</v>
      </c>
      <c r="E225" s="312">
        <v>105.7050820436616</v>
      </c>
      <c r="F225" s="312">
        <v>0</v>
      </c>
      <c r="G225" s="312">
        <v>0</v>
      </c>
      <c r="H225" s="312">
        <v>0</v>
      </c>
    </row>
    <row r="226" spans="1:8" x14ac:dyDescent="0.2">
      <c r="A226" s="269" t="s">
        <v>588</v>
      </c>
      <c r="B226" s="310">
        <v>22010</v>
      </c>
      <c r="C226" s="312">
        <v>10547.279047038381</v>
      </c>
      <c r="D226" s="312">
        <v>10652.984129082042</v>
      </c>
      <c r="E226" s="312">
        <v>105.7050820436616</v>
      </c>
      <c r="F226" s="312">
        <v>0</v>
      </c>
      <c r="G226" s="312">
        <v>0</v>
      </c>
      <c r="H226" s="312">
        <v>0</v>
      </c>
    </row>
    <row r="227" spans="1:8" x14ac:dyDescent="0.2">
      <c r="A227" s="269" t="s">
        <v>589</v>
      </c>
      <c r="B227" s="310">
        <v>4455</v>
      </c>
      <c r="C227" s="312">
        <v>11401.279047038381</v>
      </c>
      <c r="D227" s="312">
        <v>11506.984129082042</v>
      </c>
      <c r="E227" s="312">
        <v>105.7050820436616</v>
      </c>
      <c r="F227" s="312">
        <v>0</v>
      </c>
      <c r="G227" s="312">
        <v>0</v>
      </c>
      <c r="H227" s="312">
        <v>0</v>
      </c>
    </row>
    <row r="228" spans="1:8" x14ac:dyDescent="0.2">
      <c r="A228" s="269" t="s">
        <v>590</v>
      </c>
      <c r="B228" s="310">
        <v>9931</v>
      </c>
      <c r="C228" s="312">
        <v>7906.2790470383798</v>
      </c>
      <c r="D228" s="312">
        <v>8011.9841290820423</v>
      </c>
      <c r="E228" s="312">
        <v>105.70508204366251</v>
      </c>
      <c r="F228" s="312">
        <v>0</v>
      </c>
      <c r="G228" s="312">
        <v>0</v>
      </c>
      <c r="H228" s="312">
        <v>0</v>
      </c>
    </row>
    <row r="229" spans="1:8" x14ac:dyDescent="0.2">
      <c r="A229" s="269" t="s">
        <v>591</v>
      </c>
      <c r="B229" s="310">
        <v>144595</v>
      </c>
      <c r="C229" s="312">
        <v>5181.2790470383798</v>
      </c>
      <c r="D229" s="312">
        <v>5286.9841290820423</v>
      </c>
      <c r="E229" s="312">
        <v>105.70508204366251</v>
      </c>
      <c r="F229" s="312">
        <v>0</v>
      </c>
      <c r="G229" s="312">
        <v>0</v>
      </c>
      <c r="H229" s="312">
        <v>0</v>
      </c>
    </row>
    <row r="230" spans="1:8" ht="25.5" x14ac:dyDescent="0.2">
      <c r="A230" s="282" t="s">
        <v>706</v>
      </c>
      <c r="B230" s="310">
        <v>22330</v>
      </c>
      <c r="C230" s="312">
        <v>7771.2790470383798</v>
      </c>
      <c r="D230" s="312">
        <v>7876.9841290820423</v>
      </c>
      <c r="E230" s="312">
        <v>105.70508204366251</v>
      </c>
      <c r="F230" s="312">
        <v>0</v>
      </c>
      <c r="G230" s="312">
        <v>0</v>
      </c>
      <c r="H230" s="312">
        <v>0</v>
      </c>
    </row>
    <row r="231" spans="1:8" x14ac:dyDescent="0.2">
      <c r="A231" s="269" t="s">
        <v>594</v>
      </c>
      <c r="B231" s="310">
        <v>50972</v>
      </c>
      <c r="C231" s="312">
        <v>10542.279047038381</v>
      </c>
      <c r="D231" s="312">
        <v>10647.984129082042</v>
      </c>
      <c r="E231" s="312">
        <v>105.7050820436616</v>
      </c>
      <c r="F231" s="312">
        <v>0</v>
      </c>
      <c r="G231" s="312">
        <v>0</v>
      </c>
      <c r="H231" s="312">
        <v>0</v>
      </c>
    </row>
    <row r="232" spans="1:8" x14ac:dyDescent="0.2">
      <c r="A232" s="269" t="s">
        <v>595</v>
      </c>
      <c r="B232" s="310">
        <v>56975</v>
      </c>
      <c r="C232" s="312">
        <v>6356.2790470383798</v>
      </c>
      <c r="D232" s="312">
        <v>6461.9841290820423</v>
      </c>
      <c r="E232" s="312">
        <v>105.70508204366251</v>
      </c>
      <c r="F232" s="312">
        <v>0</v>
      </c>
      <c r="G232" s="312">
        <v>0</v>
      </c>
      <c r="H232" s="312">
        <v>0</v>
      </c>
    </row>
    <row r="233" spans="1:8" x14ac:dyDescent="0.2">
      <c r="A233" s="269" t="s">
        <v>596</v>
      </c>
      <c r="B233" s="310">
        <v>10042</v>
      </c>
      <c r="C233" s="312">
        <v>9289.2790470383807</v>
      </c>
      <c r="D233" s="312">
        <v>9394.9841290820423</v>
      </c>
      <c r="E233" s="312">
        <v>105.7050820436616</v>
      </c>
      <c r="F233" s="312">
        <v>0</v>
      </c>
      <c r="G233" s="312">
        <v>0</v>
      </c>
      <c r="H233" s="312">
        <v>0</v>
      </c>
    </row>
    <row r="234" spans="1:8" x14ac:dyDescent="0.2">
      <c r="A234" s="269" t="s">
        <v>597</v>
      </c>
      <c r="B234" s="310">
        <v>15142</v>
      </c>
      <c r="C234" s="312">
        <v>10110.279047038381</v>
      </c>
      <c r="D234" s="312">
        <v>10215.984129082042</v>
      </c>
      <c r="E234" s="312">
        <v>105.7050820436616</v>
      </c>
      <c r="F234" s="312">
        <v>0</v>
      </c>
      <c r="G234" s="312">
        <v>0</v>
      </c>
      <c r="H234" s="312">
        <v>0</v>
      </c>
    </row>
    <row r="235" spans="1:8" x14ac:dyDescent="0.2">
      <c r="A235" s="269" t="s">
        <v>598</v>
      </c>
      <c r="B235" s="310">
        <v>15282</v>
      </c>
      <c r="C235" s="312">
        <v>7685.2790470383798</v>
      </c>
      <c r="D235" s="312">
        <v>7790.9841290820423</v>
      </c>
      <c r="E235" s="312">
        <v>105.70508204366251</v>
      </c>
      <c r="F235" s="312">
        <v>0</v>
      </c>
      <c r="G235" s="312">
        <v>0</v>
      </c>
      <c r="H235" s="312">
        <v>0</v>
      </c>
    </row>
    <row r="236" spans="1:8" x14ac:dyDescent="0.2">
      <c r="A236" s="269" t="s">
        <v>599</v>
      </c>
      <c r="B236" s="310">
        <v>26161</v>
      </c>
      <c r="C236" s="312">
        <v>9761.2790470383807</v>
      </c>
      <c r="D236" s="312">
        <v>9866.9841290820423</v>
      </c>
      <c r="E236" s="312">
        <v>105.7050820436616</v>
      </c>
      <c r="F236" s="312">
        <v>0</v>
      </c>
      <c r="G236" s="312">
        <v>0</v>
      </c>
      <c r="H236" s="312">
        <v>0</v>
      </c>
    </row>
    <row r="237" spans="1:8" x14ac:dyDescent="0.2">
      <c r="A237" s="269" t="s">
        <v>600</v>
      </c>
      <c r="B237" s="310">
        <v>9958</v>
      </c>
      <c r="C237" s="312">
        <v>12582.279047038381</v>
      </c>
      <c r="D237" s="312">
        <v>12687.984129082042</v>
      </c>
      <c r="E237" s="312">
        <v>105.7050820436616</v>
      </c>
      <c r="F237" s="312">
        <v>0</v>
      </c>
      <c r="G237" s="312">
        <v>0</v>
      </c>
      <c r="H237" s="312">
        <v>0</v>
      </c>
    </row>
    <row r="238" spans="1:8" x14ac:dyDescent="0.2">
      <c r="A238" s="269" t="s">
        <v>601</v>
      </c>
      <c r="B238" s="310">
        <v>20007</v>
      </c>
      <c r="C238" s="312">
        <v>8347.2790470383807</v>
      </c>
      <c r="D238" s="312">
        <v>8452.9841290820423</v>
      </c>
      <c r="E238" s="312">
        <v>105.7050820436616</v>
      </c>
      <c r="F238" s="312">
        <v>0</v>
      </c>
      <c r="G238" s="312">
        <v>0</v>
      </c>
      <c r="H238" s="312">
        <v>0</v>
      </c>
    </row>
    <row r="239" spans="1:8" x14ac:dyDescent="0.2">
      <c r="A239" s="269" t="s">
        <v>602</v>
      </c>
      <c r="B239" s="310">
        <v>6789</v>
      </c>
      <c r="C239" s="312">
        <v>15763.279047038381</v>
      </c>
      <c r="D239" s="312">
        <v>15868.984129082042</v>
      </c>
      <c r="E239" s="312">
        <v>105.7050820436616</v>
      </c>
      <c r="F239" s="312">
        <v>0</v>
      </c>
      <c r="G239" s="312">
        <v>0</v>
      </c>
      <c r="H239" s="312">
        <v>0</v>
      </c>
    </row>
    <row r="240" spans="1:8" x14ac:dyDescent="0.2">
      <c r="A240" s="269" t="s">
        <v>603</v>
      </c>
      <c r="B240" s="310">
        <v>10784</v>
      </c>
      <c r="C240" s="312">
        <v>13241.279047038381</v>
      </c>
      <c r="D240" s="312">
        <v>13346.984129082042</v>
      </c>
      <c r="E240" s="312">
        <v>105.7050820436616</v>
      </c>
      <c r="F240" s="312">
        <v>0</v>
      </c>
      <c r="G240" s="312">
        <v>0</v>
      </c>
      <c r="H240" s="312">
        <v>0</v>
      </c>
    </row>
    <row r="241" spans="1:8" x14ac:dyDescent="0.2">
      <c r="A241" s="269" t="s">
        <v>604</v>
      </c>
      <c r="B241" s="310">
        <v>10759</v>
      </c>
      <c r="C241" s="312">
        <v>5915.2790470383798</v>
      </c>
      <c r="D241" s="312">
        <v>6020.9841290820423</v>
      </c>
      <c r="E241" s="312">
        <v>105.70508204366251</v>
      </c>
      <c r="F241" s="312">
        <v>0</v>
      </c>
      <c r="G241" s="312">
        <v>0</v>
      </c>
      <c r="H241" s="312">
        <v>0</v>
      </c>
    </row>
    <row r="242" spans="1:8" x14ac:dyDescent="0.2">
      <c r="A242" s="269" t="s">
        <v>605</v>
      </c>
      <c r="B242" s="310">
        <v>10939</v>
      </c>
      <c r="C242" s="312">
        <v>6680.2790470383798</v>
      </c>
      <c r="D242" s="312">
        <v>6785.9841290820423</v>
      </c>
      <c r="E242" s="312">
        <v>105.70508204366251</v>
      </c>
      <c r="F242" s="312">
        <v>0</v>
      </c>
      <c r="G242" s="312">
        <v>0</v>
      </c>
      <c r="H242" s="312">
        <v>0</v>
      </c>
    </row>
    <row r="243" spans="1:8" x14ac:dyDescent="0.2">
      <c r="A243" s="269" t="s">
        <v>606</v>
      </c>
      <c r="B243" s="310">
        <v>6691</v>
      </c>
      <c r="C243" s="312">
        <v>17259.279047038381</v>
      </c>
      <c r="D243" s="312">
        <v>17364.98412908204</v>
      </c>
      <c r="E243" s="312">
        <v>105.70508204365979</v>
      </c>
      <c r="F243" s="312">
        <v>0</v>
      </c>
      <c r="G243" s="312">
        <v>0</v>
      </c>
      <c r="H243" s="312">
        <v>0</v>
      </c>
    </row>
    <row r="244" spans="1:8" x14ac:dyDescent="0.2">
      <c r="A244" s="269" t="s">
        <v>607</v>
      </c>
      <c r="B244" s="310">
        <v>7037</v>
      </c>
      <c r="C244" s="312">
        <v>18892.279047038381</v>
      </c>
      <c r="D244" s="312">
        <v>18997.98412908204</v>
      </c>
      <c r="E244" s="312">
        <v>105.70508204365979</v>
      </c>
      <c r="F244" s="312">
        <v>0</v>
      </c>
      <c r="G244" s="312">
        <v>0</v>
      </c>
      <c r="H244" s="312">
        <v>0</v>
      </c>
    </row>
    <row r="245" spans="1:8" ht="25.5" x14ac:dyDescent="0.2">
      <c r="A245" s="282" t="s">
        <v>707</v>
      </c>
      <c r="B245" s="310">
        <v>26559</v>
      </c>
      <c r="C245" s="312">
        <v>12105.279047038381</v>
      </c>
      <c r="D245" s="312">
        <v>12210.984129082042</v>
      </c>
      <c r="E245" s="312">
        <v>105.7050820436616</v>
      </c>
      <c r="F245" s="312">
        <v>0</v>
      </c>
      <c r="G245" s="312">
        <v>0</v>
      </c>
      <c r="H245" s="312">
        <v>0</v>
      </c>
    </row>
    <row r="246" spans="1:8" x14ac:dyDescent="0.2">
      <c r="A246" s="269" t="s">
        <v>610</v>
      </c>
      <c r="B246" s="310">
        <v>98541</v>
      </c>
      <c r="C246" s="312">
        <v>5963.2790470383798</v>
      </c>
      <c r="D246" s="312">
        <v>6068.9841290820423</v>
      </c>
      <c r="E246" s="312">
        <v>105.70508204366251</v>
      </c>
      <c r="F246" s="312">
        <v>0</v>
      </c>
      <c r="G246" s="312">
        <v>0</v>
      </c>
      <c r="H246" s="312">
        <v>0</v>
      </c>
    </row>
    <row r="247" spans="1:8" x14ac:dyDescent="0.2">
      <c r="A247" s="269" t="s">
        <v>611</v>
      </c>
      <c r="B247" s="310">
        <v>9483</v>
      </c>
      <c r="C247" s="312">
        <v>11263.279047038381</v>
      </c>
      <c r="D247" s="312">
        <v>11368.984129082042</v>
      </c>
      <c r="E247" s="312">
        <v>105.7050820436616</v>
      </c>
      <c r="F247" s="312">
        <v>0</v>
      </c>
      <c r="G247" s="312">
        <v>0</v>
      </c>
      <c r="H247" s="312">
        <v>0</v>
      </c>
    </row>
    <row r="248" spans="1:8" x14ac:dyDescent="0.2">
      <c r="A248" s="269" t="s">
        <v>612</v>
      </c>
      <c r="B248" s="310">
        <v>36976</v>
      </c>
      <c r="C248" s="312">
        <v>8790.2790470383807</v>
      </c>
      <c r="D248" s="312">
        <v>8895.9841290820423</v>
      </c>
      <c r="E248" s="312">
        <v>105.7050820436616</v>
      </c>
      <c r="F248" s="312">
        <v>0</v>
      </c>
      <c r="G248" s="312">
        <v>0</v>
      </c>
      <c r="H248" s="312">
        <v>0</v>
      </c>
    </row>
    <row r="249" spans="1:8" x14ac:dyDescent="0.2">
      <c r="A249" s="269" t="s">
        <v>613</v>
      </c>
      <c r="B249" s="310">
        <v>18990</v>
      </c>
      <c r="C249" s="312">
        <v>14762.279047038381</v>
      </c>
      <c r="D249" s="312">
        <v>14867.984129082042</v>
      </c>
      <c r="E249" s="312">
        <v>105.7050820436616</v>
      </c>
      <c r="F249" s="312">
        <v>0</v>
      </c>
      <c r="G249" s="312">
        <v>0</v>
      </c>
      <c r="H249" s="312">
        <v>0</v>
      </c>
    </row>
    <row r="250" spans="1:8" x14ac:dyDescent="0.2">
      <c r="A250" s="269" t="s">
        <v>614</v>
      </c>
      <c r="B250" s="310">
        <v>9485</v>
      </c>
      <c r="C250" s="312">
        <v>13861.279047038381</v>
      </c>
      <c r="D250" s="312">
        <v>13966.984129082042</v>
      </c>
      <c r="E250" s="312">
        <v>105.7050820436616</v>
      </c>
      <c r="F250" s="312">
        <v>0</v>
      </c>
      <c r="G250" s="312">
        <v>0</v>
      </c>
      <c r="H250" s="312">
        <v>0</v>
      </c>
    </row>
    <row r="251" spans="1:8" x14ac:dyDescent="0.2">
      <c r="A251" s="269" t="s">
        <v>615</v>
      </c>
      <c r="B251" s="310">
        <v>5840</v>
      </c>
      <c r="C251" s="312">
        <v>11725.279047038381</v>
      </c>
      <c r="D251" s="312">
        <v>11830.984129082042</v>
      </c>
      <c r="E251" s="312">
        <v>105.7050820436616</v>
      </c>
      <c r="F251" s="312">
        <v>0</v>
      </c>
      <c r="G251" s="312">
        <v>0</v>
      </c>
      <c r="H251" s="312">
        <v>0</v>
      </c>
    </row>
    <row r="252" spans="1:8" x14ac:dyDescent="0.2">
      <c r="A252" s="269" t="s">
        <v>616</v>
      </c>
      <c r="B252" s="310">
        <v>11528</v>
      </c>
      <c r="C252" s="312">
        <v>12752.279047038381</v>
      </c>
      <c r="D252" s="312">
        <v>12857.984129082042</v>
      </c>
      <c r="E252" s="312">
        <v>105.7050820436616</v>
      </c>
      <c r="F252" s="312">
        <v>0</v>
      </c>
      <c r="G252" s="312">
        <v>0</v>
      </c>
      <c r="H252" s="312">
        <v>0</v>
      </c>
    </row>
    <row r="253" spans="1:8" x14ac:dyDescent="0.2">
      <c r="A253" s="269" t="s">
        <v>617</v>
      </c>
      <c r="B253" s="310">
        <v>38049</v>
      </c>
      <c r="C253" s="312">
        <v>7151.2790470383798</v>
      </c>
      <c r="D253" s="312">
        <v>7256.9841290820423</v>
      </c>
      <c r="E253" s="312">
        <v>105.70508204366251</v>
      </c>
      <c r="F253" s="312">
        <v>0</v>
      </c>
      <c r="G253" s="312">
        <v>0</v>
      </c>
      <c r="H253" s="312">
        <v>0</v>
      </c>
    </row>
    <row r="254" spans="1:8" x14ac:dyDescent="0.2">
      <c r="A254" s="269" t="s">
        <v>618</v>
      </c>
      <c r="B254" s="310">
        <v>25602</v>
      </c>
      <c r="C254" s="312">
        <v>10035.279047038381</v>
      </c>
      <c r="D254" s="312">
        <v>10140.984129082042</v>
      </c>
      <c r="E254" s="312">
        <v>105.7050820436616</v>
      </c>
      <c r="F254" s="312">
        <v>0</v>
      </c>
      <c r="G254" s="312">
        <v>0</v>
      </c>
      <c r="H254" s="312">
        <v>0</v>
      </c>
    </row>
    <row r="255" spans="1:8" ht="25.5" x14ac:dyDescent="0.2">
      <c r="A255" s="282" t="s">
        <v>708</v>
      </c>
      <c r="B255" s="310">
        <v>24960</v>
      </c>
      <c r="C255" s="312">
        <v>9896.2790470383807</v>
      </c>
      <c r="D255" s="312">
        <v>10001.984129082042</v>
      </c>
      <c r="E255" s="312">
        <v>105.7050820436616</v>
      </c>
      <c r="F255" s="312">
        <v>0</v>
      </c>
      <c r="G255" s="312">
        <v>0</v>
      </c>
      <c r="H255" s="312">
        <v>0</v>
      </c>
    </row>
    <row r="256" spans="1:8" x14ac:dyDescent="0.2">
      <c r="A256" s="269" t="s">
        <v>621</v>
      </c>
      <c r="B256" s="310">
        <v>18353</v>
      </c>
      <c r="C256" s="312">
        <v>12814.279047038381</v>
      </c>
      <c r="D256" s="312">
        <v>12919.984129082042</v>
      </c>
      <c r="E256" s="312">
        <v>105.7050820436616</v>
      </c>
      <c r="F256" s="312">
        <v>0</v>
      </c>
      <c r="G256" s="312">
        <v>0</v>
      </c>
      <c r="H256" s="312">
        <v>0</v>
      </c>
    </row>
    <row r="257" spans="1:8" x14ac:dyDescent="0.2">
      <c r="A257" s="269" t="s">
        <v>622</v>
      </c>
      <c r="B257" s="310">
        <v>19874</v>
      </c>
      <c r="C257" s="312">
        <v>15303.279047038381</v>
      </c>
      <c r="D257" s="312">
        <v>15408.984129082042</v>
      </c>
      <c r="E257" s="312">
        <v>105.7050820436616</v>
      </c>
      <c r="F257" s="312">
        <v>0</v>
      </c>
      <c r="G257" s="312">
        <v>0</v>
      </c>
      <c r="H257" s="312">
        <v>0</v>
      </c>
    </row>
    <row r="258" spans="1:8" x14ac:dyDescent="0.2">
      <c r="A258" s="269" t="s">
        <v>623</v>
      </c>
      <c r="B258" s="310">
        <v>97572</v>
      </c>
      <c r="C258" s="312">
        <v>4825.2790470383798</v>
      </c>
      <c r="D258" s="312">
        <v>4930.9841290820423</v>
      </c>
      <c r="E258" s="312">
        <v>105.70508204366251</v>
      </c>
      <c r="F258" s="312">
        <v>0</v>
      </c>
      <c r="G258" s="312">
        <v>0</v>
      </c>
      <c r="H258" s="312">
        <v>0</v>
      </c>
    </row>
    <row r="259" spans="1:8" x14ac:dyDescent="0.2">
      <c r="A259" s="269" t="s">
        <v>624</v>
      </c>
      <c r="B259" s="310">
        <v>18058</v>
      </c>
      <c r="C259" s="312">
        <v>9202.2790470383807</v>
      </c>
      <c r="D259" s="312">
        <v>9307.9841290820423</v>
      </c>
      <c r="E259" s="312">
        <v>105.7050820436616</v>
      </c>
      <c r="F259" s="312">
        <v>0</v>
      </c>
      <c r="G259" s="312">
        <v>0</v>
      </c>
      <c r="H259" s="312">
        <v>0</v>
      </c>
    </row>
    <row r="260" spans="1:8" x14ac:dyDescent="0.2">
      <c r="A260" s="269" t="s">
        <v>625</v>
      </c>
      <c r="B260" s="310">
        <v>9480</v>
      </c>
      <c r="C260" s="312">
        <v>14763.279047038381</v>
      </c>
      <c r="D260" s="312">
        <v>14868.984129082042</v>
      </c>
      <c r="E260" s="312">
        <v>105.7050820436616</v>
      </c>
      <c r="F260" s="312">
        <v>0</v>
      </c>
      <c r="G260" s="312">
        <v>0</v>
      </c>
      <c r="H260" s="312">
        <v>0</v>
      </c>
    </row>
    <row r="261" spans="1:8" x14ac:dyDescent="0.2">
      <c r="A261" s="269" t="s">
        <v>626</v>
      </c>
      <c r="B261" s="310">
        <v>55457</v>
      </c>
      <c r="C261" s="312">
        <v>7840.2790470383798</v>
      </c>
      <c r="D261" s="312">
        <v>7945.9841290820423</v>
      </c>
      <c r="E261" s="312">
        <v>105.70508204366251</v>
      </c>
      <c r="F261" s="312">
        <v>0</v>
      </c>
      <c r="G261" s="312">
        <v>0</v>
      </c>
      <c r="H261" s="312">
        <v>0</v>
      </c>
    </row>
    <row r="262" spans="1:8" ht="25.5" x14ac:dyDescent="0.2">
      <c r="A262" s="282" t="s">
        <v>709</v>
      </c>
      <c r="B262" s="310">
        <v>7100</v>
      </c>
      <c r="C262" s="312">
        <v>21964.279047038381</v>
      </c>
      <c r="D262" s="312">
        <v>22069.98412908204</v>
      </c>
      <c r="E262" s="312">
        <v>105.70508204365979</v>
      </c>
      <c r="F262" s="312">
        <v>0</v>
      </c>
      <c r="G262" s="312">
        <v>0</v>
      </c>
      <c r="H262" s="312">
        <v>0</v>
      </c>
    </row>
    <row r="263" spans="1:8" x14ac:dyDescent="0.2">
      <c r="A263" s="269" t="s">
        <v>629</v>
      </c>
      <c r="B263" s="310">
        <v>6472</v>
      </c>
      <c r="C263" s="312">
        <v>22366.279047038381</v>
      </c>
      <c r="D263" s="312">
        <v>22471.98412908204</v>
      </c>
      <c r="E263" s="312">
        <v>105.70508204365979</v>
      </c>
      <c r="F263" s="312">
        <v>0</v>
      </c>
      <c r="G263" s="312">
        <v>0</v>
      </c>
      <c r="H263" s="312">
        <v>0</v>
      </c>
    </row>
    <row r="264" spans="1:8" x14ac:dyDescent="0.2">
      <c r="A264" s="269" t="s">
        <v>630</v>
      </c>
      <c r="B264" s="310">
        <v>10237</v>
      </c>
      <c r="C264" s="312">
        <v>19111.279047038381</v>
      </c>
      <c r="D264" s="312">
        <v>19216.98412908204</v>
      </c>
      <c r="E264" s="312">
        <v>105.70508204365979</v>
      </c>
      <c r="F264" s="312">
        <v>0</v>
      </c>
      <c r="G264" s="312">
        <v>0</v>
      </c>
      <c r="H264" s="312">
        <v>0</v>
      </c>
    </row>
    <row r="265" spans="1:8" x14ac:dyDescent="0.2">
      <c r="A265" s="269" t="s">
        <v>631</v>
      </c>
      <c r="B265" s="310">
        <v>14761</v>
      </c>
      <c r="C265" s="312">
        <v>15053.279047038381</v>
      </c>
      <c r="D265" s="312">
        <v>15158.984129082042</v>
      </c>
      <c r="E265" s="312">
        <v>105.7050820436616</v>
      </c>
      <c r="F265" s="312">
        <v>0</v>
      </c>
      <c r="G265" s="312">
        <v>0</v>
      </c>
      <c r="H265" s="312">
        <v>0</v>
      </c>
    </row>
    <row r="266" spans="1:8" x14ac:dyDescent="0.2">
      <c r="A266" s="269" t="s">
        <v>632</v>
      </c>
      <c r="B266" s="310">
        <v>5422</v>
      </c>
      <c r="C266" s="312">
        <v>20322.279047038381</v>
      </c>
      <c r="D266" s="312">
        <v>20427.98412908204</v>
      </c>
      <c r="E266" s="312">
        <v>105.70508204365979</v>
      </c>
      <c r="F266" s="312">
        <v>0</v>
      </c>
      <c r="G266" s="312">
        <v>0</v>
      </c>
      <c r="H266" s="312">
        <v>0</v>
      </c>
    </row>
    <row r="267" spans="1:8" x14ac:dyDescent="0.2">
      <c r="A267" s="269" t="s">
        <v>633</v>
      </c>
      <c r="B267" s="310">
        <v>11828</v>
      </c>
      <c r="C267" s="312">
        <v>20801.279047038381</v>
      </c>
      <c r="D267" s="312">
        <v>20906.98412908204</v>
      </c>
      <c r="E267" s="312">
        <v>105.70508204365979</v>
      </c>
      <c r="F267" s="312">
        <v>0</v>
      </c>
      <c r="G267" s="312">
        <v>0</v>
      </c>
      <c r="H267" s="312">
        <v>0</v>
      </c>
    </row>
    <row r="268" spans="1:8" x14ac:dyDescent="0.2">
      <c r="A268" s="269" t="s">
        <v>634</v>
      </c>
      <c r="B268" s="310">
        <v>10460</v>
      </c>
      <c r="C268" s="312">
        <v>13927.279047038381</v>
      </c>
      <c r="D268" s="312">
        <v>14032.984129082042</v>
      </c>
      <c r="E268" s="312">
        <v>105.7050820436616</v>
      </c>
      <c r="F268" s="312">
        <v>0</v>
      </c>
      <c r="G268" s="312">
        <v>0</v>
      </c>
      <c r="H268" s="312">
        <v>0</v>
      </c>
    </row>
    <row r="269" spans="1:8" x14ac:dyDescent="0.2">
      <c r="A269" s="269" t="s">
        <v>635</v>
      </c>
      <c r="B269" s="310">
        <v>60763</v>
      </c>
      <c r="C269" s="312">
        <v>6988.2790470383798</v>
      </c>
      <c r="D269" s="312">
        <v>7093.9841290820423</v>
      </c>
      <c r="E269" s="312">
        <v>105.70508204366251</v>
      </c>
      <c r="F269" s="312">
        <v>0</v>
      </c>
      <c r="G269" s="312">
        <v>0</v>
      </c>
      <c r="H269" s="312">
        <v>0</v>
      </c>
    </row>
    <row r="270" spans="1:8" ht="25.5" x14ac:dyDescent="0.2">
      <c r="A270" s="282" t="s">
        <v>710</v>
      </c>
      <c r="B270" s="310">
        <v>2466</v>
      </c>
      <c r="C270" s="312">
        <v>26975.279047038381</v>
      </c>
      <c r="D270" s="312">
        <v>27080.98412908204</v>
      </c>
      <c r="E270" s="312">
        <v>105.70508204365979</v>
      </c>
      <c r="F270" s="312">
        <v>0</v>
      </c>
      <c r="G270" s="312">
        <v>0</v>
      </c>
      <c r="H270" s="312">
        <v>0</v>
      </c>
    </row>
    <row r="271" spans="1:8" x14ac:dyDescent="0.2">
      <c r="A271" s="269" t="s">
        <v>638</v>
      </c>
      <c r="B271" s="310">
        <v>2748</v>
      </c>
      <c r="C271" s="312">
        <v>26805.279047038381</v>
      </c>
      <c r="D271" s="312">
        <v>26910.98412908204</v>
      </c>
      <c r="E271" s="312">
        <v>105.70508204365979</v>
      </c>
      <c r="F271" s="312">
        <v>0</v>
      </c>
      <c r="G271" s="312">
        <v>0</v>
      </c>
      <c r="H271" s="312">
        <v>0</v>
      </c>
    </row>
    <row r="272" spans="1:8" x14ac:dyDescent="0.2">
      <c r="A272" s="269" t="s">
        <v>639</v>
      </c>
      <c r="B272" s="310">
        <v>12253</v>
      </c>
      <c r="C272" s="312">
        <v>13891.279047038381</v>
      </c>
      <c r="D272" s="312">
        <v>13996.984129082042</v>
      </c>
      <c r="E272" s="312">
        <v>105.7050820436616</v>
      </c>
      <c r="F272" s="312">
        <v>0</v>
      </c>
      <c r="G272" s="312">
        <v>0</v>
      </c>
      <c r="H272" s="312">
        <v>0</v>
      </c>
    </row>
    <row r="273" spans="1:8" x14ac:dyDescent="0.2">
      <c r="A273" s="269" t="s">
        <v>640</v>
      </c>
      <c r="B273" s="310">
        <v>3113</v>
      </c>
      <c r="C273" s="312">
        <v>16012.279047038381</v>
      </c>
      <c r="D273" s="312">
        <v>16117.984129082042</v>
      </c>
      <c r="E273" s="312">
        <v>105.7050820436616</v>
      </c>
      <c r="F273" s="312">
        <v>0</v>
      </c>
      <c r="G273" s="312">
        <v>0</v>
      </c>
      <c r="H273" s="312">
        <v>0</v>
      </c>
    </row>
    <row r="274" spans="1:8" x14ac:dyDescent="0.2">
      <c r="A274" s="269" t="s">
        <v>641</v>
      </c>
      <c r="B274" s="310">
        <v>7078</v>
      </c>
      <c r="C274" s="312">
        <v>16237.279047038381</v>
      </c>
      <c r="D274" s="312">
        <v>16342.984129082042</v>
      </c>
      <c r="E274" s="312">
        <v>105.7050820436616</v>
      </c>
      <c r="F274" s="312">
        <v>0</v>
      </c>
      <c r="G274" s="312">
        <v>0</v>
      </c>
      <c r="H274" s="312">
        <v>0</v>
      </c>
    </row>
    <row r="275" spans="1:8" x14ac:dyDescent="0.2">
      <c r="A275" s="269" t="s">
        <v>642</v>
      </c>
      <c r="B275" s="310">
        <v>4203</v>
      </c>
      <c r="C275" s="312">
        <v>18608.279047038381</v>
      </c>
      <c r="D275" s="312">
        <v>18713.98412908204</v>
      </c>
      <c r="E275" s="312">
        <v>105.70508204365979</v>
      </c>
      <c r="F275" s="312">
        <v>0</v>
      </c>
      <c r="G275" s="312">
        <v>0</v>
      </c>
      <c r="H275" s="312">
        <v>0</v>
      </c>
    </row>
    <row r="276" spans="1:8" x14ac:dyDescent="0.2">
      <c r="A276" s="269" t="s">
        <v>643</v>
      </c>
      <c r="B276" s="310">
        <v>6729</v>
      </c>
      <c r="C276" s="312">
        <v>15446.279047038381</v>
      </c>
      <c r="D276" s="312">
        <v>15551.984129082042</v>
      </c>
      <c r="E276" s="312">
        <v>105.7050820436616</v>
      </c>
      <c r="F276" s="312">
        <v>0</v>
      </c>
      <c r="G276" s="312">
        <v>0</v>
      </c>
      <c r="H276" s="312">
        <v>0</v>
      </c>
    </row>
    <row r="277" spans="1:8" x14ac:dyDescent="0.2">
      <c r="A277" s="269" t="s">
        <v>644</v>
      </c>
      <c r="B277" s="310">
        <v>72136</v>
      </c>
      <c r="C277" s="312">
        <v>7784.2790470383798</v>
      </c>
      <c r="D277" s="312">
        <v>7889.9841290820423</v>
      </c>
      <c r="E277" s="312">
        <v>105.70508204366251</v>
      </c>
      <c r="F277" s="312">
        <v>0</v>
      </c>
      <c r="G277" s="312">
        <v>0</v>
      </c>
      <c r="H277" s="312">
        <v>0</v>
      </c>
    </row>
    <row r="278" spans="1:8" x14ac:dyDescent="0.2">
      <c r="A278" s="269" t="s">
        <v>645</v>
      </c>
      <c r="B278" s="310">
        <v>2537</v>
      </c>
      <c r="C278" s="312">
        <v>25375.279047038381</v>
      </c>
      <c r="D278" s="312">
        <v>25480.98412908204</v>
      </c>
      <c r="E278" s="312">
        <v>105.70508204365979</v>
      </c>
      <c r="F278" s="312">
        <v>0</v>
      </c>
      <c r="G278" s="312">
        <v>0</v>
      </c>
      <c r="H278" s="312">
        <v>0</v>
      </c>
    </row>
    <row r="279" spans="1:8" x14ac:dyDescent="0.2">
      <c r="A279" s="269" t="s">
        <v>646</v>
      </c>
      <c r="B279" s="310">
        <v>5924</v>
      </c>
      <c r="C279" s="312">
        <v>21031.279047038381</v>
      </c>
      <c r="D279" s="312">
        <v>21136.98412908204</v>
      </c>
      <c r="E279" s="312">
        <v>105.70508204365979</v>
      </c>
      <c r="F279" s="312">
        <v>0</v>
      </c>
      <c r="G279" s="312">
        <v>0</v>
      </c>
      <c r="H279" s="312">
        <v>0</v>
      </c>
    </row>
    <row r="280" spans="1:8" x14ac:dyDescent="0.2">
      <c r="A280" s="269" t="s">
        <v>647</v>
      </c>
      <c r="B280" s="310">
        <v>119732</v>
      </c>
      <c r="C280" s="312">
        <v>2287.2790470383798</v>
      </c>
      <c r="D280" s="312">
        <v>2392.9841290820418</v>
      </c>
      <c r="E280" s="312">
        <v>105.70508204366206</v>
      </c>
      <c r="F280" s="312">
        <v>0</v>
      </c>
      <c r="G280" s="312">
        <v>0</v>
      </c>
      <c r="H280" s="312">
        <v>0</v>
      </c>
    </row>
    <row r="281" spans="1:8" x14ac:dyDescent="0.2">
      <c r="A281" s="269" t="s">
        <v>648</v>
      </c>
      <c r="B281" s="310">
        <v>6888</v>
      </c>
      <c r="C281" s="312">
        <v>26202.279047038381</v>
      </c>
      <c r="D281" s="312">
        <v>26307.98412908204</v>
      </c>
      <c r="E281" s="312">
        <v>105.70508204365979</v>
      </c>
      <c r="F281" s="312">
        <v>0</v>
      </c>
      <c r="G281" s="312">
        <v>0</v>
      </c>
      <c r="H281" s="312">
        <v>0</v>
      </c>
    </row>
    <row r="282" spans="1:8" x14ac:dyDescent="0.2">
      <c r="A282" s="269" t="s">
        <v>649</v>
      </c>
      <c r="B282" s="310">
        <v>5372</v>
      </c>
      <c r="C282" s="312">
        <v>17492.279047038381</v>
      </c>
      <c r="D282" s="312">
        <v>17597.98412908204</v>
      </c>
      <c r="E282" s="312">
        <v>105.70508204365979</v>
      </c>
      <c r="F282" s="312">
        <v>0</v>
      </c>
      <c r="G282" s="312">
        <v>0</v>
      </c>
      <c r="H282" s="312">
        <v>0</v>
      </c>
    </row>
    <row r="283" spans="1:8" x14ac:dyDescent="0.2">
      <c r="A283" s="269" t="s">
        <v>650</v>
      </c>
      <c r="B283" s="310">
        <v>8579</v>
      </c>
      <c r="C283" s="312">
        <v>11637.279047038381</v>
      </c>
      <c r="D283" s="312">
        <v>11742.984129082042</v>
      </c>
      <c r="E283" s="312">
        <v>105.7050820436616</v>
      </c>
      <c r="F283" s="312">
        <v>0</v>
      </c>
      <c r="G283" s="312">
        <v>0</v>
      </c>
      <c r="H283" s="312">
        <v>0</v>
      </c>
    </row>
    <row r="284" spans="1:8" x14ac:dyDescent="0.2">
      <c r="A284" s="269" t="s">
        <v>651</v>
      </c>
      <c r="B284" s="310">
        <v>2835</v>
      </c>
      <c r="C284" s="312">
        <v>25718.279047038381</v>
      </c>
      <c r="D284" s="312">
        <v>25823.98412908204</v>
      </c>
      <c r="E284" s="312">
        <v>105.70508204365979</v>
      </c>
      <c r="F284" s="312">
        <v>0</v>
      </c>
      <c r="G284" s="312">
        <v>0</v>
      </c>
      <c r="H284" s="312">
        <v>0</v>
      </c>
    </row>
    <row r="285" spans="1:8" ht="25.5" x14ac:dyDescent="0.2">
      <c r="A285" s="282" t="s">
        <v>711</v>
      </c>
      <c r="B285" s="310">
        <v>2904</v>
      </c>
      <c r="C285" s="312">
        <v>17109.279047038381</v>
      </c>
      <c r="D285" s="312">
        <v>17214.98412908204</v>
      </c>
      <c r="E285" s="312">
        <v>105.70508204365979</v>
      </c>
      <c r="F285" s="312">
        <v>0</v>
      </c>
      <c r="G285" s="312">
        <v>0</v>
      </c>
      <c r="H285" s="312">
        <v>0</v>
      </c>
    </row>
    <row r="286" spans="1:8" x14ac:dyDescent="0.2">
      <c r="A286" s="269" t="s">
        <v>654</v>
      </c>
      <c r="B286" s="310">
        <v>6529</v>
      </c>
      <c r="C286" s="312">
        <v>16102.279047038381</v>
      </c>
      <c r="D286" s="312">
        <v>16207.984129082042</v>
      </c>
      <c r="E286" s="312">
        <v>105.7050820436616</v>
      </c>
      <c r="F286" s="312">
        <v>0</v>
      </c>
      <c r="G286" s="312">
        <v>0</v>
      </c>
      <c r="H286" s="312">
        <v>0</v>
      </c>
    </row>
    <row r="287" spans="1:8" x14ac:dyDescent="0.2">
      <c r="A287" s="269" t="s">
        <v>655</v>
      </c>
      <c r="B287" s="310">
        <v>27882</v>
      </c>
      <c r="C287" s="312">
        <v>9548.2790470383807</v>
      </c>
      <c r="D287" s="312">
        <v>9653.9841290820423</v>
      </c>
      <c r="E287" s="312">
        <v>105.7050820436616</v>
      </c>
      <c r="F287" s="312">
        <v>0</v>
      </c>
      <c r="G287" s="312">
        <v>0</v>
      </c>
      <c r="H287" s="312">
        <v>0</v>
      </c>
    </row>
    <row r="288" spans="1:8" x14ac:dyDescent="0.2">
      <c r="A288" s="269" t="s">
        <v>656</v>
      </c>
      <c r="B288" s="310">
        <v>18193</v>
      </c>
      <c r="C288" s="312">
        <v>2777.2790470383798</v>
      </c>
      <c r="D288" s="312">
        <v>2711.9841290820418</v>
      </c>
      <c r="E288" s="312">
        <v>-65.29491795633794</v>
      </c>
      <c r="F288" s="312">
        <v>0</v>
      </c>
      <c r="G288" s="312">
        <v>0</v>
      </c>
      <c r="H288" s="312">
        <v>0</v>
      </c>
    </row>
    <row r="289" spans="1:8" x14ac:dyDescent="0.2">
      <c r="A289" s="269" t="s">
        <v>657</v>
      </c>
      <c r="B289" s="310">
        <v>9828</v>
      </c>
      <c r="C289" s="312">
        <v>16270.279047038381</v>
      </c>
      <c r="D289" s="312">
        <v>16375.984129082042</v>
      </c>
      <c r="E289" s="312">
        <v>105.7050820436616</v>
      </c>
      <c r="F289" s="312">
        <v>0</v>
      </c>
      <c r="G289" s="312">
        <v>0</v>
      </c>
      <c r="H289" s="312">
        <v>0</v>
      </c>
    </row>
    <row r="290" spans="1:8" x14ac:dyDescent="0.2">
      <c r="A290" s="269" t="s">
        <v>658</v>
      </c>
      <c r="B290" s="310">
        <v>5089</v>
      </c>
      <c r="C290" s="312">
        <v>14978.279047038381</v>
      </c>
      <c r="D290" s="312">
        <v>15083.984129082042</v>
      </c>
      <c r="E290" s="312">
        <v>105.7050820436616</v>
      </c>
      <c r="F290" s="312">
        <v>0</v>
      </c>
      <c r="G290" s="312">
        <v>0</v>
      </c>
      <c r="H290" s="312">
        <v>0</v>
      </c>
    </row>
    <row r="291" spans="1:8" x14ac:dyDescent="0.2">
      <c r="A291" s="269" t="s">
        <v>659</v>
      </c>
      <c r="B291" s="310">
        <v>16290</v>
      </c>
      <c r="C291" s="312">
        <v>11334.279047038381</v>
      </c>
      <c r="D291" s="312">
        <v>11439.984129082042</v>
      </c>
      <c r="E291" s="312">
        <v>105.7050820436616</v>
      </c>
      <c r="F291" s="312">
        <v>0</v>
      </c>
      <c r="G291" s="312">
        <v>0</v>
      </c>
      <c r="H291" s="312">
        <v>0</v>
      </c>
    </row>
    <row r="292" spans="1:8" x14ac:dyDescent="0.2">
      <c r="A292" s="269" t="s">
        <v>660</v>
      </c>
      <c r="B292" s="310">
        <v>23314</v>
      </c>
      <c r="C292" s="312">
        <v>1916.27904703838</v>
      </c>
      <c r="D292" s="312">
        <v>1758.984129082042</v>
      </c>
      <c r="E292" s="312">
        <v>-157.29491795633794</v>
      </c>
      <c r="F292" s="312">
        <v>0</v>
      </c>
      <c r="G292" s="312">
        <v>0</v>
      </c>
      <c r="H292" s="312">
        <v>0</v>
      </c>
    </row>
    <row r="293" spans="1:8" x14ac:dyDescent="0.2">
      <c r="A293" s="269" t="s">
        <v>661</v>
      </c>
      <c r="B293" s="310">
        <v>75676</v>
      </c>
      <c r="C293" s="312">
        <v>3424.2790470383798</v>
      </c>
      <c r="D293" s="312">
        <v>3529.9841290820418</v>
      </c>
      <c r="E293" s="312">
        <v>105.70508204366206</v>
      </c>
      <c r="F293" s="312">
        <v>0</v>
      </c>
      <c r="G293" s="312">
        <v>0</v>
      </c>
      <c r="H293" s="312">
        <v>0</v>
      </c>
    </row>
    <row r="294" spans="1:8" x14ac:dyDescent="0.2">
      <c r="A294" s="269" t="s">
        <v>662</v>
      </c>
      <c r="B294" s="310">
        <v>6275</v>
      </c>
      <c r="C294" s="312">
        <v>22535.279047038381</v>
      </c>
      <c r="D294" s="312">
        <v>22640.98412908204</v>
      </c>
      <c r="E294" s="312">
        <v>105.70508204365979</v>
      </c>
      <c r="F294" s="312">
        <v>0</v>
      </c>
      <c r="G294" s="312">
        <v>0</v>
      </c>
      <c r="H294" s="312">
        <v>0</v>
      </c>
    </row>
    <row r="295" spans="1:8" x14ac:dyDescent="0.2">
      <c r="A295" s="269" t="s">
        <v>663</v>
      </c>
      <c r="B295" s="310">
        <v>41542</v>
      </c>
      <c r="C295" s="312">
        <v>4408.2790470383798</v>
      </c>
      <c r="D295" s="312">
        <v>4513.9841290820423</v>
      </c>
      <c r="E295" s="312">
        <v>105.70508204366251</v>
      </c>
      <c r="F295" s="312">
        <v>0</v>
      </c>
      <c r="G295" s="312">
        <v>0</v>
      </c>
      <c r="H295" s="312">
        <v>0</v>
      </c>
    </row>
    <row r="296" spans="1:8" x14ac:dyDescent="0.2">
      <c r="A296" s="269" t="s">
        <v>664</v>
      </c>
      <c r="B296" s="310">
        <v>8172</v>
      </c>
      <c r="C296" s="312">
        <v>14397.279047038381</v>
      </c>
      <c r="D296" s="312">
        <v>14502.984129082042</v>
      </c>
      <c r="E296" s="312">
        <v>105.7050820436616</v>
      </c>
      <c r="F296" s="312">
        <v>0</v>
      </c>
      <c r="G296" s="312">
        <v>0</v>
      </c>
      <c r="H296" s="312">
        <v>0</v>
      </c>
    </row>
    <row r="297" spans="1:8" x14ac:dyDescent="0.2">
      <c r="A297" s="269" t="s">
        <v>665</v>
      </c>
      <c r="B297" s="310">
        <v>3418</v>
      </c>
      <c r="C297" s="312">
        <v>18755.279047038381</v>
      </c>
      <c r="D297" s="312">
        <v>18860.98412908204</v>
      </c>
      <c r="E297" s="312">
        <v>105.70508204365979</v>
      </c>
      <c r="F297" s="312">
        <v>0</v>
      </c>
      <c r="G297" s="312">
        <v>0</v>
      </c>
      <c r="H297" s="312">
        <v>0</v>
      </c>
    </row>
    <row r="298" spans="1:8" ht="13.5" thickBot="1" x14ac:dyDescent="0.25">
      <c r="A298" s="268" t="s">
        <v>666</v>
      </c>
      <c r="B298" s="313">
        <v>4665</v>
      </c>
      <c r="C298" s="315">
        <v>23432.279047038381</v>
      </c>
      <c r="D298" s="315">
        <v>23537.98412908204</v>
      </c>
      <c r="E298" s="315">
        <v>105.70508204365979</v>
      </c>
      <c r="F298" s="315">
        <v>0</v>
      </c>
      <c r="G298" s="315">
        <v>0</v>
      </c>
      <c r="H298" s="315">
        <v>0</v>
      </c>
    </row>
    <row r="299" spans="1:8" ht="3" customHeight="1" x14ac:dyDescent="0.2">
      <c r="A299" s="278"/>
      <c r="B299" s="316"/>
      <c r="C299" s="285"/>
      <c r="D299" s="285"/>
      <c r="E299" s="285"/>
      <c r="F299" s="285"/>
      <c r="G299" s="285"/>
      <c r="H299" s="285"/>
    </row>
    <row r="300" spans="1:8" x14ac:dyDescent="0.2">
      <c r="A300" s="291" t="s">
        <v>733</v>
      </c>
      <c r="B300" s="316"/>
      <c r="C300" s="278"/>
      <c r="D300" s="278"/>
      <c r="E300" s="278"/>
      <c r="F300" s="278"/>
      <c r="G300" s="278"/>
      <c r="H300" s="278"/>
    </row>
    <row r="301" spans="1:8" x14ac:dyDescent="0.2">
      <c r="A301" s="278" t="s">
        <v>734</v>
      </c>
      <c r="B301" s="316"/>
      <c r="C301" s="278"/>
      <c r="D301" s="278"/>
      <c r="E301" s="278"/>
      <c r="F301" s="278"/>
      <c r="G301" s="278"/>
      <c r="H301" s="278"/>
    </row>
    <row r="302" spans="1:8" x14ac:dyDescent="0.2">
      <c r="A302" s="292"/>
      <c r="B302" s="316"/>
      <c r="C302" s="278"/>
      <c r="D302" s="278"/>
      <c r="E302" s="278"/>
      <c r="F302" s="278"/>
      <c r="G302" s="278"/>
      <c r="H302" s="278"/>
    </row>
    <row r="303" spans="1:8" hidden="1" x14ac:dyDescent="0.2">
      <c r="A303" s="292"/>
    </row>
    <row r="304" spans="1:8" hidden="1" x14ac:dyDescent="0.2"/>
    <row r="305" spans="1:8" hidden="1" x14ac:dyDescent="0.2">
      <c r="A305" s="293"/>
      <c r="B305" s="319"/>
      <c r="C305" s="293"/>
      <c r="D305" s="293"/>
      <c r="E305" s="293"/>
      <c r="F305" s="293"/>
      <c r="G305" s="293"/>
      <c r="H305" s="293"/>
    </row>
    <row r="306" spans="1:8" hidden="1" x14ac:dyDescent="0.2">
      <c r="A306" s="293"/>
      <c r="B306" s="319"/>
      <c r="C306" s="293"/>
      <c r="D306" s="293"/>
      <c r="E306" s="293"/>
      <c r="F306" s="293"/>
      <c r="G306" s="293"/>
      <c r="H306" s="293"/>
    </row>
    <row r="307" spans="1:8" hidden="1" x14ac:dyDescent="0.2">
      <c r="A307" s="293"/>
      <c r="B307" s="319"/>
      <c r="C307" s="293"/>
      <c r="D307" s="293"/>
      <c r="E307" s="293"/>
      <c r="F307" s="293"/>
      <c r="G307" s="293"/>
      <c r="H307" s="293"/>
    </row>
    <row r="308" spans="1:8" hidden="1" x14ac:dyDescent="0.2">
      <c r="A308" s="293"/>
      <c r="B308" s="319"/>
      <c r="C308" s="293"/>
      <c r="D308" s="293"/>
      <c r="E308" s="293"/>
      <c r="F308" s="293"/>
      <c r="G308" s="293"/>
      <c r="H308" s="293"/>
    </row>
    <row r="309" spans="1:8" hidden="1" x14ac:dyDescent="0.2">
      <c r="A309" s="293"/>
      <c r="B309" s="319"/>
      <c r="C309" s="293"/>
      <c r="D309" s="293"/>
      <c r="E309" s="293"/>
      <c r="F309" s="293"/>
      <c r="G309" s="293"/>
      <c r="H309" s="293"/>
    </row>
    <row r="310" spans="1:8" hidden="1" x14ac:dyDescent="0.2">
      <c r="A310" s="293"/>
      <c r="B310" s="320"/>
      <c r="C310" s="321"/>
      <c r="D310" s="321"/>
      <c r="E310" s="321"/>
      <c r="F310" s="321"/>
      <c r="G310" s="321"/>
      <c r="H310" s="321"/>
    </row>
    <row r="311" spans="1:8" hidden="1" x14ac:dyDescent="0.2">
      <c r="A311" s="293"/>
      <c r="B311" s="319"/>
      <c r="C311" s="293"/>
      <c r="D311" s="293"/>
      <c r="E311" s="293"/>
      <c r="F311" s="293"/>
      <c r="G311" s="293"/>
      <c r="H311" s="293"/>
    </row>
    <row r="312" spans="1:8" hidden="1" x14ac:dyDescent="0.2">
      <c r="A312" s="293"/>
      <c r="B312" s="320"/>
      <c r="C312" s="321"/>
      <c r="D312" s="321"/>
      <c r="E312" s="321"/>
      <c r="F312" s="321"/>
      <c r="G312" s="321"/>
      <c r="H312" s="321"/>
    </row>
    <row r="313" spans="1:8" hidden="1" x14ac:dyDescent="0.2">
      <c r="A313" s="293"/>
      <c r="B313" s="319"/>
      <c r="C313" s="293"/>
      <c r="D313" s="293"/>
      <c r="E313" s="293"/>
      <c r="F313" s="293"/>
      <c r="G313" s="293"/>
      <c r="H313" s="293"/>
    </row>
    <row r="314" spans="1:8" hidden="1" x14ac:dyDescent="0.2">
      <c r="A314" s="293"/>
      <c r="B314" s="319"/>
      <c r="C314" s="293"/>
      <c r="D314" s="293"/>
      <c r="E314" s="293"/>
      <c r="F314" s="293"/>
      <c r="G314" s="293"/>
      <c r="H314" s="293"/>
    </row>
    <row r="315" spans="1:8" hidden="1" x14ac:dyDescent="0.2">
      <c r="A315" s="293"/>
      <c r="B315" s="319"/>
      <c r="C315" s="293"/>
      <c r="D315" s="293"/>
      <c r="E315" s="293"/>
      <c r="F315" s="293"/>
      <c r="G315" s="293"/>
      <c r="H315" s="293"/>
    </row>
    <row r="316" spans="1:8" hidden="1" x14ac:dyDescent="0.2">
      <c r="A316" s="293"/>
      <c r="B316" s="319"/>
      <c r="C316" s="293"/>
      <c r="D316" s="293"/>
      <c r="E316" s="293"/>
      <c r="F316" s="293"/>
      <c r="G316" s="293"/>
      <c r="H316" s="293"/>
    </row>
    <row r="317" spans="1:8" hidden="1" x14ac:dyDescent="0.2"/>
    <row r="318" spans="1:8" hidden="1" x14ac:dyDescent="0.2">
      <c r="A318" s="293"/>
    </row>
    <row r="319" spans="1:8" hidden="1" x14ac:dyDescent="0.2">
      <c r="A319" s="293"/>
      <c r="C319" s="293"/>
      <c r="D319" s="293"/>
      <c r="E319" s="293"/>
      <c r="F319" s="293"/>
      <c r="G319" s="293"/>
      <c r="H319" s="293"/>
    </row>
    <row r="320" spans="1:8" hidden="1" x14ac:dyDescent="0.2"/>
    <row r="321" spans="3:8" hidden="1" x14ac:dyDescent="0.2">
      <c r="C321" s="324"/>
      <c r="D321" s="324"/>
      <c r="E321" s="324"/>
      <c r="F321" s="324"/>
      <c r="G321" s="324"/>
      <c r="H321" s="324"/>
    </row>
    <row r="322" spans="3:8" hidden="1" x14ac:dyDescent="0.2">
      <c r="C322" s="325"/>
      <c r="D322" s="325"/>
      <c r="E322" s="325"/>
      <c r="F322" s="325"/>
      <c r="G322" s="325"/>
      <c r="H322" s="325"/>
    </row>
  </sheetData>
  <mergeCells count="4">
    <mergeCell ref="C2:D2"/>
    <mergeCell ref="F2:H2"/>
    <mergeCell ref="C3:D3"/>
    <mergeCell ref="F3:H3"/>
  </mergeCells>
  <conditionalFormatting sqref="C9:H299">
    <cfRule type="cellIs" dxfId="64" priority="2" operator="lessThan">
      <formula>0</formula>
    </cfRule>
  </conditionalFormatting>
  <conditionalFormatting sqref="C322:H322">
    <cfRule type="cellIs" dxfId="63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fitToHeight="0" orientation="portrait" r:id="rId1"/>
  <headerFooter alignWithMargins="0">
    <oddHeader>&amp;LStatistiska centralbyrån
Offentlig ekonomi och
mikrosimuleringar</oddHeader>
  </headerFooter>
  <rowBreaks count="7" manualBreakCount="7">
    <brk id="42" max="7" man="1"/>
    <brk id="77" max="7" man="1"/>
    <brk id="117" max="7" man="1"/>
    <brk id="154" max="7" man="1"/>
    <brk id="191" max="7" man="1"/>
    <brk id="229" max="7" man="1"/>
    <brk id="261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zoomScaleNormal="100" workbookViewId="0"/>
  </sheetViews>
  <sheetFormatPr defaultColWidth="0" defaultRowHeight="0" customHeight="1" zeroHeight="1" x14ac:dyDescent="0.2"/>
  <cols>
    <col min="1" max="1" width="3.7109375" customWidth="1"/>
    <col min="2" max="2" width="28.42578125" bestFit="1" customWidth="1"/>
    <col min="3" max="5" width="14.42578125" bestFit="1" customWidth="1"/>
    <col min="6" max="6" width="14.42578125" customWidth="1"/>
    <col min="7" max="7" width="14.42578125" bestFit="1" customWidth="1"/>
    <col min="8" max="8" width="9.140625" customWidth="1"/>
    <col min="9" max="16384" width="9.140625" hidden="1"/>
  </cols>
  <sheetData>
    <row r="1" spans="1:8" ht="15.75" x14ac:dyDescent="0.25">
      <c r="A1" s="328" t="s">
        <v>735</v>
      </c>
    </row>
    <row r="2" spans="1:8" ht="13.5" thickBot="1" x14ac:dyDescent="0.25"/>
    <row r="3" spans="1:8" ht="12.75" x14ac:dyDescent="0.2">
      <c r="A3" s="329"/>
      <c r="B3" s="329"/>
      <c r="C3" s="675" t="s">
        <v>736</v>
      </c>
      <c r="D3" s="675"/>
      <c r="E3" s="675"/>
      <c r="F3" s="675"/>
      <c r="G3" s="675"/>
    </row>
    <row r="4" spans="1:8" ht="12.75" x14ac:dyDescent="0.2">
      <c r="A4" s="330"/>
      <c r="B4" s="330"/>
      <c r="C4" s="331">
        <v>2014</v>
      </c>
      <c r="D4" s="331">
        <v>2015</v>
      </c>
      <c r="E4" s="331">
        <v>2016</v>
      </c>
      <c r="F4" s="331">
        <v>2017</v>
      </c>
      <c r="G4" s="331">
        <v>2018</v>
      </c>
    </row>
    <row r="5" spans="1:8" ht="12.75" x14ac:dyDescent="0.2">
      <c r="A5" s="332" t="s">
        <v>737</v>
      </c>
      <c r="B5" s="332" t="s">
        <v>738</v>
      </c>
      <c r="C5" s="333">
        <v>64231239000</v>
      </c>
      <c r="D5" s="333">
        <v>62706910000</v>
      </c>
      <c r="E5" s="333">
        <v>64120707000</v>
      </c>
      <c r="F5" s="333">
        <v>67007007000</v>
      </c>
      <c r="G5" s="333">
        <v>70338867000</v>
      </c>
    </row>
    <row r="6" spans="1:8" ht="12.75" x14ac:dyDescent="0.2">
      <c r="A6" s="334"/>
      <c r="B6" s="332" t="s">
        <v>739</v>
      </c>
      <c r="C6" s="333">
        <v>61547743589</v>
      </c>
      <c r="D6" s="333">
        <v>64626916887</v>
      </c>
      <c r="E6" s="333">
        <v>68986499475</v>
      </c>
      <c r="F6" s="333">
        <v>72968640245</v>
      </c>
      <c r="G6" s="333">
        <v>75046630808</v>
      </c>
    </row>
    <row r="7" spans="1:8" ht="12.75" x14ac:dyDescent="0.2">
      <c r="A7" s="334"/>
      <c r="B7" s="332" t="s">
        <v>740</v>
      </c>
      <c r="C7" s="333">
        <v>-3873882153</v>
      </c>
      <c r="D7" s="333">
        <v>-4217933851</v>
      </c>
      <c r="E7" s="333">
        <v>-6350714476</v>
      </c>
      <c r="F7" s="333">
        <v>-7157391813</v>
      </c>
      <c r="G7" s="333">
        <v>-7353716597</v>
      </c>
    </row>
    <row r="8" spans="1:8" ht="12.75" x14ac:dyDescent="0.2">
      <c r="A8" s="332"/>
      <c r="B8" s="332" t="s">
        <v>741</v>
      </c>
      <c r="C8" s="335">
        <v>6057550699</v>
      </c>
      <c r="D8" s="335">
        <v>6368833420</v>
      </c>
      <c r="E8" s="335">
        <v>6639595371</v>
      </c>
      <c r="F8" s="335">
        <v>7149967985</v>
      </c>
      <c r="G8" s="335">
        <v>7447895604</v>
      </c>
    </row>
    <row r="9" spans="1:8" ht="12.75" x14ac:dyDescent="0.2">
      <c r="A9" s="332"/>
      <c r="B9" s="332" t="s">
        <v>742</v>
      </c>
      <c r="C9" s="335">
        <v>-6071072767</v>
      </c>
      <c r="D9" s="335">
        <v>-6387972493</v>
      </c>
      <c r="E9" s="335">
        <v>-6652533045</v>
      </c>
      <c r="F9" s="335">
        <v>-7167966978</v>
      </c>
      <c r="G9" s="335">
        <v>-7480244771</v>
      </c>
    </row>
    <row r="10" spans="1:8" ht="12.75" x14ac:dyDescent="0.2">
      <c r="A10" s="332"/>
      <c r="B10" s="332" t="s">
        <v>743</v>
      </c>
      <c r="C10" s="335">
        <v>1907741065</v>
      </c>
      <c r="D10" s="335">
        <v>1915912076</v>
      </c>
      <c r="E10" s="335">
        <v>1050403661</v>
      </c>
      <c r="F10" s="335">
        <v>1051752688</v>
      </c>
      <c r="G10" s="335">
        <v>1054910510</v>
      </c>
    </row>
    <row r="11" spans="1:8" ht="12.75" x14ac:dyDescent="0.2">
      <c r="A11" s="332"/>
      <c r="B11" s="332" t="s">
        <v>744</v>
      </c>
      <c r="C11" s="333">
        <v>2428073429</v>
      </c>
      <c r="D11" s="333">
        <v>778201525</v>
      </c>
      <c r="E11" s="333">
        <v>784086039</v>
      </c>
      <c r="F11" s="333">
        <v>259278992</v>
      </c>
      <c r="G11" s="333">
        <v>34035339</v>
      </c>
    </row>
    <row r="12" spans="1:8" ht="12.75" x14ac:dyDescent="0.2">
      <c r="A12" s="332" t="s">
        <v>745</v>
      </c>
      <c r="B12" s="332" t="s">
        <v>746</v>
      </c>
      <c r="C12" s="333">
        <v>61996153862</v>
      </c>
      <c r="D12" s="333">
        <v>63083957564</v>
      </c>
      <c r="E12" s="333">
        <v>64457337025</v>
      </c>
      <c r="F12" s="333">
        <v>67104281119</v>
      </c>
      <c r="G12" s="333">
        <v>68749510893</v>
      </c>
    </row>
    <row r="13" spans="1:8" ht="12.75" x14ac:dyDescent="0.2">
      <c r="A13" s="332" t="s">
        <v>747</v>
      </c>
      <c r="B13" s="332" t="s">
        <v>748</v>
      </c>
      <c r="C13" s="333">
        <v>2235085138</v>
      </c>
      <c r="D13" s="333">
        <v>-377047564</v>
      </c>
      <c r="E13" s="333">
        <v>-336630025</v>
      </c>
      <c r="F13" s="333">
        <v>-97274119</v>
      </c>
      <c r="G13" s="333">
        <v>1589356107</v>
      </c>
    </row>
    <row r="14" spans="1:8" ht="25.5" x14ac:dyDescent="0.2">
      <c r="A14" s="336" t="s">
        <v>749</v>
      </c>
      <c r="B14" s="337" t="s">
        <v>750</v>
      </c>
      <c r="C14" s="338">
        <v>9633589</v>
      </c>
      <c r="D14" s="338">
        <v>9737559</v>
      </c>
      <c r="E14" s="338">
        <v>9838418</v>
      </c>
      <c r="F14" s="338">
        <v>9967637</v>
      </c>
      <c r="G14" s="338">
        <v>10104036</v>
      </c>
      <c r="H14" s="66"/>
    </row>
    <row r="15" spans="1:8" s="341" customFormat="1" ht="12.75" x14ac:dyDescent="0.2">
      <c r="A15" s="339" t="s">
        <v>751</v>
      </c>
      <c r="B15" s="339" t="s">
        <v>752</v>
      </c>
      <c r="C15" s="340">
        <v>232.00960078325949</v>
      </c>
      <c r="D15" s="340">
        <v>-38.72095296162005</v>
      </c>
      <c r="E15" s="340">
        <v>-34.21586936029756</v>
      </c>
      <c r="F15" s="340">
        <v>-9.7589949353091416</v>
      </c>
      <c r="G15" s="340">
        <v>157.29913343539155</v>
      </c>
      <c r="H15" s="66"/>
    </row>
    <row r="16" spans="1:8" ht="12.75" x14ac:dyDescent="0.2">
      <c r="A16" s="342" t="s">
        <v>753</v>
      </c>
      <c r="B16" s="336"/>
      <c r="C16" s="336"/>
      <c r="D16" s="336"/>
      <c r="E16" s="336"/>
      <c r="F16" s="336"/>
      <c r="G16" s="336"/>
      <c r="H16" s="66"/>
    </row>
    <row r="17" spans="1:7" ht="12.75" x14ac:dyDescent="0.2">
      <c r="A17" s="336" t="s">
        <v>754</v>
      </c>
      <c r="B17" s="336"/>
      <c r="C17" s="338">
        <v>67605294288</v>
      </c>
      <c r="D17" s="338">
        <v>70995750307</v>
      </c>
      <c r="E17" s="338">
        <v>75626094846</v>
      </c>
      <c r="F17" s="338">
        <v>80118608230</v>
      </c>
      <c r="G17" s="338">
        <v>82494526412</v>
      </c>
    </row>
    <row r="18" spans="1:7" ht="12.75" x14ac:dyDescent="0.2">
      <c r="A18" s="336" t="s">
        <v>755</v>
      </c>
      <c r="B18" s="336"/>
      <c r="C18" s="338">
        <v>-9944954920</v>
      </c>
      <c r="D18" s="338">
        <v>-10605906344</v>
      </c>
      <c r="E18" s="338">
        <v>-13003247521</v>
      </c>
      <c r="F18" s="338">
        <v>-14325358791</v>
      </c>
      <c r="G18" s="338">
        <v>-14833961368</v>
      </c>
    </row>
    <row r="19" spans="1:7" ht="12.75" x14ac:dyDescent="0.2">
      <c r="A19" s="336" t="s">
        <v>756</v>
      </c>
      <c r="B19" s="336"/>
      <c r="C19" s="338">
        <v>1907741065</v>
      </c>
      <c r="D19" s="338">
        <v>1915912076</v>
      </c>
      <c r="E19" s="338">
        <v>1050403661</v>
      </c>
      <c r="F19" s="338">
        <v>1051752688</v>
      </c>
      <c r="G19" s="338">
        <v>1054910510</v>
      </c>
    </row>
    <row r="20" spans="1:7" ht="12.75" x14ac:dyDescent="0.2">
      <c r="A20" s="336" t="s">
        <v>757</v>
      </c>
      <c r="B20" s="336"/>
      <c r="C20" s="338">
        <v>2428073429</v>
      </c>
      <c r="D20" s="338">
        <v>778201525</v>
      </c>
      <c r="E20" s="338">
        <v>784086039</v>
      </c>
      <c r="F20" s="338">
        <v>259278992</v>
      </c>
      <c r="G20" s="338">
        <v>34035339</v>
      </c>
    </row>
    <row r="21" spans="1:7" ht="12.75" x14ac:dyDescent="0.2">
      <c r="A21" s="336" t="s">
        <v>675</v>
      </c>
      <c r="B21" s="336"/>
      <c r="C21" s="338">
        <v>2235085138</v>
      </c>
      <c r="D21" s="338">
        <v>-377047564</v>
      </c>
      <c r="E21" s="338">
        <v>-336630027</v>
      </c>
      <c r="F21" s="338">
        <v>-97274122</v>
      </c>
      <c r="G21" s="338">
        <v>1589356104</v>
      </c>
    </row>
    <row r="22" spans="1:7" ht="13.5" thickBot="1" x14ac:dyDescent="0.25">
      <c r="A22" s="343" t="s">
        <v>758</v>
      </c>
      <c r="B22" s="344"/>
      <c r="C22" s="345">
        <v>64231239000</v>
      </c>
      <c r="D22" s="345">
        <v>62706910000</v>
      </c>
      <c r="E22" s="345">
        <v>64120706998</v>
      </c>
      <c r="F22" s="345">
        <v>67007006997</v>
      </c>
      <c r="G22" s="345">
        <v>70338866997</v>
      </c>
    </row>
    <row r="23" spans="1:7" ht="12.75" x14ac:dyDescent="0.2"/>
    <row r="24" spans="1:7" ht="12.75" x14ac:dyDescent="0.2"/>
    <row r="25" spans="1:7" ht="12.75" x14ac:dyDescent="0.2"/>
    <row r="26" spans="1:7" ht="12.75" x14ac:dyDescent="0.2"/>
    <row r="27" spans="1:7" ht="12.75" x14ac:dyDescent="0.2"/>
    <row r="28" spans="1:7" ht="12.75" x14ac:dyDescent="0.2"/>
    <row r="29" spans="1:7" ht="12.75" x14ac:dyDescent="0.2"/>
    <row r="30" spans="1:7" ht="12.75" x14ac:dyDescent="0.2"/>
    <row r="31" spans="1:7" ht="12.75" x14ac:dyDescent="0.2"/>
    <row r="32" spans="1:7" ht="12.75" hidden="1" x14ac:dyDescent="0.2"/>
    <row r="33" ht="12.75" hidden="1" x14ac:dyDescent="0.2"/>
    <row r="34" ht="12.75" hidden="1" x14ac:dyDescent="0.2"/>
    <row r="35" ht="12.75" hidden="1" x14ac:dyDescent="0.2"/>
    <row r="36" ht="12.75" hidden="1" x14ac:dyDescent="0.2"/>
  </sheetData>
  <mergeCells count="1">
    <mergeCell ref="C3:G3"/>
  </mergeCells>
  <conditionalFormatting sqref="G5:G22 C5:D22">
    <cfRule type="cellIs" dxfId="62" priority="2" stopIfTrue="1" operator="lessThan">
      <formula>0</formula>
    </cfRule>
  </conditionalFormatting>
  <conditionalFormatting sqref="E5:E22">
    <cfRule type="cellIs" dxfId="61" priority="3" stopIfTrue="1" operator="lessThan">
      <formula>0</formula>
    </cfRule>
  </conditionalFormatting>
  <conditionalFormatting sqref="F5:F22">
    <cfRule type="cellIs" dxfId="60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landscape" r:id="rId1"/>
  <headerFooter alignWithMargins="0">
    <oddHeader>&amp;LStatistiska centralbyrån
Offentlig ekonomi och
mikrosimuleringar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R327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0" defaultRowHeight="12" zeroHeight="1" x14ac:dyDescent="0.2"/>
  <cols>
    <col min="1" max="1" width="16.7109375" style="111" customWidth="1"/>
    <col min="2" max="7" width="15.28515625" style="111" customWidth="1"/>
    <col min="8" max="8" width="3.28515625" style="111" customWidth="1"/>
    <col min="9" max="9" width="8.7109375" style="111" customWidth="1"/>
    <col min="10" max="10" width="17" style="111" customWidth="1"/>
    <col min="11" max="11" width="4.42578125" style="111" customWidth="1"/>
    <col min="12" max="12" width="9.140625" style="111" hidden="1"/>
    <col min="13" max="256" width="9.140625" style="112" hidden="1"/>
    <col min="257" max="257" width="16.7109375" style="112" hidden="1"/>
    <col min="258" max="263" width="15.28515625" style="112" hidden="1"/>
    <col min="264" max="264" width="3.28515625" style="112" hidden="1"/>
    <col min="265" max="265" width="8.7109375" style="112" hidden="1"/>
    <col min="266" max="266" width="17" style="112" hidden="1"/>
    <col min="267" max="512" width="9.140625" style="112" hidden="1"/>
    <col min="513" max="513" width="16.7109375" style="112" hidden="1"/>
    <col min="514" max="519" width="15.28515625" style="112" hidden="1"/>
    <col min="520" max="520" width="3.28515625" style="112" hidden="1"/>
    <col min="521" max="521" width="8.7109375" style="112" hidden="1"/>
    <col min="522" max="522" width="17" style="112" hidden="1"/>
    <col min="523" max="768" width="9.140625" style="112" hidden="1"/>
    <col min="769" max="769" width="16.7109375" style="112" hidden="1"/>
    <col min="770" max="775" width="15.28515625" style="112" hidden="1"/>
    <col min="776" max="776" width="3.28515625" style="112" hidden="1"/>
    <col min="777" max="777" width="8.7109375" style="112" hidden="1"/>
    <col min="778" max="778" width="17" style="112" hidden="1"/>
    <col min="779" max="1024" width="9.140625" style="112" hidden="1"/>
    <col min="1025" max="1025" width="16.7109375" style="112" hidden="1"/>
    <col min="1026" max="1031" width="15.28515625" style="112" hidden="1"/>
    <col min="1032" max="1032" width="3.28515625" style="112" hidden="1"/>
    <col min="1033" max="1033" width="8.7109375" style="112" hidden="1"/>
    <col min="1034" max="1034" width="17" style="112" hidden="1"/>
    <col min="1035" max="1280" width="9.140625" style="112" hidden="1"/>
    <col min="1281" max="1281" width="16.7109375" style="112" hidden="1"/>
    <col min="1282" max="1287" width="15.28515625" style="112" hidden="1"/>
    <col min="1288" max="1288" width="3.28515625" style="112" hidden="1"/>
    <col min="1289" max="1289" width="8.7109375" style="112" hidden="1"/>
    <col min="1290" max="1290" width="17" style="112" hidden="1"/>
    <col min="1291" max="1536" width="9.140625" style="112" hidden="1"/>
    <col min="1537" max="1537" width="16.7109375" style="112" hidden="1"/>
    <col min="1538" max="1543" width="15.28515625" style="112" hidden="1"/>
    <col min="1544" max="1544" width="3.28515625" style="112" hidden="1"/>
    <col min="1545" max="1545" width="8.7109375" style="112" hidden="1"/>
    <col min="1546" max="1546" width="17" style="112" hidden="1"/>
    <col min="1547" max="1792" width="9.140625" style="112" hidden="1"/>
    <col min="1793" max="1793" width="16.7109375" style="112" hidden="1"/>
    <col min="1794" max="1799" width="15.28515625" style="112" hidden="1"/>
    <col min="1800" max="1800" width="3.28515625" style="112" hidden="1"/>
    <col min="1801" max="1801" width="8.7109375" style="112" hidden="1"/>
    <col min="1802" max="1802" width="17" style="112" hidden="1"/>
    <col min="1803" max="2048" width="9.140625" style="112" hidden="1"/>
    <col min="2049" max="2049" width="16.7109375" style="112" hidden="1"/>
    <col min="2050" max="2055" width="15.28515625" style="112" hidden="1"/>
    <col min="2056" max="2056" width="3.28515625" style="112" hidden="1"/>
    <col min="2057" max="2057" width="8.7109375" style="112" hidden="1"/>
    <col min="2058" max="2058" width="17" style="112" hidden="1"/>
    <col min="2059" max="2304" width="9.140625" style="112" hidden="1"/>
    <col min="2305" max="2305" width="16.7109375" style="112" hidden="1"/>
    <col min="2306" max="2311" width="15.28515625" style="112" hidden="1"/>
    <col min="2312" max="2312" width="3.28515625" style="112" hidden="1"/>
    <col min="2313" max="2313" width="8.7109375" style="112" hidden="1"/>
    <col min="2314" max="2314" width="17" style="112" hidden="1"/>
    <col min="2315" max="2560" width="9.140625" style="112" hidden="1"/>
    <col min="2561" max="2561" width="16.7109375" style="112" hidden="1"/>
    <col min="2562" max="2567" width="15.28515625" style="112" hidden="1"/>
    <col min="2568" max="2568" width="3.28515625" style="112" hidden="1"/>
    <col min="2569" max="2569" width="8.7109375" style="112" hidden="1"/>
    <col min="2570" max="2570" width="17" style="112" hidden="1"/>
    <col min="2571" max="2816" width="9.140625" style="112" hidden="1"/>
    <col min="2817" max="2817" width="16.7109375" style="112" hidden="1"/>
    <col min="2818" max="2823" width="15.28515625" style="112" hidden="1"/>
    <col min="2824" max="2824" width="3.28515625" style="112" hidden="1"/>
    <col min="2825" max="2825" width="8.7109375" style="112" hidden="1"/>
    <col min="2826" max="2826" width="17" style="112" hidden="1"/>
    <col min="2827" max="3072" width="9.140625" style="112" hidden="1"/>
    <col min="3073" max="3073" width="16.7109375" style="112" hidden="1"/>
    <col min="3074" max="3079" width="15.28515625" style="112" hidden="1"/>
    <col min="3080" max="3080" width="3.28515625" style="112" hidden="1"/>
    <col min="3081" max="3081" width="8.7109375" style="112" hidden="1"/>
    <col min="3082" max="3082" width="17" style="112" hidden="1"/>
    <col min="3083" max="3328" width="9.140625" style="112" hidden="1"/>
    <col min="3329" max="3329" width="16.7109375" style="112" hidden="1"/>
    <col min="3330" max="3335" width="15.28515625" style="112" hidden="1"/>
    <col min="3336" max="3336" width="3.28515625" style="112" hidden="1"/>
    <col min="3337" max="3337" width="8.7109375" style="112" hidden="1"/>
    <col min="3338" max="3338" width="17" style="112" hidden="1"/>
    <col min="3339" max="3584" width="9.140625" style="112" hidden="1"/>
    <col min="3585" max="3585" width="16.7109375" style="112" hidden="1"/>
    <col min="3586" max="3591" width="15.28515625" style="112" hidden="1"/>
    <col min="3592" max="3592" width="3.28515625" style="112" hidden="1"/>
    <col min="3593" max="3593" width="8.7109375" style="112" hidden="1"/>
    <col min="3594" max="3594" width="17" style="112" hidden="1"/>
    <col min="3595" max="3840" width="9.140625" style="112" hidden="1"/>
    <col min="3841" max="3841" width="16.7109375" style="112" hidden="1"/>
    <col min="3842" max="3847" width="15.28515625" style="112" hidden="1"/>
    <col min="3848" max="3848" width="3.28515625" style="112" hidden="1"/>
    <col min="3849" max="3849" width="8.7109375" style="112" hidden="1"/>
    <col min="3850" max="3850" width="17" style="112" hidden="1"/>
    <col min="3851" max="4096" width="9.140625" style="112" hidden="1"/>
    <col min="4097" max="4097" width="16.7109375" style="112" hidden="1"/>
    <col min="4098" max="4103" width="15.28515625" style="112" hidden="1"/>
    <col min="4104" max="4104" width="3.28515625" style="112" hidden="1"/>
    <col min="4105" max="4105" width="8.7109375" style="112" hidden="1"/>
    <col min="4106" max="4106" width="17" style="112" hidden="1"/>
    <col min="4107" max="4352" width="9.140625" style="112" hidden="1"/>
    <col min="4353" max="4353" width="16.7109375" style="112" hidden="1"/>
    <col min="4354" max="4359" width="15.28515625" style="112" hidden="1"/>
    <col min="4360" max="4360" width="3.28515625" style="112" hidden="1"/>
    <col min="4361" max="4361" width="8.7109375" style="112" hidden="1"/>
    <col min="4362" max="4362" width="17" style="112" hidden="1"/>
    <col min="4363" max="4608" width="9.140625" style="112" hidden="1"/>
    <col min="4609" max="4609" width="16.7109375" style="112" hidden="1"/>
    <col min="4610" max="4615" width="15.28515625" style="112" hidden="1"/>
    <col min="4616" max="4616" width="3.28515625" style="112" hidden="1"/>
    <col min="4617" max="4617" width="8.7109375" style="112" hidden="1"/>
    <col min="4618" max="4618" width="17" style="112" hidden="1"/>
    <col min="4619" max="4864" width="9.140625" style="112" hidden="1"/>
    <col min="4865" max="4865" width="16.7109375" style="112" hidden="1"/>
    <col min="4866" max="4871" width="15.28515625" style="112" hidden="1"/>
    <col min="4872" max="4872" width="3.28515625" style="112" hidden="1"/>
    <col min="4873" max="4873" width="8.7109375" style="112" hidden="1"/>
    <col min="4874" max="4874" width="17" style="112" hidden="1"/>
    <col min="4875" max="5120" width="9.140625" style="112" hidden="1"/>
    <col min="5121" max="5121" width="16.7109375" style="112" hidden="1"/>
    <col min="5122" max="5127" width="15.28515625" style="112" hidden="1"/>
    <col min="5128" max="5128" width="3.28515625" style="112" hidden="1"/>
    <col min="5129" max="5129" width="8.7109375" style="112" hidden="1"/>
    <col min="5130" max="5130" width="17" style="112" hidden="1"/>
    <col min="5131" max="5376" width="9.140625" style="112" hidden="1"/>
    <col min="5377" max="5377" width="16.7109375" style="112" hidden="1"/>
    <col min="5378" max="5383" width="15.28515625" style="112" hidden="1"/>
    <col min="5384" max="5384" width="3.28515625" style="112" hidden="1"/>
    <col min="5385" max="5385" width="8.7109375" style="112" hidden="1"/>
    <col min="5386" max="5386" width="17" style="112" hidden="1"/>
    <col min="5387" max="5632" width="9.140625" style="112" hidden="1"/>
    <col min="5633" max="5633" width="16.7109375" style="112" hidden="1"/>
    <col min="5634" max="5639" width="15.28515625" style="112" hidden="1"/>
    <col min="5640" max="5640" width="3.28515625" style="112" hidden="1"/>
    <col min="5641" max="5641" width="8.7109375" style="112" hidden="1"/>
    <col min="5642" max="5642" width="17" style="112" hidden="1"/>
    <col min="5643" max="5888" width="9.140625" style="112" hidden="1"/>
    <col min="5889" max="5889" width="16.7109375" style="112" hidden="1"/>
    <col min="5890" max="5895" width="15.28515625" style="112" hidden="1"/>
    <col min="5896" max="5896" width="3.28515625" style="112" hidden="1"/>
    <col min="5897" max="5897" width="8.7109375" style="112" hidden="1"/>
    <col min="5898" max="5898" width="17" style="112" hidden="1"/>
    <col min="5899" max="6144" width="9.140625" style="112" hidden="1"/>
    <col min="6145" max="6145" width="16.7109375" style="112" hidden="1"/>
    <col min="6146" max="6151" width="15.28515625" style="112" hidden="1"/>
    <col min="6152" max="6152" width="3.28515625" style="112" hidden="1"/>
    <col min="6153" max="6153" width="8.7109375" style="112" hidden="1"/>
    <col min="6154" max="6154" width="17" style="112" hidden="1"/>
    <col min="6155" max="6400" width="9.140625" style="112" hidden="1"/>
    <col min="6401" max="6401" width="16.7109375" style="112" hidden="1"/>
    <col min="6402" max="6407" width="15.28515625" style="112" hidden="1"/>
    <col min="6408" max="6408" width="3.28515625" style="112" hidden="1"/>
    <col min="6409" max="6409" width="8.7109375" style="112" hidden="1"/>
    <col min="6410" max="6410" width="17" style="112" hidden="1"/>
    <col min="6411" max="6656" width="9.140625" style="112" hidden="1"/>
    <col min="6657" max="6657" width="16.7109375" style="112" hidden="1"/>
    <col min="6658" max="6663" width="15.28515625" style="112" hidden="1"/>
    <col min="6664" max="6664" width="3.28515625" style="112" hidden="1"/>
    <col min="6665" max="6665" width="8.7109375" style="112" hidden="1"/>
    <col min="6666" max="6666" width="17" style="112" hidden="1"/>
    <col min="6667" max="6912" width="9.140625" style="112" hidden="1"/>
    <col min="6913" max="6913" width="16.7109375" style="112" hidden="1"/>
    <col min="6914" max="6919" width="15.28515625" style="112" hidden="1"/>
    <col min="6920" max="6920" width="3.28515625" style="112" hidden="1"/>
    <col min="6921" max="6921" width="8.7109375" style="112" hidden="1"/>
    <col min="6922" max="6922" width="17" style="112" hidden="1"/>
    <col min="6923" max="7168" width="9.140625" style="112" hidden="1"/>
    <col min="7169" max="7169" width="16.7109375" style="112" hidden="1"/>
    <col min="7170" max="7175" width="15.28515625" style="112" hidden="1"/>
    <col min="7176" max="7176" width="3.28515625" style="112" hidden="1"/>
    <col min="7177" max="7177" width="8.7109375" style="112" hidden="1"/>
    <col min="7178" max="7178" width="17" style="112" hidden="1"/>
    <col min="7179" max="7424" width="9.140625" style="112" hidden="1"/>
    <col min="7425" max="7425" width="16.7109375" style="112" hidden="1"/>
    <col min="7426" max="7431" width="15.28515625" style="112" hidden="1"/>
    <col min="7432" max="7432" width="3.28515625" style="112" hidden="1"/>
    <col min="7433" max="7433" width="8.7109375" style="112" hidden="1"/>
    <col min="7434" max="7434" width="17" style="112" hidden="1"/>
    <col min="7435" max="7680" width="9.140625" style="112" hidden="1"/>
    <col min="7681" max="7681" width="16.7109375" style="112" hidden="1"/>
    <col min="7682" max="7687" width="15.28515625" style="112" hidden="1"/>
    <col min="7688" max="7688" width="3.28515625" style="112" hidden="1"/>
    <col min="7689" max="7689" width="8.7109375" style="112" hidden="1"/>
    <col min="7690" max="7690" width="17" style="112" hidden="1"/>
    <col min="7691" max="7936" width="9.140625" style="112" hidden="1"/>
    <col min="7937" max="7937" width="16.7109375" style="112" hidden="1"/>
    <col min="7938" max="7943" width="15.28515625" style="112" hidden="1"/>
    <col min="7944" max="7944" width="3.28515625" style="112" hidden="1"/>
    <col min="7945" max="7945" width="8.7109375" style="112" hidden="1"/>
    <col min="7946" max="7946" width="17" style="112" hidden="1"/>
    <col min="7947" max="8192" width="9.140625" style="112" hidden="1"/>
    <col min="8193" max="8193" width="16.7109375" style="112" hidden="1"/>
    <col min="8194" max="8199" width="15.28515625" style="112" hidden="1"/>
    <col min="8200" max="8200" width="3.28515625" style="112" hidden="1"/>
    <col min="8201" max="8201" width="8.7109375" style="112" hidden="1"/>
    <col min="8202" max="8202" width="17" style="112" hidden="1"/>
    <col min="8203" max="8448" width="9.140625" style="112" hidden="1"/>
    <col min="8449" max="8449" width="16.7109375" style="112" hidden="1"/>
    <col min="8450" max="8455" width="15.28515625" style="112" hidden="1"/>
    <col min="8456" max="8456" width="3.28515625" style="112" hidden="1"/>
    <col min="8457" max="8457" width="8.7109375" style="112" hidden="1"/>
    <col min="8458" max="8458" width="17" style="112" hidden="1"/>
    <col min="8459" max="8704" width="9.140625" style="112" hidden="1"/>
    <col min="8705" max="8705" width="16.7109375" style="112" hidden="1"/>
    <col min="8706" max="8711" width="15.28515625" style="112" hidden="1"/>
    <col min="8712" max="8712" width="3.28515625" style="112" hidden="1"/>
    <col min="8713" max="8713" width="8.7109375" style="112" hidden="1"/>
    <col min="8714" max="8714" width="17" style="112" hidden="1"/>
    <col min="8715" max="8960" width="9.140625" style="112" hidden="1"/>
    <col min="8961" max="8961" width="16.7109375" style="112" hidden="1"/>
    <col min="8962" max="8967" width="15.28515625" style="112" hidden="1"/>
    <col min="8968" max="8968" width="3.28515625" style="112" hidden="1"/>
    <col min="8969" max="8969" width="8.7109375" style="112" hidden="1"/>
    <col min="8970" max="8970" width="17" style="112" hidden="1"/>
    <col min="8971" max="9216" width="9.140625" style="112" hidden="1"/>
    <col min="9217" max="9217" width="16.7109375" style="112" hidden="1"/>
    <col min="9218" max="9223" width="15.28515625" style="112" hidden="1"/>
    <col min="9224" max="9224" width="3.28515625" style="112" hidden="1"/>
    <col min="9225" max="9225" width="8.7109375" style="112" hidden="1"/>
    <col min="9226" max="9226" width="17" style="112" hidden="1"/>
    <col min="9227" max="9472" width="9.140625" style="112" hidden="1"/>
    <col min="9473" max="9473" width="16.7109375" style="112" hidden="1"/>
    <col min="9474" max="9479" width="15.28515625" style="112" hidden="1"/>
    <col min="9480" max="9480" width="3.28515625" style="112" hidden="1"/>
    <col min="9481" max="9481" width="8.7109375" style="112" hidden="1"/>
    <col min="9482" max="9482" width="17" style="112" hidden="1"/>
    <col min="9483" max="9728" width="9.140625" style="112" hidden="1"/>
    <col min="9729" max="9729" width="16.7109375" style="112" hidden="1"/>
    <col min="9730" max="9735" width="15.28515625" style="112" hidden="1"/>
    <col min="9736" max="9736" width="3.28515625" style="112" hidden="1"/>
    <col min="9737" max="9737" width="8.7109375" style="112" hidden="1"/>
    <col min="9738" max="9738" width="17" style="112" hidden="1"/>
    <col min="9739" max="9984" width="9.140625" style="112" hidden="1"/>
    <col min="9985" max="9985" width="16.7109375" style="112" hidden="1"/>
    <col min="9986" max="9991" width="15.28515625" style="112" hidden="1"/>
    <col min="9992" max="9992" width="3.28515625" style="112" hidden="1"/>
    <col min="9993" max="9993" width="8.7109375" style="112" hidden="1"/>
    <col min="9994" max="9994" width="17" style="112" hidden="1"/>
    <col min="9995" max="10240" width="9.140625" style="112" hidden="1"/>
    <col min="10241" max="10241" width="16.7109375" style="112" hidden="1"/>
    <col min="10242" max="10247" width="15.28515625" style="112" hidden="1"/>
    <col min="10248" max="10248" width="3.28515625" style="112" hidden="1"/>
    <col min="10249" max="10249" width="8.7109375" style="112" hidden="1"/>
    <col min="10250" max="10250" width="17" style="112" hidden="1"/>
    <col min="10251" max="10496" width="9.140625" style="112" hidden="1"/>
    <col min="10497" max="10497" width="16.7109375" style="112" hidden="1"/>
    <col min="10498" max="10503" width="15.28515625" style="112" hidden="1"/>
    <col min="10504" max="10504" width="3.28515625" style="112" hidden="1"/>
    <col min="10505" max="10505" width="8.7109375" style="112" hidden="1"/>
    <col min="10506" max="10506" width="17" style="112" hidden="1"/>
    <col min="10507" max="10752" width="9.140625" style="112" hidden="1"/>
    <col min="10753" max="10753" width="16.7109375" style="112" hidden="1"/>
    <col min="10754" max="10759" width="15.28515625" style="112" hidden="1"/>
    <col min="10760" max="10760" width="3.28515625" style="112" hidden="1"/>
    <col min="10761" max="10761" width="8.7109375" style="112" hidden="1"/>
    <col min="10762" max="10762" width="17" style="112" hidden="1"/>
    <col min="10763" max="11008" width="9.140625" style="112" hidden="1"/>
    <col min="11009" max="11009" width="16.7109375" style="112" hidden="1"/>
    <col min="11010" max="11015" width="15.28515625" style="112" hidden="1"/>
    <col min="11016" max="11016" width="3.28515625" style="112" hidden="1"/>
    <col min="11017" max="11017" width="8.7109375" style="112" hidden="1"/>
    <col min="11018" max="11018" width="17" style="112" hidden="1"/>
    <col min="11019" max="11264" width="9.140625" style="112" hidden="1"/>
    <col min="11265" max="11265" width="16.7109375" style="112" hidden="1"/>
    <col min="11266" max="11271" width="15.28515625" style="112" hidden="1"/>
    <col min="11272" max="11272" width="3.28515625" style="112" hidden="1"/>
    <col min="11273" max="11273" width="8.7109375" style="112" hidden="1"/>
    <col min="11274" max="11274" width="17" style="112" hidden="1"/>
    <col min="11275" max="11520" width="9.140625" style="112" hidden="1"/>
    <col min="11521" max="11521" width="16.7109375" style="112" hidden="1"/>
    <col min="11522" max="11527" width="15.28515625" style="112" hidden="1"/>
    <col min="11528" max="11528" width="3.28515625" style="112" hidden="1"/>
    <col min="11529" max="11529" width="8.7109375" style="112" hidden="1"/>
    <col min="11530" max="11530" width="17" style="112" hidden="1"/>
    <col min="11531" max="11776" width="9.140625" style="112" hidden="1"/>
    <col min="11777" max="11777" width="16.7109375" style="112" hidden="1"/>
    <col min="11778" max="11783" width="15.28515625" style="112" hidden="1"/>
    <col min="11784" max="11784" width="3.28515625" style="112" hidden="1"/>
    <col min="11785" max="11785" width="8.7109375" style="112" hidden="1"/>
    <col min="11786" max="11786" width="17" style="112" hidden="1"/>
    <col min="11787" max="12032" width="9.140625" style="112" hidden="1"/>
    <col min="12033" max="12033" width="16.7109375" style="112" hidden="1"/>
    <col min="12034" max="12039" width="15.28515625" style="112" hidden="1"/>
    <col min="12040" max="12040" width="3.28515625" style="112" hidden="1"/>
    <col min="12041" max="12041" width="8.7109375" style="112" hidden="1"/>
    <col min="12042" max="12042" width="17" style="112" hidden="1"/>
    <col min="12043" max="12288" width="9.140625" style="112" hidden="1"/>
    <col min="12289" max="12289" width="16.7109375" style="112" hidden="1"/>
    <col min="12290" max="12295" width="15.28515625" style="112" hidden="1"/>
    <col min="12296" max="12296" width="3.28515625" style="112" hidden="1"/>
    <col min="12297" max="12297" width="8.7109375" style="112" hidden="1"/>
    <col min="12298" max="12298" width="17" style="112" hidden="1"/>
    <col min="12299" max="12544" width="9.140625" style="112" hidden="1"/>
    <col min="12545" max="12545" width="16.7109375" style="112" hidden="1"/>
    <col min="12546" max="12551" width="15.28515625" style="112" hidden="1"/>
    <col min="12552" max="12552" width="3.28515625" style="112" hidden="1"/>
    <col min="12553" max="12553" width="8.7109375" style="112" hidden="1"/>
    <col min="12554" max="12554" width="17" style="112" hidden="1"/>
    <col min="12555" max="12800" width="9.140625" style="112" hidden="1"/>
    <col min="12801" max="12801" width="16.7109375" style="112" hidden="1"/>
    <col min="12802" max="12807" width="15.28515625" style="112" hidden="1"/>
    <col min="12808" max="12808" width="3.28515625" style="112" hidden="1"/>
    <col min="12809" max="12809" width="8.7109375" style="112" hidden="1"/>
    <col min="12810" max="12810" width="17" style="112" hidden="1"/>
    <col min="12811" max="13056" width="9.140625" style="112" hidden="1"/>
    <col min="13057" max="13057" width="16.7109375" style="112" hidden="1"/>
    <col min="13058" max="13063" width="15.28515625" style="112" hidden="1"/>
    <col min="13064" max="13064" width="3.28515625" style="112" hidden="1"/>
    <col min="13065" max="13065" width="8.7109375" style="112" hidden="1"/>
    <col min="13066" max="13066" width="17" style="112" hidden="1"/>
    <col min="13067" max="13312" width="9.140625" style="112" hidden="1"/>
    <col min="13313" max="13313" width="16.7109375" style="112" hidden="1"/>
    <col min="13314" max="13319" width="15.28515625" style="112" hidden="1"/>
    <col min="13320" max="13320" width="3.28515625" style="112" hidden="1"/>
    <col min="13321" max="13321" width="8.7109375" style="112" hidden="1"/>
    <col min="13322" max="13322" width="17" style="112" hidden="1"/>
    <col min="13323" max="13568" width="9.140625" style="112" hidden="1"/>
    <col min="13569" max="13569" width="16.7109375" style="112" hidden="1"/>
    <col min="13570" max="13575" width="15.28515625" style="112" hidden="1"/>
    <col min="13576" max="13576" width="3.28515625" style="112" hidden="1"/>
    <col min="13577" max="13577" width="8.7109375" style="112" hidden="1"/>
    <col min="13578" max="13578" width="17" style="112" hidden="1"/>
    <col min="13579" max="13824" width="9.140625" style="112" hidden="1"/>
    <col min="13825" max="13825" width="16.7109375" style="112" hidden="1"/>
    <col min="13826" max="13831" width="15.28515625" style="112" hidden="1"/>
    <col min="13832" max="13832" width="3.28515625" style="112" hidden="1"/>
    <col min="13833" max="13833" width="8.7109375" style="112" hidden="1"/>
    <col min="13834" max="13834" width="17" style="112" hidden="1"/>
    <col min="13835" max="14080" width="9.140625" style="112" hidden="1"/>
    <col min="14081" max="14081" width="16.7109375" style="112" hidden="1"/>
    <col min="14082" max="14087" width="15.28515625" style="112" hidden="1"/>
    <col min="14088" max="14088" width="3.28515625" style="112" hidden="1"/>
    <col min="14089" max="14089" width="8.7109375" style="112" hidden="1"/>
    <col min="14090" max="14090" width="17" style="112" hidden="1"/>
    <col min="14091" max="14336" width="9.140625" style="112" hidden="1"/>
    <col min="14337" max="14337" width="16.7109375" style="112" hidden="1"/>
    <col min="14338" max="14343" width="15.28515625" style="112" hidden="1"/>
    <col min="14344" max="14344" width="3.28515625" style="112" hidden="1"/>
    <col min="14345" max="14345" width="8.7109375" style="112" hidden="1"/>
    <col min="14346" max="14346" width="17" style="112" hidden="1"/>
    <col min="14347" max="14592" width="9.140625" style="112" hidden="1"/>
    <col min="14593" max="14593" width="16.7109375" style="112" hidden="1"/>
    <col min="14594" max="14599" width="15.28515625" style="112" hidden="1"/>
    <col min="14600" max="14600" width="3.28515625" style="112" hidden="1"/>
    <col min="14601" max="14601" width="8.7109375" style="112" hidden="1"/>
    <col min="14602" max="14602" width="17" style="112" hidden="1"/>
    <col min="14603" max="14848" width="9.140625" style="112" hidden="1"/>
    <col min="14849" max="14849" width="16.7109375" style="112" hidden="1"/>
    <col min="14850" max="14855" width="15.28515625" style="112" hidden="1"/>
    <col min="14856" max="14856" width="3.28515625" style="112" hidden="1"/>
    <col min="14857" max="14857" width="8.7109375" style="112" hidden="1"/>
    <col min="14858" max="14858" width="17" style="112" hidden="1"/>
    <col min="14859" max="15104" width="9.140625" style="112" hidden="1"/>
    <col min="15105" max="15105" width="16.7109375" style="112" hidden="1"/>
    <col min="15106" max="15111" width="15.28515625" style="112" hidden="1"/>
    <col min="15112" max="15112" width="3.28515625" style="112" hidden="1"/>
    <col min="15113" max="15113" width="8.7109375" style="112" hidden="1"/>
    <col min="15114" max="15114" width="17" style="112" hidden="1"/>
    <col min="15115" max="15360" width="9.140625" style="112" hidden="1"/>
    <col min="15361" max="15361" width="16.7109375" style="112" hidden="1"/>
    <col min="15362" max="15367" width="15.28515625" style="112" hidden="1"/>
    <col min="15368" max="15368" width="3.28515625" style="112" hidden="1"/>
    <col min="15369" max="15369" width="8.7109375" style="112" hidden="1"/>
    <col min="15370" max="15370" width="17" style="112" hidden="1"/>
    <col min="15371" max="15616" width="9.140625" style="112" hidden="1"/>
    <col min="15617" max="15617" width="16.7109375" style="112" hidden="1"/>
    <col min="15618" max="15623" width="15.28515625" style="112" hidden="1"/>
    <col min="15624" max="15624" width="3.28515625" style="112" hidden="1"/>
    <col min="15625" max="15625" width="8.7109375" style="112" hidden="1"/>
    <col min="15626" max="15626" width="17" style="112" hidden="1"/>
    <col min="15627" max="15872" width="9.140625" style="112" hidden="1"/>
    <col min="15873" max="15873" width="16.7109375" style="112" hidden="1"/>
    <col min="15874" max="15879" width="15.28515625" style="112" hidden="1"/>
    <col min="15880" max="15880" width="3.28515625" style="112" hidden="1"/>
    <col min="15881" max="15881" width="8.7109375" style="112" hidden="1"/>
    <col min="15882" max="15882" width="17" style="112" hidden="1"/>
    <col min="15883" max="16128" width="9.140625" style="112" hidden="1"/>
    <col min="16129" max="16129" width="16.7109375" style="112" hidden="1"/>
    <col min="16130" max="16135" width="15.28515625" style="112" hidden="1"/>
    <col min="16136" max="16136" width="3.28515625" style="112" hidden="1"/>
    <col min="16137" max="16137" width="8.7109375" style="112" hidden="1"/>
    <col min="16138" max="16138" width="17" style="112" hidden="1"/>
    <col min="16139" max="16384" width="9.140625" style="112" hidden="1"/>
  </cols>
  <sheetData>
    <row r="1" spans="1:39" x14ac:dyDescent="0.2"/>
    <row r="2" spans="1:39" ht="16.5" thickBot="1" x14ac:dyDescent="0.3">
      <c r="A2" s="64" t="str">
        <f>"Tabell 1    Kommunalekonomisk utjämning för kommuner, utjämningsåret "&amp;Innehåll!C45</f>
        <v>Tabell 1    Kommunalekonomisk utjämning för kommuner, utjämningsåret 2018</v>
      </c>
      <c r="B2" s="64"/>
      <c r="C2" s="113"/>
      <c r="D2" s="113"/>
      <c r="E2" s="113"/>
      <c r="F2" s="113"/>
      <c r="G2" s="113"/>
      <c r="H2" s="113"/>
      <c r="I2" s="113"/>
      <c r="J2" s="113"/>
    </row>
    <row r="3" spans="1:39" ht="12.75" x14ac:dyDescent="0.2">
      <c r="A3" s="13" t="s">
        <v>19</v>
      </c>
      <c r="B3" s="14" t="s">
        <v>41</v>
      </c>
      <c r="C3" s="114" t="s">
        <v>42</v>
      </c>
      <c r="D3" s="114" t="s">
        <v>214</v>
      </c>
      <c r="E3" s="114" t="s">
        <v>215</v>
      </c>
      <c r="F3" s="114" t="s">
        <v>216</v>
      </c>
      <c r="G3" s="114" t="s">
        <v>217</v>
      </c>
      <c r="H3" s="114"/>
      <c r="I3" s="652" t="str">
        <f>IF(Innehåll!C46="utfall","Utfall","Preliminärt utfall")</f>
        <v>Utfall</v>
      </c>
      <c r="J3" s="652"/>
    </row>
    <row r="4" spans="1:39" ht="12.75" x14ac:dyDescent="0.2">
      <c r="A4" s="27"/>
      <c r="B4" s="115" t="str">
        <f>IF(Innehåll!C46="prel","den 30 juni","den 1 nov.")</f>
        <v>den 1 nov.</v>
      </c>
      <c r="C4" s="116" t="s">
        <v>43</v>
      </c>
      <c r="D4" s="116" t="s">
        <v>43</v>
      </c>
      <c r="E4" s="116" t="s">
        <v>218</v>
      </c>
      <c r="F4" s="116" t="s">
        <v>218</v>
      </c>
      <c r="G4" s="15" t="s">
        <v>44</v>
      </c>
      <c r="H4" s="15"/>
      <c r="I4" s="15" t="s">
        <v>45</v>
      </c>
      <c r="J4" s="117" t="s">
        <v>46</v>
      </c>
    </row>
    <row r="5" spans="1:39" ht="12.75" x14ac:dyDescent="0.2">
      <c r="A5" s="27" t="s">
        <v>47</v>
      </c>
      <c r="B5" s="16">
        <f>Innehåll!C45-1</f>
        <v>2017</v>
      </c>
      <c r="C5" s="15" t="s">
        <v>44</v>
      </c>
      <c r="D5" s="15" t="s">
        <v>44</v>
      </c>
      <c r="E5" s="15" t="s">
        <v>48</v>
      </c>
      <c r="F5" s="15" t="s">
        <v>48</v>
      </c>
      <c r="G5" s="117" t="s">
        <v>219</v>
      </c>
      <c r="H5" s="117"/>
      <c r="I5" s="117"/>
      <c r="J5" s="15"/>
    </row>
    <row r="6" spans="1:39" ht="14.25" x14ac:dyDescent="0.2">
      <c r="A6" s="27"/>
      <c r="B6" s="16"/>
      <c r="C6" s="15" t="s">
        <v>49</v>
      </c>
      <c r="D6" s="15" t="s">
        <v>49</v>
      </c>
      <c r="E6" s="15"/>
      <c r="F6" s="15"/>
      <c r="G6" s="15" t="s">
        <v>220</v>
      </c>
      <c r="H6" s="15"/>
      <c r="I6" s="117"/>
      <c r="J6" s="15"/>
    </row>
    <row r="7" spans="1:39" ht="12.75" x14ac:dyDescent="0.2">
      <c r="A7" s="118"/>
      <c r="B7" s="15"/>
      <c r="C7" s="15" t="s">
        <v>48</v>
      </c>
      <c r="D7" s="15" t="s">
        <v>48</v>
      </c>
      <c r="E7" s="15"/>
      <c r="F7" s="15"/>
      <c r="G7" s="15" t="s">
        <v>48</v>
      </c>
      <c r="H7" s="15"/>
      <c r="I7" s="118"/>
      <c r="J7" s="118"/>
    </row>
    <row r="8" spans="1:39" ht="12.75" x14ac:dyDescent="0.2">
      <c r="A8" s="17"/>
      <c r="B8" s="119"/>
      <c r="C8" s="120" t="s">
        <v>221</v>
      </c>
      <c r="D8" s="120" t="s">
        <v>222</v>
      </c>
      <c r="E8" s="120"/>
      <c r="F8" s="120"/>
      <c r="G8" s="120"/>
      <c r="H8" s="120"/>
      <c r="I8" s="121"/>
      <c r="J8" s="121"/>
    </row>
    <row r="9" spans="1:39" ht="15" customHeight="1" x14ac:dyDescent="0.2">
      <c r="A9" s="18" t="s">
        <v>358</v>
      </c>
      <c r="B9" s="19">
        <v>10104036</v>
      </c>
      <c r="C9" s="19"/>
      <c r="D9" s="19"/>
      <c r="E9" s="19"/>
      <c r="F9" s="19"/>
      <c r="G9" s="19"/>
      <c r="H9" s="19"/>
      <c r="I9" s="122"/>
      <c r="J9" s="19">
        <v>70338866997</v>
      </c>
    </row>
    <row r="10" spans="1:39" s="128" customFormat="1" ht="18.75" customHeight="1" x14ac:dyDescent="0.2">
      <c r="A10" s="18" t="s">
        <v>359</v>
      </c>
      <c r="B10" s="19"/>
      <c r="C10" s="19"/>
      <c r="D10" s="19"/>
      <c r="E10" s="19"/>
      <c r="F10" s="19"/>
      <c r="G10" s="19"/>
      <c r="H10" s="19"/>
      <c r="I10" s="122"/>
      <c r="J10" s="122"/>
      <c r="K10" s="56"/>
      <c r="L10" s="122"/>
      <c r="M10" s="124"/>
      <c r="N10" s="124"/>
      <c r="O10" s="124"/>
      <c r="P10" s="124"/>
      <c r="Q10" s="124"/>
      <c r="R10" s="124"/>
      <c r="S10" s="124"/>
      <c r="T10" s="125"/>
      <c r="U10" s="126"/>
      <c r="V10" s="125"/>
      <c r="W10" s="127"/>
      <c r="X10" s="127"/>
      <c r="Y10" s="127"/>
      <c r="AA10" s="129"/>
      <c r="AB10" s="129"/>
      <c r="AC10" s="129"/>
      <c r="AD10" s="130"/>
      <c r="AE10" s="129"/>
      <c r="AF10" s="129"/>
      <c r="AG10" s="129"/>
      <c r="AH10" s="129"/>
      <c r="AI10" s="129"/>
      <c r="AJ10" s="129"/>
      <c r="AK10" s="129"/>
      <c r="AM10" s="131"/>
    </row>
    <row r="11" spans="1:39" s="128" customFormat="1" ht="12.75" x14ac:dyDescent="0.2">
      <c r="A11" s="123" t="s">
        <v>360</v>
      </c>
      <c r="B11" s="122">
        <v>91631</v>
      </c>
      <c r="C11" s="122">
        <v>11979</v>
      </c>
      <c r="D11" s="122">
        <v>2483</v>
      </c>
      <c r="E11" s="122">
        <v>0</v>
      </c>
      <c r="F11" s="122">
        <v>0</v>
      </c>
      <c r="G11" s="122">
        <v>157.29913343539201</v>
      </c>
      <c r="H11" s="122"/>
      <c r="I11" s="122">
        <v>14619.299133435399</v>
      </c>
      <c r="J11" s="122">
        <v>1339580999</v>
      </c>
      <c r="K11" s="56"/>
      <c r="L11" s="122"/>
      <c r="M11" s="124"/>
      <c r="N11" s="124"/>
      <c r="O11" s="124"/>
      <c r="P11" s="124"/>
      <c r="Q11" s="124"/>
      <c r="R11" s="124"/>
      <c r="S11" s="124"/>
      <c r="T11" s="125"/>
      <c r="U11" s="126"/>
      <c r="V11" s="125"/>
      <c r="W11" s="127"/>
      <c r="X11" s="127"/>
      <c r="Y11" s="127"/>
      <c r="AA11" s="129"/>
      <c r="AB11" s="129"/>
      <c r="AC11" s="129"/>
      <c r="AD11" s="130"/>
      <c r="AE11" s="129"/>
      <c r="AF11" s="129"/>
      <c r="AG11" s="129"/>
      <c r="AH11" s="129"/>
      <c r="AI11" s="129"/>
      <c r="AJ11" s="129"/>
      <c r="AK11" s="129"/>
      <c r="AM11" s="131"/>
    </row>
    <row r="12" spans="1:39" s="128" customFormat="1" ht="12.75" x14ac:dyDescent="0.2">
      <c r="A12" s="123" t="s">
        <v>361</v>
      </c>
      <c r="B12" s="122">
        <v>32890</v>
      </c>
      <c r="C12" s="122">
        <v>-23639</v>
      </c>
      <c r="D12" s="122">
        <v>6180</v>
      </c>
      <c r="E12" s="122">
        <v>0</v>
      </c>
      <c r="F12" s="122">
        <v>94</v>
      </c>
      <c r="G12" s="122">
        <v>157.29913343539201</v>
      </c>
      <c r="H12" s="122"/>
      <c r="I12" s="122">
        <v>-17207.700866564599</v>
      </c>
      <c r="J12" s="122">
        <v>-565961282</v>
      </c>
      <c r="K12" s="56"/>
      <c r="L12" s="122"/>
      <c r="M12" s="124"/>
      <c r="N12" s="124"/>
      <c r="O12" s="124"/>
      <c r="P12" s="124"/>
      <c r="Q12" s="124"/>
      <c r="R12" s="124"/>
      <c r="S12" s="124"/>
      <c r="T12" s="125"/>
      <c r="U12" s="126"/>
      <c r="V12" s="125"/>
      <c r="W12" s="127"/>
      <c r="X12" s="127"/>
      <c r="Y12" s="127"/>
      <c r="AA12" s="129"/>
      <c r="AB12" s="129"/>
      <c r="AC12" s="129"/>
      <c r="AD12" s="130"/>
      <c r="AE12" s="129"/>
      <c r="AF12" s="129"/>
      <c r="AG12" s="129"/>
      <c r="AH12" s="129"/>
      <c r="AI12" s="129"/>
      <c r="AJ12" s="129"/>
      <c r="AK12" s="129"/>
      <c r="AM12" s="131"/>
    </row>
    <row r="13" spans="1:39" s="128" customFormat="1" ht="12.75" x14ac:dyDescent="0.2">
      <c r="A13" s="123" t="s">
        <v>362</v>
      </c>
      <c r="B13" s="122">
        <v>27692</v>
      </c>
      <c r="C13" s="122">
        <v>-4189</v>
      </c>
      <c r="D13" s="122">
        <v>3616</v>
      </c>
      <c r="E13" s="122">
        <v>0</v>
      </c>
      <c r="F13" s="122">
        <v>0</v>
      </c>
      <c r="G13" s="122">
        <v>157.29913343539201</v>
      </c>
      <c r="H13" s="122"/>
      <c r="I13" s="122">
        <v>-415.70086656460802</v>
      </c>
      <c r="J13" s="122">
        <v>-11511588</v>
      </c>
      <c r="K13" s="56"/>
      <c r="L13" s="122"/>
      <c r="M13" s="124"/>
      <c r="N13" s="124"/>
      <c r="O13" s="124"/>
      <c r="P13" s="124"/>
      <c r="Q13" s="124"/>
      <c r="R13" s="124"/>
      <c r="S13" s="124"/>
      <c r="T13" s="125"/>
      <c r="U13" s="126"/>
      <c r="V13" s="125"/>
      <c r="W13" s="127"/>
      <c r="X13" s="127"/>
      <c r="Y13" s="127"/>
      <c r="AA13" s="129"/>
      <c r="AB13" s="129"/>
      <c r="AC13" s="129"/>
      <c r="AD13" s="130"/>
      <c r="AE13" s="129"/>
      <c r="AF13" s="129"/>
      <c r="AG13" s="129"/>
      <c r="AH13" s="129"/>
      <c r="AI13" s="129"/>
      <c r="AJ13" s="129"/>
      <c r="AK13" s="129"/>
      <c r="AM13" s="131"/>
    </row>
    <row r="14" spans="1:39" s="128" customFormat="1" ht="12.75" x14ac:dyDescent="0.2">
      <c r="A14" s="123" t="s">
        <v>363</v>
      </c>
      <c r="B14" s="122">
        <v>87490</v>
      </c>
      <c r="C14" s="122">
        <v>8063</v>
      </c>
      <c r="D14" s="122">
        <v>1010</v>
      </c>
      <c r="E14" s="122">
        <v>0</v>
      </c>
      <c r="F14" s="122">
        <v>0</v>
      </c>
      <c r="G14" s="122">
        <v>157.29913343539201</v>
      </c>
      <c r="H14" s="122"/>
      <c r="I14" s="122">
        <v>9230.2991334353901</v>
      </c>
      <c r="J14" s="122">
        <v>807558871</v>
      </c>
      <c r="K14" s="56"/>
      <c r="L14" s="122"/>
      <c r="M14" s="124"/>
      <c r="N14" s="124"/>
      <c r="O14" s="124"/>
      <c r="P14" s="124"/>
      <c r="Q14" s="124"/>
      <c r="R14" s="124"/>
      <c r="S14" s="124"/>
      <c r="T14" s="125"/>
      <c r="U14" s="126"/>
      <c r="V14" s="125"/>
      <c r="W14" s="127"/>
      <c r="X14" s="127"/>
      <c r="Y14" s="127"/>
      <c r="AA14" s="129"/>
      <c r="AB14" s="129"/>
      <c r="AC14" s="129"/>
      <c r="AD14" s="130"/>
      <c r="AE14" s="129"/>
      <c r="AF14" s="129"/>
      <c r="AG14" s="129"/>
      <c r="AH14" s="129"/>
      <c r="AI14" s="129"/>
      <c r="AJ14" s="129"/>
      <c r="AK14" s="129"/>
      <c r="AM14" s="131"/>
    </row>
    <row r="15" spans="1:39" s="128" customFormat="1" ht="12.75" x14ac:dyDescent="0.2">
      <c r="A15" s="123" t="s">
        <v>364</v>
      </c>
      <c r="B15" s="122">
        <v>109523</v>
      </c>
      <c r="C15" s="122">
        <v>5606</v>
      </c>
      <c r="D15" s="122">
        <v>2337</v>
      </c>
      <c r="E15" s="122">
        <v>0</v>
      </c>
      <c r="F15" s="122">
        <v>0</v>
      </c>
      <c r="G15" s="122">
        <v>157.29913343539201</v>
      </c>
      <c r="H15" s="122"/>
      <c r="I15" s="122">
        <v>8100.2991334353901</v>
      </c>
      <c r="J15" s="122">
        <v>887169062</v>
      </c>
      <c r="K15" s="56"/>
      <c r="L15" s="122"/>
      <c r="M15" s="124"/>
      <c r="N15" s="124"/>
      <c r="O15" s="124"/>
      <c r="P15" s="124"/>
      <c r="Q15" s="124"/>
      <c r="R15" s="124"/>
      <c r="S15" s="124"/>
      <c r="T15" s="125"/>
      <c r="U15" s="126"/>
      <c r="V15" s="125"/>
      <c r="W15" s="127"/>
      <c r="X15" s="127"/>
      <c r="Y15" s="127"/>
      <c r="AA15" s="129"/>
      <c r="AB15" s="129"/>
      <c r="AC15" s="129"/>
      <c r="AD15" s="130"/>
      <c r="AE15" s="129"/>
      <c r="AF15" s="129"/>
      <c r="AG15" s="129"/>
      <c r="AH15" s="129"/>
      <c r="AI15" s="129"/>
      <c r="AJ15" s="129"/>
      <c r="AK15" s="129"/>
      <c r="AM15" s="131"/>
    </row>
    <row r="16" spans="1:39" s="128" customFormat="1" ht="12.75" x14ac:dyDescent="0.2">
      <c r="A16" s="123" t="s">
        <v>365</v>
      </c>
      <c r="B16" s="122">
        <v>76055</v>
      </c>
      <c r="C16" s="122">
        <v>5038</v>
      </c>
      <c r="D16" s="122">
        <v>2368</v>
      </c>
      <c r="E16" s="122">
        <v>0</v>
      </c>
      <c r="F16" s="122">
        <v>0</v>
      </c>
      <c r="G16" s="122">
        <v>157.29913343539201</v>
      </c>
      <c r="H16" s="122"/>
      <c r="I16" s="122">
        <v>7563.2991334353901</v>
      </c>
      <c r="J16" s="122">
        <v>575226716</v>
      </c>
      <c r="K16" s="56"/>
      <c r="L16" s="122"/>
      <c r="M16" s="124"/>
      <c r="N16" s="124"/>
      <c r="O16" s="124"/>
      <c r="P16" s="124"/>
      <c r="Q16" s="124"/>
      <c r="R16" s="124"/>
      <c r="S16" s="124"/>
      <c r="T16" s="125"/>
      <c r="U16" s="126"/>
      <c r="V16" s="125"/>
      <c r="W16" s="127"/>
      <c r="X16" s="127"/>
      <c r="Y16" s="127"/>
      <c r="AA16" s="129"/>
      <c r="AB16" s="129"/>
      <c r="AC16" s="129"/>
      <c r="AD16" s="130"/>
      <c r="AE16" s="129"/>
      <c r="AF16" s="129"/>
      <c r="AG16" s="129"/>
      <c r="AH16" s="129"/>
      <c r="AI16" s="129"/>
      <c r="AJ16" s="129"/>
      <c r="AK16" s="129"/>
      <c r="AM16" s="131"/>
    </row>
    <row r="17" spans="1:39" s="128" customFormat="1" ht="12.75" x14ac:dyDescent="0.2">
      <c r="A17" s="123" t="s">
        <v>366</v>
      </c>
      <c r="B17" s="122">
        <v>47111</v>
      </c>
      <c r="C17" s="122">
        <v>-13931</v>
      </c>
      <c r="D17" s="122">
        <v>4938</v>
      </c>
      <c r="E17" s="122">
        <v>0</v>
      </c>
      <c r="F17" s="122">
        <v>95</v>
      </c>
      <c r="G17" s="122">
        <v>157.29913343539201</v>
      </c>
      <c r="H17" s="122"/>
      <c r="I17" s="122">
        <v>-8740.7008665646099</v>
      </c>
      <c r="J17" s="122">
        <v>-411783159</v>
      </c>
      <c r="K17" s="56"/>
      <c r="L17" s="122"/>
      <c r="M17" s="124"/>
      <c r="N17" s="124"/>
      <c r="O17" s="124"/>
      <c r="P17" s="124"/>
      <c r="Q17" s="124"/>
      <c r="R17" s="124"/>
      <c r="S17" s="124"/>
      <c r="T17" s="125"/>
      <c r="U17" s="126"/>
      <c r="V17" s="125"/>
      <c r="W17" s="127"/>
      <c r="X17" s="127"/>
      <c r="Y17" s="127"/>
      <c r="AA17" s="129"/>
      <c r="AB17" s="129"/>
      <c r="AC17" s="129"/>
      <c r="AD17" s="130"/>
      <c r="AE17" s="129"/>
      <c r="AF17" s="129"/>
      <c r="AG17" s="129"/>
      <c r="AH17" s="129"/>
      <c r="AI17" s="129"/>
      <c r="AJ17" s="129"/>
      <c r="AK17" s="129"/>
      <c r="AM17" s="131"/>
    </row>
    <row r="18" spans="1:39" s="128" customFormat="1" ht="12.75" x14ac:dyDescent="0.2">
      <c r="A18" s="123" t="s">
        <v>367</v>
      </c>
      <c r="B18" s="122">
        <v>101026</v>
      </c>
      <c r="C18" s="122">
        <v>-5799</v>
      </c>
      <c r="D18" s="122">
        <v>3516</v>
      </c>
      <c r="E18" s="122">
        <v>0</v>
      </c>
      <c r="F18" s="122">
        <v>95</v>
      </c>
      <c r="G18" s="122">
        <v>157.29913343539201</v>
      </c>
      <c r="H18" s="122"/>
      <c r="I18" s="122">
        <v>-2030.7008665646099</v>
      </c>
      <c r="J18" s="122">
        <v>-205153586</v>
      </c>
      <c r="K18" s="56"/>
      <c r="L18" s="122"/>
      <c r="M18" s="124"/>
      <c r="N18" s="124"/>
      <c r="O18" s="124"/>
      <c r="P18" s="124"/>
      <c r="Q18" s="124"/>
      <c r="R18" s="124"/>
      <c r="S18" s="124"/>
      <c r="T18" s="125"/>
      <c r="U18" s="126"/>
      <c r="V18" s="125"/>
      <c r="W18" s="127"/>
      <c r="X18" s="127"/>
      <c r="Y18" s="127"/>
      <c r="AA18" s="129"/>
      <c r="AB18" s="129"/>
      <c r="AC18" s="129"/>
      <c r="AD18" s="130"/>
      <c r="AE18" s="129"/>
      <c r="AF18" s="129"/>
      <c r="AG18" s="129"/>
      <c r="AH18" s="129"/>
      <c r="AI18" s="129"/>
      <c r="AJ18" s="129"/>
      <c r="AK18" s="129"/>
      <c r="AM18" s="131"/>
    </row>
    <row r="19" spans="1:39" s="128" customFormat="1" ht="12.75" x14ac:dyDescent="0.2">
      <c r="A19" s="123" t="s">
        <v>368</v>
      </c>
      <c r="B19" s="122">
        <v>60668</v>
      </c>
      <c r="C19" s="122">
        <v>8768</v>
      </c>
      <c r="D19" s="122">
        <v>-418</v>
      </c>
      <c r="E19" s="122">
        <v>0</v>
      </c>
      <c r="F19" s="122">
        <v>0</v>
      </c>
      <c r="G19" s="122">
        <v>157.29913343539201</v>
      </c>
      <c r="H19" s="122"/>
      <c r="I19" s="122">
        <v>8507.2991334353901</v>
      </c>
      <c r="J19" s="122">
        <v>516120824</v>
      </c>
      <c r="K19" s="56"/>
      <c r="L19" s="122"/>
      <c r="M19" s="124"/>
      <c r="N19" s="124"/>
      <c r="O19" s="124"/>
      <c r="P19" s="124"/>
      <c r="Q19" s="124"/>
      <c r="R19" s="124"/>
      <c r="S19" s="124"/>
      <c r="T19" s="125"/>
      <c r="U19" s="126"/>
      <c r="V19" s="125"/>
      <c r="W19" s="127"/>
      <c r="X19" s="127"/>
      <c r="Y19" s="127"/>
      <c r="AA19" s="129"/>
      <c r="AB19" s="129"/>
      <c r="AC19" s="129"/>
      <c r="AD19" s="130"/>
      <c r="AE19" s="129"/>
      <c r="AF19" s="129"/>
      <c r="AG19" s="129"/>
      <c r="AH19" s="129"/>
      <c r="AI19" s="129"/>
      <c r="AJ19" s="129"/>
      <c r="AK19" s="129"/>
      <c r="AM19" s="131"/>
    </row>
    <row r="20" spans="1:39" s="128" customFormat="1" ht="12.75" x14ac:dyDescent="0.2">
      <c r="A20" s="123" t="s">
        <v>369</v>
      </c>
      <c r="B20" s="122">
        <v>10608</v>
      </c>
      <c r="C20" s="122">
        <v>2644</v>
      </c>
      <c r="D20" s="122">
        <v>1584</v>
      </c>
      <c r="E20" s="122">
        <v>0</v>
      </c>
      <c r="F20" s="122">
        <v>0</v>
      </c>
      <c r="G20" s="122">
        <v>157.29913343539201</v>
      </c>
      <c r="H20" s="122"/>
      <c r="I20" s="122">
        <v>4385.2991334353901</v>
      </c>
      <c r="J20" s="122">
        <v>46519253</v>
      </c>
      <c r="K20" s="56"/>
      <c r="L20" s="122"/>
      <c r="M20" s="124"/>
      <c r="N20" s="124"/>
      <c r="O20" s="124"/>
      <c r="P20" s="124"/>
      <c r="Q20" s="124"/>
      <c r="R20" s="124"/>
      <c r="S20" s="124"/>
      <c r="T20" s="125"/>
      <c r="U20" s="126"/>
      <c r="V20" s="125"/>
      <c r="W20" s="127"/>
      <c r="X20" s="127"/>
      <c r="Y20" s="127"/>
      <c r="AA20" s="129"/>
      <c r="AB20" s="129"/>
      <c r="AC20" s="129"/>
      <c r="AD20" s="130"/>
      <c r="AE20" s="129"/>
      <c r="AF20" s="129"/>
      <c r="AG20" s="129"/>
      <c r="AH20" s="129"/>
      <c r="AI20" s="129"/>
      <c r="AJ20" s="129"/>
      <c r="AK20" s="129"/>
      <c r="AM20" s="131"/>
    </row>
    <row r="21" spans="1:39" s="128" customFormat="1" ht="12.75" x14ac:dyDescent="0.2">
      <c r="A21" s="123" t="s">
        <v>370</v>
      </c>
      <c r="B21" s="122">
        <v>28048</v>
      </c>
      <c r="C21" s="122">
        <v>7020</v>
      </c>
      <c r="D21" s="122">
        <v>-324</v>
      </c>
      <c r="E21" s="122">
        <v>0</v>
      </c>
      <c r="F21" s="122">
        <v>0</v>
      </c>
      <c r="G21" s="122">
        <v>157.29913343539201</v>
      </c>
      <c r="H21" s="122"/>
      <c r="I21" s="122">
        <v>6853.2991334353901</v>
      </c>
      <c r="J21" s="122">
        <v>192221334</v>
      </c>
      <c r="K21" s="56"/>
      <c r="L21" s="122"/>
      <c r="M21" s="124"/>
      <c r="N21" s="124"/>
      <c r="O21" s="124"/>
      <c r="P21" s="124"/>
      <c r="Q21" s="124"/>
      <c r="R21" s="124"/>
      <c r="S21" s="124"/>
      <c r="T21" s="125"/>
      <c r="U21" s="126"/>
      <c r="V21" s="125"/>
      <c r="W21" s="127"/>
      <c r="X21" s="127"/>
      <c r="Y21" s="127"/>
      <c r="AA21" s="129"/>
      <c r="AB21" s="129"/>
      <c r="AC21" s="129"/>
      <c r="AD21" s="130"/>
      <c r="AE21" s="129"/>
      <c r="AF21" s="129"/>
      <c r="AG21" s="129"/>
      <c r="AH21" s="129"/>
      <c r="AI21" s="129"/>
      <c r="AJ21" s="129"/>
      <c r="AK21" s="129"/>
      <c r="AM21" s="131"/>
    </row>
    <row r="22" spans="1:39" s="128" customFormat="1" ht="12.75" x14ac:dyDescent="0.2">
      <c r="A22" s="123" t="s">
        <v>371</v>
      </c>
      <c r="B22" s="122">
        <v>16665</v>
      </c>
      <c r="C22" s="122">
        <v>2524</v>
      </c>
      <c r="D22" s="122">
        <v>3979</v>
      </c>
      <c r="E22" s="122">
        <v>0</v>
      </c>
      <c r="F22" s="122">
        <v>0</v>
      </c>
      <c r="G22" s="122">
        <v>157.29913343539201</v>
      </c>
      <c r="H22" s="122"/>
      <c r="I22" s="122">
        <v>6660.2991334353901</v>
      </c>
      <c r="J22" s="122">
        <v>110993885</v>
      </c>
      <c r="K22" s="56"/>
      <c r="L22" s="122"/>
      <c r="M22" s="124"/>
      <c r="N22" s="124"/>
      <c r="O22" s="124"/>
      <c r="P22" s="124"/>
      <c r="Q22" s="124"/>
      <c r="R22" s="124"/>
      <c r="S22" s="124"/>
      <c r="T22" s="125"/>
      <c r="U22" s="126"/>
      <c r="V22" s="125"/>
      <c r="W22" s="127"/>
      <c r="X22" s="127"/>
      <c r="Y22" s="127"/>
      <c r="AA22" s="129"/>
      <c r="AB22" s="129"/>
      <c r="AC22" s="129"/>
      <c r="AD22" s="130"/>
      <c r="AE22" s="129"/>
      <c r="AF22" s="129"/>
      <c r="AG22" s="129"/>
      <c r="AH22" s="129"/>
      <c r="AI22" s="129"/>
      <c r="AJ22" s="129"/>
      <c r="AK22" s="129"/>
      <c r="AM22" s="131"/>
    </row>
    <row r="23" spans="1:39" s="128" customFormat="1" ht="12.75" x14ac:dyDescent="0.2">
      <c r="A23" s="123" t="s">
        <v>372</v>
      </c>
      <c r="B23" s="122">
        <v>46982</v>
      </c>
      <c r="C23" s="122">
        <v>7645</v>
      </c>
      <c r="D23" s="122">
        <v>711</v>
      </c>
      <c r="E23" s="122">
        <v>0</v>
      </c>
      <c r="F23" s="122">
        <v>0</v>
      </c>
      <c r="G23" s="122">
        <v>157.29913343539201</v>
      </c>
      <c r="H23" s="122"/>
      <c r="I23" s="122">
        <v>8513.2991334353901</v>
      </c>
      <c r="J23" s="122">
        <v>399971820</v>
      </c>
      <c r="K23" s="56"/>
      <c r="L23" s="122"/>
      <c r="M23" s="124"/>
      <c r="N23" s="124"/>
      <c r="O23" s="124"/>
      <c r="P23" s="124"/>
      <c r="Q23" s="124"/>
      <c r="R23" s="124"/>
      <c r="S23" s="124"/>
      <c r="T23" s="125"/>
      <c r="U23" s="126"/>
      <c r="V23" s="125"/>
      <c r="W23" s="127"/>
      <c r="X23" s="127"/>
      <c r="Y23" s="127"/>
      <c r="AA23" s="129"/>
      <c r="AB23" s="129"/>
      <c r="AC23" s="129"/>
      <c r="AD23" s="130"/>
      <c r="AE23" s="129"/>
      <c r="AF23" s="129"/>
      <c r="AG23" s="129"/>
      <c r="AH23" s="129"/>
      <c r="AI23" s="129"/>
      <c r="AJ23" s="129"/>
      <c r="AK23" s="129"/>
      <c r="AM23" s="131"/>
    </row>
    <row r="24" spans="1:39" s="128" customFormat="1" ht="12.75" x14ac:dyDescent="0.2">
      <c r="A24" s="123" t="s">
        <v>373</v>
      </c>
      <c r="B24" s="122">
        <v>71639</v>
      </c>
      <c r="C24" s="122">
        <v>-4930</v>
      </c>
      <c r="D24" s="122">
        <v>3024</v>
      </c>
      <c r="E24" s="122">
        <v>0</v>
      </c>
      <c r="F24" s="122">
        <v>95</v>
      </c>
      <c r="G24" s="122">
        <v>157.29913343539201</v>
      </c>
      <c r="H24" s="122"/>
      <c r="I24" s="122">
        <v>-1653.7008665646099</v>
      </c>
      <c r="J24" s="122">
        <v>-118469476</v>
      </c>
      <c r="K24" s="56"/>
      <c r="L24" s="122"/>
      <c r="M24" s="124"/>
      <c r="N24" s="124"/>
      <c r="O24" s="124"/>
      <c r="P24" s="124"/>
      <c r="Q24" s="124"/>
      <c r="R24" s="124"/>
      <c r="S24" s="124"/>
      <c r="T24" s="125"/>
      <c r="U24" s="126"/>
      <c r="V24" s="125"/>
      <c r="W24" s="127"/>
      <c r="X24" s="127"/>
      <c r="Y24" s="127"/>
      <c r="AA24" s="129"/>
      <c r="AB24" s="129"/>
      <c r="AC24" s="129"/>
      <c r="AD24" s="130"/>
      <c r="AE24" s="129"/>
      <c r="AF24" s="129"/>
      <c r="AG24" s="129"/>
      <c r="AH24" s="129"/>
      <c r="AI24" s="129"/>
      <c r="AJ24" s="129"/>
      <c r="AK24" s="129"/>
      <c r="AM24" s="131"/>
    </row>
    <row r="25" spans="1:39" s="128" customFormat="1" ht="12.75" x14ac:dyDescent="0.2">
      <c r="A25" s="123" t="s">
        <v>374</v>
      </c>
      <c r="B25" s="122">
        <v>79834</v>
      </c>
      <c r="C25" s="122">
        <v>-2850</v>
      </c>
      <c r="D25" s="122">
        <v>-5591</v>
      </c>
      <c r="E25" s="122">
        <v>0</v>
      </c>
      <c r="F25" s="122">
        <v>0</v>
      </c>
      <c r="G25" s="122">
        <v>157.29913343539201</v>
      </c>
      <c r="H25" s="122"/>
      <c r="I25" s="122">
        <v>-8283.7008665646099</v>
      </c>
      <c r="J25" s="122">
        <v>-661320975</v>
      </c>
      <c r="K25" s="56"/>
      <c r="L25" s="122"/>
      <c r="M25" s="124"/>
      <c r="N25" s="124"/>
      <c r="O25" s="124"/>
      <c r="P25" s="124"/>
      <c r="Q25" s="124"/>
      <c r="R25" s="124"/>
      <c r="S25" s="124"/>
      <c r="T25" s="125"/>
      <c r="U25" s="126"/>
      <c r="V25" s="125"/>
      <c r="W25" s="127"/>
      <c r="X25" s="127"/>
      <c r="Y25" s="127"/>
      <c r="AA25" s="129"/>
      <c r="AB25" s="129"/>
      <c r="AC25" s="129"/>
      <c r="AD25" s="130"/>
      <c r="AE25" s="129"/>
      <c r="AF25" s="129"/>
      <c r="AG25" s="129"/>
      <c r="AH25" s="129"/>
      <c r="AI25" s="129"/>
      <c r="AJ25" s="129"/>
      <c r="AK25" s="129"/>
      <c r="AM25" s="131"/>
    </row>
    <row r="26" spans="1:39" s="128" customFormat="1" ht="12.75" x14ac:dyDescent="0.2">
      <c r="A26" s="123" t="s">
        <v>375</v>
      </c>
      <c r="B26" s="122">
        <v>949164</v>
      </c>
      <c r="C26" s="122">
        <v>-3969</v>
      </c>
      <c r="D26" s="122">
        <v>-486</v>
      </c>
      <c r="E26" s="122">
        <v>0</v>
      </c>
      <c r="F26" s="122">
        <v>0</v>
      </c>
      <c r="G26" s="122">
        <v>157.29913343539201</v>
      </c>
      <c r="H26" s="122"/>
      <c r="I26" s="122">
        <v>-4297.7008665646099</v>
      </c>
      <c r="J26" s="122">
        <v>-4079222945</v>
      </c>
      <c r="K26" s="56"/>
      <c r="L26" s="122"/>
      <c r="M26" s="124"/>
      <c r="N26" s="124"/>
      <c r="O26" s="124"/>
      <c r="P26" s="124"/>
      <c r="Q26" s="124"/>
      <c r="R26" s="124"/>
      <c r="S26" s="124"/>
      <c r="T26" s="125"/>
      <c r="U26" s="126"/>
      <c r="V26" s="125"/>
      <c r="W26" s="127"/>
      <c r="X26" s="127"/>
      <c r="Y26" s="127"/>
      <c r="AA26" s="129"/>
      <c r="AB26" s="129"/>
      <c r="AC26" s="129"/>
      <c r="AD26" s="130"/>
      <c r="AE26" s="129"/>
      <c r="AF26" s="129"/>
      <c r="AG26" s="129"/>
      <c r="AH26" s="129"/>
      <c r="AI26" s="129"/>
      <c r="AJ26" s="129"/>
      <c r="AK26" s="129"/>
      <c r="AM26" s="131"/>
    </row>
    <row r="27" spans="1:39" s="128" customFormat="1" ht="12.75" x14ac:dyDescent="0.2">
      <c r="A27" s="123" t="s">
        <v>376</v>
      </c>
      <c r="B27" s="122">
        <v>49105</v>
      </c>
      <c r="C27" s="122">
        <v>2032</v>
      </c>
      <c r="D27" s="122">
        <v>-2485</v>
      </c>
      <c r="E27" s="122">
        <v>0</v>
      </c>
      <c r="F27" s="122">
        <v>0</v>
      </c>
      <c r="G27" s="122">
        <v>157.29913343539201</v>
      </c>
      <c r="H27" s="122"/>
      <c r="I27" s="122">
        <v>-295.70086656460802</v>
      </c>
      <c r="J27" s="122">
        <v>-14520391</v>
      </c>
      <c r="K27" s="56"/>
      <c r="L27" s="122"/>
      <c r="M27" s="124"/>
      <c r="N27" s="124"/>
      <c r="O27" s="124"/>
      <c r="P27" s="124"/>
      <c r="Q27" s="124"/>
      <c r="R27" s="124"/>
      <c r="S27" s="124"/>
      <c r="T27" s="125"/>
      <c r="U27" s="126"/>
      <c r="V27" s="125"/>
      <c r="W27" s="127"/>
      <c r="X27" s="127"/>
      <c r="Y27" s="127"/>
      <c r="AA27" s="129"/>
      <c r="AB27" s="129"/>
      <c r="AC27" s="129"/>
      <c r="AD27" s="130"/>
      <c r="AE27" s="129"/>
      <c r="AF27" s="129"/>
      <c r="AG27" s="129"/>
      <c r="AH27" s="129"/>
      <c r="AI27" s="129"/>
      <c r="AJ27" s="129"/>
      <c r="AK27" s="129"/>
      <c r="AM27" s="131"/>
    </row>
    <row r="28" spans="1:39" s="128" customFormat="1" ht="12.75" x14ac:dyDescent="0.2">
      <c r="A28" s="123" t="s">
        <v>377</v>
      </c>
      <c r="B28" s="122">
        <v>95834</v>
      </c>
      <c r="C28" s="122">
        <v>11297</v>
      </c>
      <c r="D28" s="122">
        <v>3271</v>
      </c>
      <c r="E28" s="122">
        <v>0</v>
      </c>
      <c r="F28" s="122">
        <v>0</v>
      </c>
      <c r="G28" s="122">
        <v>157.29913343539201</v>
      </c>
      <c r="H28" s="122"/>
      <c r="I28" s="122">
        <v>14725.299133435399</v>
      </c>
      <c r="J28" s="122">
        <v>1411184317</v>
      </c>
      <c r="K28" s="56"/>
      <c r="L28" s="122"/>
      <c r="M28" s="124"/>
      <c r="N28" s="124"/>
      <c r="O28" s="124"/>
      <c r="P28" s="124"/>
      <c r="Q28" s="124"/>
      <c r="R28" s="124"/>
      <c r="S28" s="124"/>
      <c r="T28" s="125"/>
      <c r="U28" s="126"/>
      <c r="V28" s="125"/>
      <c r="W28" s="127"/>
      <c r="X28" s="127"/>
      <c r="Y28" s="127"/>
      <c r="AA28" s="129"/>
      <c r="AB28" s="129"/>
      <c r="AC28" s="129"/>
      <c r="AD28" s="130"/>
      <c r="AE28" s="129"/>
      <c r="AF28" s="129"/>
      <c r="AG28" s="129"/>
      <c r="AH28" s="129"/>
      <c r="AI28" s="129"/>
      <c r="AJ28" s="129"/>
      <c r="AK28" s="129"/>
      <c r="AM28" s="131"/>
    </row>
    <row r="29" spans="1:39" s="128" customFormat="1" ht="12.75" x14ac:dyDescent="0.2">
      <c r="A29" s="123" t="s">
        <v>378</v>
      </c>
      <c r="B29" s="122">
        <v>47176</v>
      </c>
      <c r="C29" s="122">
        <v>656</v>
      </c>
      <c r="D29" s="122">
        <v>1952</v>
      </c>
      <c r="E29" s="122">
        <v>0</v>
      </c>
      <c r="F29" s="122">
        <v>0</v>
      </c>
      <c r="G29" s="122">
        <v>157.29913343539201</v>
      </c>
      <c r="H29" s="122"/>
      <c r="I29" s="122">
        <v>2765.2991334353901</v>
      </c>
      <c r="J29" s="122">
        <v>130455752</v>
      </c>
      <c r="K29" s="56"/>
      <c r="L29" s="122"/>
      <c r="M29" s="124"/>
      <c r="N29" s="124"/>
      <c r="O29" s="124"/>
      <c r="P29" s="124"/>
      <c r="Q29" s="124"/>
      <c r="R29" s="124"/>
      <c r="S29" s="124"/>
      <c r="T29" s="125"/>
      <c r="U29" s="126"/>
      <c r="V29" s="125"/>
      <c r="W29" s="127"/>
      <c r="X29" s="127"/>
      <c r="Y29" s="127"/>
      <c r="AA29" s="129"/>
      <c r="AB29" s="129"/>
      <c r="AC29" s="129"/>
      <c r="AD29" s="130"/>
      <c r="AE29" s="129"/>
      <c r="AF29" s="129"/>
      <c r="AG29" s="129"/>
      <c r="AH29" s="129"/>
      <c r="AI29" s="129"/>
      <c r="AJ29" s="129"/>
      <c r="AK29" s="129"/>
      <c r="AM29" s="131"/>
    </row>
    <row r="30" spans="1:39" s="128" customFormat="1" ht="12.75" x14ac:dyDescent="0.2">
      <c r="A30" s="123" t="s">
        <v>379</v>
      </c>
      <c r="B30" s="122">
        <v>70315</v>
      </c>
      <c r="C30" s="122">
        <v>-9190</v>
      </c>
      <c r="D30" s="122">
        <v>3168</v>
      </c>
      <c r="E30" s="122">
        <v>0</v>
      </c>
      <c r="F30" s="122">
        <v>95</v>
      </c>
      <c r="G30" s="122">
        <v>157.29913343539201</v>
      </c>
      <c r="H30" s="122"/>
      <c r="I30" s="122">
        <v>-5769.7008665646099</v>
      </c>
      <c r="J30" s="122">
        <v>-405696516</v>
      </c>
      <c r="K30" s="56"/>
      <c r="L30" s="122"/>
      <c r="M30" s="124"/>
      <c r="N30" s="124"/>
      <c r="O30" s="124"/>
      <c r="P30" s="124"/>
      <c r="Q30" s="124"/>
      <c r="R30" s="124"/>
      <c r="S30" s="124"/>
      <c r="T30" s="125"/>
      <c r="U30" s="126"/>
      <c r="V30" s="125"/>
      <c r="W30" s="127"/>
      <c r="X30" s="127"/>
      <c r="Y30" s="127"/>
      <c r="AA30" s="129"/>
      <c r="AB30" s="129"/>
      <c r="AC30" s="129"/>
      <c r="AD30" s="130"/>
      <c r="AE30" s="129"/>
      <c r="AF30" s="129"/>
      <c r="AG30" s="129"/>
      <c r="AH30" s="129"/>
      <c r="AI30" s="129"/>
      <c r="AJ30" s="129"/>
      <c r="AK30" s="129"/>
      <c r="AM30" s="131"/>
    </row>
    <row r="31" spans="1:39" s="128" customFormat="1" ht="12.75" x14ac:dyDescent="0.2">
      <c r="A31" s="123" t="s">
        <v>380</v>
      </c>
      <c r="B31" s="122">
        <v>44493</v>
      </c>
      <c r="C31" s="122">
        <v>5097</v>
      </c>
      <c r="D31" s="122">
        <v>-412</v>
      </c>
      <c r="E31" s="122">
        <v>0</v>
      </c>
      <c r="F31" s="122">
        <v>0</v>
      </c>
      <c r="G31" s="122">
        <v>157.29913343539201</v>
      </c>
      <c r="H31" s="122"/>
      <c r="I31" s="122">
        <v>4842.2991334353901</v>
      </c>
      <c r="J31" s="122">
        <v>215448415</v>
      </c>
      <c r="K31" s="56"/>
      <c r="L31" s="122"/>
      <c r="M31" s="124"/>
      <c r="N31" s="124"/>
      <c r="O31" s="124"/>
      <c r="P31" s="124"/>
      <c r="Q31" s="124"/>
      <c r="R31" s="124"/>
      <c r="S31" s="124"/>
      <c r="T31" s="125"/>
      <c r="U31" s="126"/>
      <c r="V31" s="125"/>
      <c r="W31" s="127"/>
      <c r="X31" s="127"/>
      <c r="Y31" s="127"/>
      <c r="AA31" s="129"/>
      <c r="AB31" s="129"/>
      <c r="AC31" s="129"/>
      <c r="AD31" s="130"/>
      <c r="AE31" s="129"/>
      <c r="AF31" s="129"/>
      <c r="AG31" s="129"/>
      <c r="AH31" s="129"/>
      <c r="AI31" s="129"/>
      <c r="AJ31" s="129"/>
      <c r="AK31" s="129"/>
      <c r="AM31" s="131"/>
    </row>
    <row r="32" spans="1:39" s="128" customFormat="1" ht="12.75" x14ac:dyDescent="0.2">
      <c r="A32" s="123" t="s">
        <v>381</v>
      </c>
      <c r="B32" s="122">
        <v>27447</v>
      </c>
      <c r="C32" s="122">
        <v>7964</v>
      </c>
      <c r="D32" s="122">
        <v>2647</v>
      </c>
      <c r="E32" s="122">
        <v>0</v>
      </c>
      <c r="F32" s="122">
        <v>0</v>
      </c>
      <c r="G32" s="122">
        <v>157.29913343539201</v>
      </c>
      <c r="H32" s="122"/>
      <c r="I32" s="122">
        <v>10768.299133435399</v>
      </c>
      <c r="J32" s="122">
        <v>295557506</v>
      </c>
      <c r="K32" s="56"/>
      <c r="L32" s="122"/>
      <c r="M32" s="124"/>
      <c r="N32" s="124"/>
      <c r="O32" s="124"/>
      <c r="P32" s="124"/>
      <c r="Q32" s="124"/>
      <c r="R32" s="124"/>
      <c r="S32" s="124"/>
      <c r="T32" s="125"/>
      <c r="U32" s="126"/>
      <c r="V32" s="125"/>
      <c r="W32" s="127"/>
      <c r="X32" s="127"/>
      <c r="Y32" s="127"/>
      <c r="AA32" s="129"/>
      <c r="AB32" s="129"/>
      <c r="AC32" s="129"/>
      <c r="AD32" s="130"/>
      <c r="AE32" s="129"/>
      <c r="AF32" s="129"/>
      <c r="AG32" s="129"/>
      <c r="AH32" s="129"/>
      <c r="AI32" s="129"/>
      <c r="AJ32" s="129"/>
      <c r="AK32" s="129"/>
      <c r="AM32" s="131"/>
    </row>
    <row r="33" spans="1:39" s="128" customFormat="1" ht="12.75" x14ac:dyDescent="0.2">
      <c r="A33" s="123" t="s">
        <v>382</v>
      </c>
      <c r="B33" s="122">
        <v>33144</v>
      </c>
      <c r="C33" s="122">
        <v>709</v>
      </c>
      <c r="D33" s="122">
        <v>1756</v>
      </c>
      <c r="E33" s="122">
        <v>0</v>
      </c>
      <c r="F33" s="122">
        <v>0</v>
      </c>
      <c r="G33" s="122">
        <v>157.29913343539201</v>
      </c>
      <c r="H33" s="122"/>
      <c r="I33" s="122">
        <v>2622.2991334353901</v>
      </c>
      <c r="J33" s="122">
        <v>86913482</v>
      </c>
      <c r="K33" s="56"/>
      <c r="L33" s="122"/>
      <c r="M33" s="124"/>
      <c r="N33" s="124"/>
      <c r="O33" s="124"/>
      <c r="P33" s="124"/>
      <c r="Q33" s="124"/>
      <c r="R33" s="124"/>
      <c r="S33" s="124"/>
      <c r="T33" s="125"/>
      <c r="U33" s="126"/>
      <c r="V33" s="125"/>
      <c r="W33" s="127"/>
      <c r="X33" s="127"/>
      <c r="Y33" s="127"/>
      <c r="AA33" s="129"/>
      <c r="AB33" s="129"/>
      <c r="AC33" s="129"/>
      <c r="AD33" s="130"/>
      <c r="AE33" s="129"/>
      <c r="AF33" s="129"/>
      <c r="AG33" s="129"/>
      <c r="AH33" s="129"/>
      <c r="AI33" s="129"/>
      <c r="AJ33" s="129"/>
      <c r="AK33" s="129"/>
      <c r="AM33" s="131"/>
    </row>
    <row r="34" spans="1:39" s="128" customFormat="1" ht="12.75" x14ac:dyDescent="0.2">
      <c r="A34" s="123" t="s">
        <v>383</v>
      </c>
      <c r="B34" s="122">
        <v>11798</v>
      </c>
      <c r="C34" s="122">
        <v>-4217</v>
      </c>
      <c r="D34" s="122">
        <v>3174</v>
      </c>
      <c r="E34" s="122">
        <v>0</v>
      </c>
      <c r="F34" s="122">
        <v>94</v>
      </c>
      <c r="G34" s="122">
        <v>157.29913343539201</v>
      </c>
      <c r="H34" s="122"/>
      <c r="I34" s="122">
        <v>-791.70086656460796</v>
      </c>
      <c r="J34" s="122">
        <v>-9340487</v>
      </c>
      <c r="K34" s="56"/>
      <c r="L34" s="122"/>
      <c r="M34" s="124"/>
      <c r="N34" s="124"/>
      <c r="O34" s="124"/>
      <c r="P34" s="124"/>
      <c r="Q34" s="124"/>
      <c r="R34" s="124"/>
      <c r="S34" s="124"/>
      <c r="T34" s="125"/>
      <c r="U34" s="126"/>
      <c r="V34" s="125"/>
      <c r="W34" s="127"/>
      <c r="X34" s="127"/>
      <c r="Y34" s="127"/>
      <c r="AA34" s="129"/>
      <c r="AB34" s="129"/>
      <c r="AC34" s="129"/>
      <c r="AD34" s="130"/>
      <c r="AE34" s="129"/>
      <c r="AF34" s="129"/>
      <c r="AG34" s="129"/>
      <c r="AH34" s="129"/>
      <c r="AI34" s="129"/>
      <c r="AJ34" s="129"/>
      <c r="AK34" s="129"/>
      <c r="AM34" s="131"/>
    </row>
    <row r="35" spans="1:39" s="128" customFormat="1" ht="12.75" x14ac:dyDescent="0.2">
      <c r="A35" s="123" t="s">
        <v>384</v>
      </c>
      <c r="B35" s="122">
        <v>43134</v>
      </c>
      <c r="C35" s="122">
        <v>1362</v>
      </c>
      <c r="D35" s="122">
        <v>2583</v>
      </c>
      <c r="E35" s="122">
        <v>0</v>
      </c>
      <c r="F35" s="122">
        <v>0</v>
      </c>
      <c r="G35" s="122">
        <v>157.29913343539201</v>
      </c>
      <c r="H35" s="122"/>
      <c r="I35" s="122">
        <v>4102.2991334353901</v>
      </c>
      <c r="J35" s="122">
        <v>176948571</v>
      </c>
      <c r="K35" s="56"/>
      <c r="L35" s="122"/>
      <c r="M35" s="124"/>
      <c r="N35" s="124"/>
      <c r="O35" s="124"/>
      <c r="P35" s="124"/>
      <c r="Q35" s="124"/>
      <c r="R35" s="124"/>
      <c r="S35" s="124"/>
      <c r="T35" s="125"/>
      <c r="U35" s="126"/>
      <c r="V35" s="125"/>
      <c r="W35" s="127"/>
      <c r="X35" s="127"/>
      <c r="Y35" s="127"/>
      <c r="AA35" s="129"/>
      <c r="AB35" s="129"/>
      <c r="AC35" s="129"/>
      <c r="AD35" s="130"/>
      <c r="AE35" s="129"/>
      <c r="AF35" s="129"/>
      <c r="AG35" s="129"/>
      <c r="AH35" s="129"/>
      <c r="AI35" s="129"/>
      <c r="AJ35" s="129"/>
      <c r="AK35" s="129"/>
      <c r="AM35" s="131"/>
    </row>
    <row r="36" spans="1:39" s="128" customFormat="1" ht="12.75" x14ac:dyDescent="0.2">
      <c r="A36" s="123" t="s">
        <v>385</v>
      </c>
      <c r="B36" s="122">
        <v>43945</v>
      </c>
      <c r="C36" s="122">
        <v>1060</v>
      </c>
      <c r="D36" s="122">
        <v>931</v>
      </c>
      <c r="E36" s="122">
        <v>0</v>
      </c>
      <c r="F36" s="122">
        <v>0</v>
      </c>
      <c r="G36" s="122">
        <v>157.29913343539201</v>
      </c>
      <c r="H36" s="122"/>
      <c r="I36" s="122">
        <v>2148.2991334353901</v>
      </c>
      <c r="J36" s="122">
        <v>94407005</v>
      </c>
      <c r="K36" s="56"/>
      <c r="L36" s="122"/>
      <c r="M36" s="124"/>
      <c r="N36" s="124"/>
      <c r="O36" s="124"/>
      <c r="P36" s="124"/>
      <c r="Q36" s="124"/>
      <c r="R36" s="124"/>
      <c r="S36" s="124"/>
      <c r="T36" s="125"/>
      <c r="U36" s="126"/>
      <c r="V36" s="125"/>
      <c r="W36" s="127"/>
      <c r="X36" s="127"/>
      <c r="Y36" s="127"/>
      <c r="AA36" s="129"/>
      <c r="AB36" s="129"/>
      <c r="AC36" s="129"/>
      <c r="AD36" s="130"/>
      <c r="AE36" s="129"/>
      <c r="AF36" s="129"/>
      <c r="AG36" s="129"/>
      <c r="AH36" s="129"/>
      <c r="AI36" s="129"/>
      <c r="AJ36" s="129"/>
      <c r="AK36" s="129"/>
      <c r="AM36" s="131"/>
    </row>
    <row r="37" spans="1:39" s="128" customFormat="1" ht="18.75" customHeight="1" x14ac:dyDescent="0.2">
      <c r="A37" s="18" t="s">
        <v>386</v>
      </c>
      <c r="B37" s="19"/>
      <c r="C37" s="19"/>
      <c r="D37" s="19"/>
      <c r="E37" s="19"/>
      <c r="F37" s="19"/>
      <c r="G37" s="19"/>
      <c r="H37" s="19"/>
      <c r="I37" s="122"/>
      <c r="J37" s="122"/>
      <c r="K37" s="56"/>
      <c r="L37" s="122"/>
      <c r="M37" s="124"/>
      <c r="N37" s="124"/>
      <c r="O37" s="124"/>
      <c r="P37" s="124"/>
      <c r="Q37" s="124"/>
      <c r="R37" s="124"/>
      <c r="S37" s="124"/>
      <c r="T37" s="125"/>
      <c r="U37" s="126"/>
      <c r="V37" s="125"/>
      <c r="W37" s="127"/>
      <c r="X37" s="127"/>
      <c r="Y37" s="127"/>
      <c r="AA37" s="129"/>
      <c r="AB37" s="129"/>
      <c r="AC37" s="129"/>
      <c r="AD37" s="130"/>
      <c r="AE37" s="129"/>
      <c r="AF37" s="129"/>
      <c r="AG37" s="129"/>
      <c r="AH37" s="129"/>
      <c r="AI37" s="129"/>
      <c r="AJ37" s="129"/>
      <c r="AK37" s="129"/>
      <c r="AM37" s="131"/>
    </row>
    <row r="38" spans="1:39" s="128" customFormat="1" ht="12.75" x14ac:dyDescent="0.2">
      <c r="A38" s="123" t="s">
        <v>387</v>
      </c>
      <c r="B38" s="122">
        <v>43673</v>
      </c>
      <c r="C38" s="122">
        <v>8000</v>
      </c>
      <c r="D38" s="122">
        <v>-460</v>
      </c>
      <c r="E38" s="122">
        <v>0</v>
      </c>
      <c r="F38" s="122">
        <v>0</v>
      </c>
      <c r="G38" s="122">
        <v>157.29913343539201</v>
      </c>
      <c r="H38" s="122"/>
      <c r="I38" s="122">
        <v>7697.2991334353901</v>
      </c>
      <c r="J38" s="122">
        <v>336164145</v>
      </c>
      <c r="K38" s="56"/>
      <c r="L38" s="122"/>
      <c r="M38" s="124"/>
      <c r="N38" s="124"/>
      <c r="O38" s="124"/>
      <c r="P38" s="124"/>
      <c r="Q38" s="124"/>
      <c r="R38" s="124"/>
      <c r="S38" s="124"/>
      <c r="T38" s="125"/>
      <c r="U38" s="126"/>
      <c r="V38" s="125"/>
      <c r="W38" s="127"/>
      <c r="X38" s="127"/>
      <c r="Y38" s="127"/>
      <c r="AA38" s="129"/>
      <c r="AB38" s="129"/>
      <c r="AC38" s="129"/>
      <c r="AD38" s="130"/>
      <c r="AE38" s="129"/>
      <c r="AF38" s="129"/>
      <c r="AG38" s="129"/>
      <c r="AH38" s="129"/>
      <c r="AI38" s="129"/>
      <c r="AJ38" s="129"/>
      <c r="AK38" s="129"/>
      <c r="AM38" s="131"/>
    </row>
    <row r="39" spans="1:39" s="128" customFormat="1" ht="12.75" x14ac:dyDescent="0.2">
      <c r="A39" s="123" t="s">
        <v>388</v>
      </c>
      <c r="B39" s="122">
        <v>13837</v>
      </c>
      <c r="C39" s="122">
        <v>11874</v>
      </c>
      <c r="D39" s="122">
        <v>448</v>
      </c>
      <c r="E39" s="122">
        <v>0</v>
      </c>
      <c r="F39" s="122">
        <v>0</v>
      </c>
      <c r="G39" s="122">
        <v>157.29913343539201</v>
      </c>
      <c r="H39" s="122"/>
      <c r="I39" s="122">
        <v>12479.299133435399</v>
      </c>
      <c r="J39" s="122">
        <v>172676062</v>
      </c>
      <c r="K39" s="56"/>
      <c r="L39" s="122"/>
      <c r="M39" s="124"/>
      <c r="N39" s="124"/>
      <c r="O39" s="124"/>
      <c r="P39" s="124"/>
      <c r="Q39" s="124"/>
      <c r="R39" s="124"/>
      <c r="S39" s="124"/>
      <c r="T39" s="125"/>
      <c r="U39" s="126"/>
      <c r="V39" s="125"/>
      <c r="W39" s="127"/>
      <c r="X39" s="127"/>
      <c r="Y39" s="127"/>
      <c r="AA39" s="129"/>
      <c r="AB39" s="129"/>
      <c r="AC39" s="129"/>
      <c r="AD39" s="130"/>
      <c r="AE39" s="129"/>
      <c r="AF39" s="129"/>
      <c r="AG39" s="129"/>
      <c r="AH39" s="129"/>
      <c r="AI39" s="129"/>
      <c r="AJ39" s="129"/>
      <c r="AK39" s="129"/>
      <c r="AM39" s="131"/>
    </row>
    <row r="40" spans="1:39" s="128" customFormat="1" ht="12.75" x14ac:dyDescent="0.2">
      <c r="A40" s="123" t="s">
        <v>389</v>
      </c>
      <c r="B40" s="122">
        <v>21013</v>
      </c>
      <c r="C40" s="122">
        <v>3832</v>
      </c>
      <c r="D40" s="122">
        <v>-1071</v>
      </c>
      <c r="E40" s="122">
        <v>0</v>
      </c>
      <c r="F40" s="122">
        <v>0</v>
      </c>
      <c r="G40" s="122">
        <v>157.29913343539201</v>
      </c>
      <c r="H40" s="122"/>
      <c r="I40" s="122">
        <v>2918.2991334353901</v>
      </c>
      <c r="J40" s="122">
        <v>61322220</v>
      </c>
      <c r="K40" s="56"/>
      <c r="L40" s="122"/>
      <c r="M40" s="124"/>
      <c r="N40" s="124"/>
      <c r="O40" s="124"/>
      <c r="P40" s="124"/>
      <c r="Q40" s="124"/>
      <c r="R40" s="124"/>
      <c r="S40" s="124"/>
      <c r="T40" s="125"/>
      <c r="U40" s="126"/>
      <c r="V40" s="125"/>
      <c r="W40" s="127"/>
      <c r="X40" s="127"/>
      <c r="Y40" s="127"/>
      <c r="AA40" s="129"/>
      <c r="AB40" s="129"/>
      <c r="AC40" s="129"/>
      <c r="AD40" s="130"/>
      <c r="AE40" s="129"/>
      <c r="AF40" s="129"/>
      <c r="AG40" s="129"/>
      <c r="AH40" s="129"/>
      <c r="AI40" s="129"/>
      <c r="AJ40" s="129"/>
      <c r="AK40" s="129"/>
      <c r="AM40" s="131"/>
    </row>
    <row r="41" spans="1:39" s="128" customFormat="1" ht="12.75" x14ac:dyDescent="0.2">
      <c r="A41" s="123" t="s">
        <v>390</v>
      </c>
      <c r="B41" s="122">
        <v>17943</v>
      </c>
      <c r="C41" s="122">
        <v>2713</v>
      </c>
      <c r="D41" s="122">
        <v>3227</v>
      </c>
      <c r="E41" s="122">
        <v>0</v>
      </c>
      <c r="F41" s="122">
        <v>0</v>
      </c>
      <c r="G41" s="122">
        <v>157.29913343539201</v>
      </c>
      <c r="H41" s="122"/>
      <c r="I41" s="122">
        <v>6097.2991334353901</v>
      </c>
      <c r="J41" s="122">
        <v>109403838</v>
      </c>
      <c r="K41" s="56"/>
      <c r="L41" s="122"/>
      <c r="M41" s="124"/>
      <c r="N41" s="124"/>
      <c r="O41" s="124"/>
      <c r="P41" s="124"/>
      <c r="Q41" s="124"/>
      <c r="R41" s="124"/>
      <c r="S41" s="124"/>
      <c r="T41" s="125"/>
      <c r="U41" s="126"/>
      <c r="V41" s="125"/>
      <c r="W41" s="127"/>
      <c r="X41" s="127"/>
      <c r="Y41" s="127"/>
      <c r="AA41" s="129"/>
      <c r="AB41" s="129"/>
      <c r="AC41" s="129"/>
      <c r="AD41" s="130"/>
      <c r="AE41" s="129"/>
      <c r="AF41" s="129"/>
      <c r="AG41" s="129"/>
      <c r="AH41" s="129"/>
      <c r="AI41" s="129"/>
      <c r="AJ41" s="129"/>
      <c r="AK41" s="129"/>
      <c r="AM41" s="131"/>
    </row>
    <row r="42" spans="1:39" s="128" customFormat="1" ht="12.75" x14ac:dyDescent="0.2">
      <c r="A42" s="123" t="s">
        <v>391</v>
      </c>
      <c r="B42" s="122">
        <v>20898</v>
      </c>
      <c r="C42" s="122">
        <v>12360</v>
      </c>
      <c r="D42" s="122">
        <v>1283</v>
      </c>
      <c r="E42" s="122">
        <v>0</v>
      </c>
      <c r="F42" s="122">
        <v>0</v>
      </c>
      <c r="G42" s="122">
        <v>157.29913343539201</v>
      </c>
      <c r="H42" s="122"/>
      <c r="I42" s="122">
        <v>13800.299133435399</v>
      </c>
      <c r="J42" s="122">
        <v>288398651</v>
      </c>
      <c r="K42" s="56"/>
      <c r="L42" s="122"/>
      <c r="M42" s="124"/>
      <c r="N42" s="124"/>
      <c r="O42" s="124"/>
      <c r="P42" s="124"/>
      <c r="Q42" s="124"/>
      <c r="R42" s="124"/>
      <c r="S42" s="124"/>
      <c r="T42" s="125"/>
      <c r="U42" s="126"/>
      <c r="V42" s="125"/>
      <c r="W42" s="127"/>
      <c r="X42" s="127"/>
      <c r="Y42" s="127"/>
      <c r="AA42" s="129"/>
      <c r="AB42" s="129"/>
      <c r="AC42" s="129"/>
      <c r="AD42" s="130"/>
      <c r="AE42" s="129"/>
      <c r="AF42" s="129"/>
      <c r="AG42" s="129"/>
      <c r="AH42" s="129"/>
      <c r="AI42" s="129"/>
      <c r="AJ42" s="129"/>
      <c r="AK42" s="129"/>
      <c r="AM42" s="131"/>
    </row>
    <row r="43" spans="1:39" s="128" customFormat="1" ht="12.75" x14ac:dyDescent="0.2">
      <c r="A43" s="123" t="s">
        <v>386</v>
      </c>
      <c r="B43" s="122">
        <v>219295</v>
      </c>
      <c r="C43" s="122">
        <v>5671</v>
      </c>
      <c r="D43" s="122">
        <v>-2606</v>
      </c>
      <c r="E43" s="122">
        <v>0</v>
      </c>
      <c r="F43" s="122">
        <v>0</v>
      </c>
      <c r="G43" s="122">
        <v>157.29913343539201</v>
      </c>
      <c r="H43" s="122"/>
      <c r="I43" s="122">
        <v>3222.2991334353901</v>
      </c>
      <c r="J43" s="122">
        <v>706634088</v>
      </c>
      <c r="K43" s="56"/>
      <c r="L43" s="122"/>
      <c r="M43" s="124"/>
      <c r="N43" s="124"/>
      <c r="O43" s="124"/>
      <c r="P43" s="124"/>
      <c r="Q43" s="124"/>
      <c r="R43" s="124"/>
      <c r="S43" s="124"/>
      <c r="T43" s="125"/>
      <c r="U43" s="126"/>
      <c r="V43" s="125"/>
      <c r="W43" s="127"/>
      <c r="X43" s="127"/>
      <c r="Y43" s="127"/>
      <c r="AA43" s="129"/>
      <c r="AB43" s="129"/>
      <c r="AC43" s="129"/>
      <c r="AD43" s="130"/>
      <c r="AE43" s="129"/>
      <c r="AF43" s="129"/>
      <c r="AG43" s="129"/>
      <c r="AH43" s="129"/>
      <c r="AI43" s="129"/>
      <c r="AJ43" s="129"/>
      <c r="AK43" s="129"/>
      <c r="AM43" s="131"/>
    </row>
    <row r="44" spans="1:39" s="128" customFormat="1" ht="12.75" x14ac:dyDescent="0.2">
      <c r="A44" s="123" t="s">
        <v>392</v>
      </c>
      <c r="B44" s="122">
        <v>9407</v>
      </c>
      <c r="C44" s="122">
        <v>10756</v>
      </c>
      <c r="D44" s="122">
        <v>947</v>
      </c>
      <c r="E44" s="122">
        <v>0</v>
      </c>
      <c r="F44" s="122">
        <v>0</v>
      </c>
      <c r="G44" s="122">
        <v>157.29913343539201</v>
      </c>
      <c r="H44" s="122"/>
      <c r="I44" s="122">
        <v>11860.299133435399</v>
      </c>
      <c r="J44" s="122">
        <v>111569834</v>
      </c>
      <c r="K44" s="56"/>
      <c r="L44" s="122"/>
      <c r="M44" s="124"/>
      <c r="N44" s="124"/>
      <c r="O44" s="124"/>
      <c r="P44" s="124"/>
      <c r="Q44" s="124"/>
      <c r="R44" s="124"/>
      <c r="S44" s="124"/>
      <c r="T44" s="125"/>
      <c r="U44" s="126"/>
      <c r="V44" s="125"/>
      <c r="W44" s="127"/>
      <c r="X44" s="127"/>
      <c r="Y44" s="127"/>
      <c r="AA44" s="129"/>
      <c r="AB44" s="129"/>
      <c r="AC44" s="129"/>
      <c r="AD44" s="130"/>
      <c r="AE44" s="129"/>
      <c r="AF44" s="129"/>
      <c r="AG44" s="129"/>
      <c r="AH44" s="129"/>
      <c r="AI44" s="129"/>
      <c r="AJ44" s="129"/>
      <c r="AK44" s="129"/>
      <c r="AM44" s="131"/>
    </row>
    <row r="45" spans="1:39" s="128" customFormat="1" ht="12.75" x14ac:dyDescent="0.2">
      <c r="A45" s="123" t="s">
        <v>393</v>
      </c>
      <c r="B45" s="122">
        <v>21954</v>
      </c>
      <c r="C45" s="122">
        <v>7707</v>
      </c>
      <c r="D45" s="122">
        <v>-450</v>
      </c>
      <c r="E45" s="122">
        <v>0</v>
      </c>
      <c r="F45" s="122">
        <v>0</v>
      </c>
      <c r="G45" s="122">
        <v>157.29913343539201</v>
      </c>
      <c r="H45" s="122"/>
      <c r="I45" s="122">
        <v>7414.2991334353901</v>
      </c>
      <c r="J45" s="122">
        <v>162773523</v>
      </c>
      <c r="K45" s="56"/>
      <c r="L45" s="122"/>
      <c r="M45" s="124"/>
      <c r="N45" s="124"/>
      <c r="O45" s="124"/>
      <c r="P45" s="124"/>
      <c r="Q45" s="124"/>
      <c r="R45" s="124"/>
      <c r="S45" s="124"/>
      <c r="T45" s="125"/>
      <c r="U45" s="126"/>
      <c r="V45" s="125"/>
      <c r="W45" s="127"/>
      <c r="X45" s="127"/>
      <c r="Y45" s="127"/>
      <c r="AA45" s="129"/>
      <c r="AB45" s="129"/>
      <c r="AC45" s="129"/>
      <c r="AD45" s="130"/>
      <c r="AE45" s="129"/>
      <c r="AF45" s="129"/>
      <c r="AG45" s="129"/>
      <c r="AH45" s="129"/>
      <c r="AI45" s="129"/>
      <c r="AJ45" s="129"/>
      <c r="AK45" s="129"/>
      <c r="AM45" s="131"/>
    </row>
    <row r="46" spans="1:39" s="128" customFormat="1" ht="18.75" customHeight="1" x14ac:dyDescent="0.2">
      <c r="A46" s="18" t="s">
        <v>394</v>
      </c>
      <c r="B46" s="19"/>
      <c r="C46" s="19"/>
      <c r="D46" s="19"/>
      <c r="E46" s="19"/>
      <c r="F46" s="19"/>
      <c r="G46" s="19"/>
      <c r="H46" s="19"/>
      <c r="I46" s="122"/>
      <c r="J46" s="122"/>
      <c r="K46" s="56"/>
      <c r="L46" s="122"/>
      <c r="M46" s="124"/>
      <c r="N46" s="124"/>
      <c r="O46" s="124"/>
      <c r="P46" s="124"/>
      <c r="Q46" s="124"/>
      <c r="R46" s="124"/>
      <c r="S46" s="124"/>
      <c r="T46" s="125"/>
      <c r="U46" s="126"/>
      <c r="V46" s="125"/>
      <c r="W46" s="127"/>
      <c r="X46" s="127"/>
      <c r="Y46" s="127"/>
      <c r="AA46" s="129"/>
      <c r="AB46" s="129"/>
      <c r="AC46" s="129"/>
      <c r="AD46" s="130"/>
      <c r="AE46" s="129"/>
      <c r="AF46" s="129"/>
      <c r="AG46" s="129"/>
      <c r="AH46" s="129"/>
      <c r="AI46" s="129"/>
      <c r="AJ46" s="129"/>
      <c r="AK46" s="129"/>
      <c r="AM46" s="131"/>
    </row>
    <row r="47" spans="1:39" s="128" customFormat="1" ht="12.75" x14ac:dyDescent="0.2">
      <c r="A47" s="123" t="s">
        <v>395</v>
      </c>
      <c r="B47" s="122">
        <v>104616</v>
      </c>
      <c r="C47" s="122">
        <v>12296</v>
      </c>
      <c r="D47" s="122">
        <v>2135</v>
      </c>
      <c r="E47" s="122">
        <v>0</v>
      </c>
      <c r="F47" s="122">
        <v>0</v>
      </c>
      <c r="G47" s="122">
        <v>157.29913343539201</v>
      </c>
      <c r="H47" s="122"/>
      <c r="I47" s="122">
        <v>14588.299133435399</v>
      </c>
      <c r="J47" s="122">
        <v>1526169502</v>
      </c>
      <c r="K47" s="56"/>
      <c r="L47" s="122"/>
      <c r="M47" s="124"/>
      <c r="N47" s="124"/>
      <c r="O47" s="124"/>
      <c r="P47" s="124"/>
      <c r="Q47" s="124"/>
      <c r="R47" s="124"/>
      <c r="S47" s="124"/>
      <c r="T47" s="125"/>
      <c r="U47" s="126"/>
      <c r="V47" s="125"/>
      <c r="W47" s="127"/>
      <c r="X47" s="127"/>
      <c r="Y47" s="127"/>
      <c r="AA47" s="129"/>
      <c r="AB47" s="129"/>
      <c r="AC47" s="129"/>
      <c r="AD47" s="130"/>
      <c r="AE47" s="129"/>
      <c r="AF47" s="129"/>
      <c r="AG47" s="129"/>
      <c r="AH47" s="129"/>
      <c r="AI47" s="129"/>
      <c r="AJ47" s="129"/>
      <c r="AK47" s="129"/>
      <c r="AM47" s="131"/>
    </row>
    <row r="48" spans="1:39" s="128" customFormat="1" ht="12.75" x14ac:dyDescent="0.2">
      <c r="A48" s="123" t="s">
        <v>396</v>
      </c>
      <c r="B48" s="122">
        <v>16928</v>
      </c>
      <c r="C48" s="122">
        <v>15071</v>
      </c>
      <c r="D48" s="122">
        <v>1947</v>
      </c>
      <c r="E48" s="122">
        <v>0</v>
      </c>
      <c r="F48" s="122">
        <v>0</v>
      </c>
      <c r="G48" s="122">
        <v>157.29913343539201</v>
      </c>
      <c r="H48" s="122"/>
      <c r="I48" s="122">
        <v>17175.299133435401</v>
      </c>
      <c r="J48" s="122">
        <v>290743464</v>
      </c>
      <c r="K48" s="56"/>
      <c r="L48" s="122"/>
      <c r="M48" s="124"/>
      <c r="N48" s="124"/>
      <c r="O48" s="124"/>
      <c r="P48" s="124"/>
      <c r="Q48" s="124"/>
      <c r="R48" s="124"/>
      <c r="S48" s="124"/>
      <c r="T48" s="125"/>
      <c r="U48" s="126"/>
      <c r="V48" s="125"/>
      <c r="W48" s="127"/>
      <c r="X48" s="127"/>
      <c r="Y48" s="127"/>
      <c r="AA48" s="129"/>
      <c r="AB48" s="129"/>
      <c r="AC48" s="129"/>
      <c r="AD48" s="130"/>
      <c r="AE48" s="129"/>
      <c r="AF48" s="129"/>
      <c r="AG48" s="129"/>
      <c r="AH48" s="129"/>
      <c r="AI48" s="129"/>
      <c r="AJ48" s="129"/>
      <c r="AK48" s="129"/>
      <c r="AM48" s="131"/>
    </row>
    <row r="49" spans="1:39" s="128" customFormat="1" ht="12.75" x14ac:dyDescent="0.2">
      <c r="A49" s="123" t="s">
        <v>397</v>
      </c>
      <c r="B49" s="122">
        <v>10985</v>
      </c>
      <c r="C49" s="122">
        <v>9691</v>
      </c>
      <c r="D49" s="122">
        <v>-577</v>
      </c>
      <c r="E49" s="122">
        <v>0</v>
      </c>
      <c r="F49" s="122">
        <v>0</v>
      </c>
      <c r="G49" s="122">
        <v>157.29913343539201</v>
      </c>
      <c r="H49" s="122"/>
      <c r="I49" s="122">
        <v>9271.2991334353901</v>
      </c>
      <c r="J49" s="122">
        <v>101845221</v>
      </c>
      <c r="K49" s="56"/>
      <c r="L49" s="122"/>
      <c r="M49" s="124"/>
      <c r="N49" s="124"/>
      <c r="O49" s="124"/>
      <c r="P49" s="124"/>
      <c r="Q49" s="124"/>
      <c r="R49" s="124"/>
      <c r="S49" s="124"/>
      <c r="T49" s="125"/>
      <c r="U49" s="126"/>
      <c r="V49" s="125"/>
      <c r="W49" s="127"/>
      <c r="X49" s="127"/>
      <c r="Y49" s="127"/>
      <c r="AA49" s="129"/>
      <c r="AB49" s="129"/>
      <c r="AC49" s="129"/>
      <c r="AD49" s="130"/>
      <c r="AE49" s="129"/>
      <c r="AF49" s="129"/>
      <c r="AG49" s="129"/>
      <c r="AH49" s="129"/>
      <c r="AI49" s="129"/>
      <c r="AJ49" s="129"/>
      <c r="AK49" s="129"/>
      <c r="AM49" s="131"/>
    </row>
    <row r="50" spans="1:39" s="128" customFormat="1" ht="12.75" x14ac:dyDescent="0.2">
      <c r="A50" s="123" t="s">
        <v>398</v>
      </c>
      <c r="B50" s="122">
        <v>34073</v>
      </c>
      <c r="C50" s="122">
        <v>12189</v>
      </c>
      <c r="D50" s="122">
        <v>2653</v>
      </c>
      <c r="E50" s="122">
        <v>0</v>
      </c>
      <c r="F50" s="122">
        <v>0</v>
      </c>
      <c r="G50" s="122">
        <v>157.29913343539201</v>
      </c>
      <c r="H50" s="122"/>
      <c r="I50" s="122">
        <v>14999.299133435399</v>
      </c>
      <c r="J50" s="122">
        <v>511071119</v>
      </c>
      <c r="K50" s="56"/>
      <c r="L50" s="122"/>
      <c r="M50" s="124"/>
      <c r="N50" s="124"/>
      <c r="O50" s="124"/>
      <c r="P50" s="124"/>
      <c r="Q50" s="124"/>
      <c r="R50" s="124"/>
      <c r="S50" s="124"/>
      <c r="T50" s="125"/>
      <c r="U50" s="126"/>
      <c r="V50" s="125"/>
      <c r="W50" s="127"/>
      <c r="X50" s="127"/>
      <c r="Y50" s="127"/>
      <c r="AA50" s="129"/>
      <c r="AB50" s="129"/>
      <c r="AC50" s="129"/>
      <c r="AD50" s="130"/>
      <c r="AE50" s="129"/>
      <c r="AF50" s="129"/>
      <c r="AG50" s="129"/>
      <c r="AH50" s="129"/>
      <c r="AI50" s="129"/>
      <c r="AJ50" s="129"/>
      <c r="AK50" s="129"/>
      <c r="AM50" s="131"/>
    </row>
    <row r="51" spans="1:39" s="128" customFormat="1" ht="12.75" x14ac:dyDescent="0.2">
      <c r="A51" s="123" t="s">
        <v>399</v>
      </c>
      <c r="B51" s="122">
        <v>55396</v>
      </c>
      <c r="C51" s="122">
        <v>8037</v>
      </c>
      <c r="D51" s="122">
        <v>788</v>
      </c>
      <c r="E51" s="122">
        <v>0</v>
      </c>
      <c r="F51" s="122">
        <v>0</v>
      </c>
      <c r="G51" s="122">
        <v>157.29913343539201</v>
      </c>
      <c r="H51" s="122"/>
      <c r="I51" s="122">
        <v>8982.2991334353901</v>
      </c>
      <c r="J51" s="122">
        <v>497583443</v>
      </c>
      <c r="K51" s="56"/>
      <c r="L51" s="122"/>
      <c r="M51" s="124"/>
      <c r="N51" s="124"/>
      <c r="O51" s="124"/>
      <c r="P51" s="124"/>
      <c r="Q51" s="124"/>
      <c r="R51" s="124"/>
      <c r="S51" s="124"/>
      <c r="T51" s="125"/>
      <c r="U51" s="126"/>
      <c r="V51" s="125"/>
      <c r="W51" s="127"/>
      <c r="X51" s="127"/>
      <c r="Y51" s="127"/>
      <c r="AA51" s="129"/>
      <c r="AB51" s="129"/>
      <c r="AC51" s="129"/>
      <c r="AD51" s="130"/>
      <c r="AE51" s="129"/>
      <c r="AF51" s="129"/>
      <c r="AG51" s="129"/>
      <c r="AH51" s="129"/>
      <c r="AI51" s="129"/>
      <c r="AJ51" s="129"/>
      <c r="AK51" s="129"/>
      <c r="AM51" s="131"/>
    </row>
    <row r="52" spans="1:39" s="128" customFormat="1" ht="12.75" x14ac:dyDescent="0.2">
      <c r="A52" s="123" t="s">
        <v>400</v>
      </c>
      <c r="B52" s="122">
        <v>12013</v>
      </c>
      <c r="C52" s="122">
        <v>9858</v>
      </c>
      <c r="D52" s="122">
        <v>-2116</v>
      </c>
      <c r="E52" s="122">
        <v>0</v>
      </c>
      <c r="F52" s="122">
        <v>0</v>
      </c>
      <c r="G52" s="122">
        <v>157.29913343539201</v>
      </c>
      <c r="H52" s="122"/>
      <c r="I52" s="122">
        <v>7899.2991334353901</v>
      </c>
      <c r="J52" s="122">
        <v>94894280</v>
      </c>
      <c r="K52" s="56"/>
      <c r="L52" s="122"/>
      <c r="M52" s="124"/>
      <c r="N52" s="124"/>
      <c r="O52" s="124"/>
      <c r="P52" s="124"/>
      <c r="Q52" s="124"/>
      <c r="R52" s="124"/>
      <c r="S52" s="124"/>
      <c r="T52" s="125"/>
      <c r="U52" s="126"/>
      <c r="V52" s="125"/>
      <c r="W52" s="127"/>
      <c r="X52" s="127"/>
      <c r="Y52" s="127"/>
      <c r="AA52" s="129"/>
      <c r="AB52" s="129"/>
      <c r="AC52" s="129"/>
      <c r="AD52" s="130"/>
      <c r="AE52" s="129"/>
      <c r="AF52" s="129"/>
      <c r="AG52" s="129"/>
      <c r="AH52" s="129"/>
      <c r="AI52" s="129"/>
      <c r="AJ52" s="129"/>
      <c r="AK52" s="129"/>
      <c r="AM52" s="131"/>
    </row>
    <row r="53" spans="1:39" s="128" customFormat="1" ht="12.75" x14ac:dyDescent="0.2">
      <c r="A53" s="123" t="s">
        <v>401</v>
      </c>
      <c r="B53" s="122">
        <v>34937</v>
      </c>
      <c r="C53" s="122">
        <v>5576</v>
      </c>
      <c r="D53" s="122">
        <v>-284</v>
      </c>
      <c r="E53" s="122">
        <v>0</v>
      </c>
      <c r="F53" s="122">
        <v>0</v>
      </c>
      <c r="G53" s="122">
        <v>157.29913343539201</v>
      </c>
      <c r="H53" s="122"/>
      <c r="I53" s="122">
        <v>5449.2991334353901</v>
      </c>
      <c r="J53" s="122">
        <v>190382164</v>
      </c>
      <c r="K53" s="56"/>
      <c r="L53" s="122"/>
      <c r="M53" s="124"/>
      <c r="N53" s="124"/>
      <c r="O53" s="124"/>
      <c r="P53" s="124"/>
      <c r="Q53" s="124"/>
      <c r="R53" s="124"/>
      <c r="S53" s="124"/>
      <c r="T53" s="125"/>
      <c r="U53" s="126"/>
      <c r="V53" s="125"/>
      <c r="W53" s="127"/>
      <c r="X53" s="127"/>
      <c r="Y53" s="127"/>
      <c r="AA53" s="129"/>
      <c r="AB53" s="129"/>
      <c r="AC53" s="129"/>
      <c r="AD53" s="130"/>
      <c r="AE53" s="129"/>
      <c r="AF53" s="129"/>
      <c r="AG53" s="129"/>
      <c r="AH53" s="129"/>
      <c r="AI53" s="129"/>
      <c r="AJ53" s="129"/>
      <c r="AK53" s="129"/>
      <c r="AM53" s="131"/>
    </row>
    <row r="54" spans="1:39" s="128" customFormat="1" ht="12.75" x14ac:dyDescent="0.2">
      <c r="A54" s="123" t="s">
        <v>402</v>
      </c>
      <c r="B54" s="122">
        <v>12862</v>
      </c>
      <c r="C54" s="122">
        <v>5012</v>
      </c>
      <c r="D54" s="122">
        <v>-1188</v>
      </c>
      <c r="E54" s="122">
        <v>0</v>
      </c>
      <c r="F54" s="122">
        <v>0</v>
      </c>
      <c r="G54" s="122">
        <v>157.29913343539201</v>
      </c>
      <c r="H54" s="122"/>
      <c r="I54" s="122">
        <v>3981.2991334353901</v>
      </c>
      <c r="J54" s="122">
        <v>51207469</v>
      </c>
      <c r="K54" s="56"/>
      <c r="L54" s="122"/>
      <c r="M54" s="124"/>
      <c r="N54" s="124"/>
      <c r="O54" s="124"/>
      <c r="P54" s="124"/>
      <c r="Q54" s="124"/>
      <c r="R54" s="124"/>
      <c r="S54" s="124"/>
      <c r="T54" s="125"/>
      <c r="U54" s="126"/>
      <c r="V54" s="125"/>
      <c r="W54" s="127"/>
      <c r="X54" s="127"/>
      <c r="Y54" s="127"/>
      <c r="AA54" s="129"/>
      <c r="AB54" s="129"/>
      <c r="AC54" s="129"/>
      <c r="AD54" s="130"/>
      <c r="AE54" s="129"/>
      <c r="AF54" s="129"/>
      <c r="AG54" s="129"/>
      <c r="AH54" s="129"/>
      <c r="AI54" s="129"/>
      <c r="AJ54" s="129"/>
      <c r="AK54" s="129"/>
      <c r="AM54" s="131"/>
    </row>
    <row r="55" spans="1:39" s="128" customFormat="1" ht="12.75" x14ac:dyDescent="0.2">
      <c r="A55" s="123" t="s">
        <v>403</v>
      </c>
      <c r="B55" s="122">
        <v>9187</v>
      </c>
      <c r="C55" s="122">
        <v>14494</v>
      </c>
      <c r="D55" s="122">
        <v>1265</v>
      </c>
      <c r="E55" s="122">
        <v>0</v>
      </c>
      <c r="F55" s="122">
        <v>0</v>
      </c>
      <c r="G55" s="122">
        <v>157.29913343539201</v>
      </c>
      <c r="H55" s="122"/>
      <c r="I55" s="122">
        <v>15916.299133435399</v>
      </c>
      <c r="J55" s="122">
        <v>146223040</v>
      </c>
      <c r="K55" s="56"/>
      <c r="L55" s="122"/>
      <c r="M55" s="124"/>
      <c r="N55" s="124"/>
      <c r="O55" s="124"/>
      <c r="P55" s="124"/>
      <c r="Q55" s="124"/>
      <c r="R55" s="124"/>
      <c r="S55" s="124"/>
      <c r="T55" s="125"/>
      <c r="U55" s="126"/>
      <c r="V55" s="125"/>
      <c r="W55" s="127"/>
      <c r="X55" s="127"/>
      <c r="Y55" s="127"/>
      <c r="AA55" s="129"/>
      <c r="AB55" s="129"/>
      <c r="AC55" s="129"/>
      <c r="AD55" s="130"/>
      <c r="AE55" s="129"/>
      <c r="AF55" s="129"/>
      <c r="AG55" s="129"/>
      <c r="AH55" s="129"/>
      <c r="AI55" s="129"/>
      <c r="AJ55" s="129"/>
      <c r="AK55" s="129"/>
      <c r="AM55" s="131"/>
    </row>
    <row r="56" spans="1:39" s="128" customFormat="1" ht="18.75" customHeight="1" x14ac:dyDescent="0.2">
      <c r="A56" s="18" t="s">
        <v>404</v>
      </c>
      <c r="B56" s="19"/>
      <c r="C56" s="19"/>
      <c r="D56" s="19"/>
      <c r="E56" s="19"/>
      <c r="F56" s="19"/>
      <c r="G56" s="19"/>
      <c r="H56" s="19"/>
      <c r="I56" s="122"/>
      <c r="J56" s="122"/>
      <c r="K56" s="56"/>
      <c r="L56" s="122"/>
      <c r="M56" s="124"/>
      <c r="N56" s="124"/>
      <c r="O56" s="124"/>
      <c r="P56" s="124"/>
      <c r="Q56" s="124"/>
      <c r="R56" s="124"/>
      <c r="S56" s="124"/>
      <c r="T56" s="125"/>
      <c r="U56" s="126"/>
      <c r="V56" s="125"/>
      <c r="W56" s="127"/>
      <c r="X56" s="127"/>
      <c r="Y56" s="127"/>
      <c r="AA56" s="129"/>
      <c r="AB56" s="129"/>
      <c r="AC56" s="129"/>
      <c r="AD56" s="130"/>
      <c r="AE56" s="129"/>
      <c r="AF56" s="129"/>
      <c r="AG56" s="129"/>
      <c r="AH56" s="129"/>
      <c r="AI56" s="129"/>
      <c r="AJ56" s="129"/>
      <c r="AK56" s="129"/>
      <c r="AM56" s="131"/>
    </row>
    <row r="57" spans="1:39" s="128" customFormat="1" ht="12.75" x14ac:dyDescent="0.2">
      <c r="A57" s="123" t="s">
        <v>405</v>
      </c>
      <c r="B57" s="122">
        <v>5449</v>
      </c>
      <c r="C57" s="122">
        <v>10813</v>
      </c>
      <c r="D57" s="122">
        <v>52</v>
      </c>
      <c r="E57" s="122">
        <v>0</v>
      </c>
      <c r="F57" s="122">
        <v>0</v>
      </c>
      <c r="G57" s="122">
        <v>157.29913343539201</v>
      </c>
      <c r="H57" s="122"/>
      <c r="I57" s="122">
        <v>11022.299133435399</v>
      </c>
      <c r="J57" s="122">
        <v>60060508</v>
      </c>
      <c r="K57" s="56"/>
      <c r="L57" s="122"/>
      <c r="M57" s="124"/>
      <c r="N57" s="124"/>
      <c r="O57" s="124"/>
      <c r="P57" s="124"/>
      <c r="Q57" s="124"/>
      <c r="R57" s="124"/>
      <c r="S57" s="124"/>
      <c r="T57" s="125"/>
      <c r="U57" s="126"/>
      <c r="V57" s="125"/>
      <c r="W57" s="127"/>
      <c r="X57" s="127"/>
      <c r="Y57" s="127"/>
      <c r="AA57" s="129"/>
      <c r="AB57" s="129"/>
      <c r="AC57" s="129"/>
      <c r="AD57" s="130"/>
      <c r="AE57" s="129"/>
      <c r="AF57" s="129"/>
      <c r="AG57" s="129"/>
      <c r="AH57" s="129"/>
      <c r="AI57" s="129"/>
      <c r="AJ57" s="129"/>
      <c r="AK57" s="129"/>
      <c r="AM57" s="131"/>
    </row>
    <row r="58" spans="1:39" s="128" customFormat="1" ht="12.75" x14ac:dyDescent="0.2">
      <c r="A58" s="123" t="s">
        <v>406</v>
      </c>
      <c r="B58" s="122">
        <v>21515</v>
      </c>
      <c r="C58" s="122">
        <v>9253</v>
      </c>
      <c r="D58" s="122">
        <v>817</v>
      </c>
      <c r="E58" s="122">
        <v>0</v>
      </c>
      <c r="F58" s="122">
        <v>0</v>
      </c>
      <c r="G58" s="122">
        <v>157.29913343539201</v>
      </c>
      <c r="H58" s="122"/>
      <c r="I58" s="122">
        <v>10227.299133435399</v>
      </c>
      <c r="J58" s="122">
        <v>220040341</v>
      </c>
      <c r="K58" s="56"/>
      <c r="L58" s="122"/>
      <c r="M58" s="124"/>
      <c r="N58" s="124"/>
      <c r="O58" s="124"/>
      <c r="P58" s="124"/>
      <c r="Q58" s="124"/>
      <c r="R58" s="124"/>
      <c r="S58" s="124"/>
      <c r="T58" s="125"/>
      <c r="U58" s="126"/>
      <c r="V58" s="125"/>
      <c r="W58" s="127"/>
      <c r="X58" s="127"/>
      <c r="Y58" s="127"/>
      <c r="AA58" s="129"/>
      <c r="AB58" s="129"/>
      <c r="AC58" s="129"/>
      <c r="AD58" s="130"/>
      <c r="AE58" s="129"/>
      <c r="AF58" s="129"/>
      <c r="AG58" s="129"/>
      <c r="AH58" s="129"/>
      <c r="AI58" s="129"/>
      <c r="AJ58" s="129"/>
      <c r="AK58" s="129"/>
      <c r="AM58" s="131"/>
    </row>
    <row r="59" spans="1:39" s="128" customFormat="1" ht="12.75" x14ac:dyDescent="0.2">
      <c r="A59" s="123" t="s">
        <v>407</v>
      </c>
      <c r="B59" s="122">
        <v>9874</v>
      </c>
      <c r="C59" s="122">
        <v>10522</v>
      </c>
      <c r="D59" s="122">
        <v>1210</v>
      </c>
      <c r="E59" s="122">
        <v>0</v>
      </c>
      <c r="F59" s="122">
        <v>0</v>
      </c>
      <c r="G59" s="122">
        <v>157.29913343539201</v>
      </c>
      <c r="H59" s="122"/>
      <c r="I59" s="122">
        <v>11889.299133435399</v>
      </c>
      <c r="J59" s="122">
        <v>117394940</v>
      </c>
      <c r="K59" s="56"/>
      <c r="L59" s="122"/>
      <c r="M59" s="124"/>
      <c r="N59" s="124"/>
      <c r="O59" s="124"/>
      <c r="P59" s="124"/>
      <c r="Q59" s="124"/>
      <c r="R59" s="124"/>
      <c r="S59" s="124"/>
      <c r="T59" s="125"/>
      <c r="U59" s="126"/>
      <c r="V59" s="125"/>
      <c r="W59" s="127"/>
      <c r="X59" s="127"/>
      <c r="Y59" s="127"/>
      <c r="AA59" s="129"/>
      <c r="AB59" s="129"/>
      <c r="AC59" s="129"/>
      <c r="AD59" s="130"/>
      <c r="AE59" s="129"/>
      <c r="AF59" s="129"/>
      <c r="AG59" s="129"/>
      <c r="AH59" s="129"/>
      <c r="AI59" s="129"/>
      <c r="AJ59" s="129"/>
      <c r="AK59" s="129"/>
      <c r="AM59" s="131"/>
    </row>
    <row r="60" spans="1:39" s="128" customFormat="1" ht="12.75" x14ac:dyDescent="0.2">
      <c r="A60" s="123" t="s">
        <v>408</v>
      </c>
      <c r="B60" s="122">
        <v>158245</v>
      </c>
      <c r="C60" s="122">
        <v>6788</v>
      </c>
      <c r="D60" s="122">
        <v>-1986</v>
      </c>
      <c r="E60" s="122">
        <v>0</v>
      </c>
      <c r="F60" s="122">
        <v>0</v>
      </c>
      <c r="G60" s="122">
        <v>157.29913343539201</v>
      </c>
      <c r="H60" s="122"/>
      <c r="I60" s="122">
        <v>4959.2991334353901</v>
      </c>
      <c r="J60" s="122">
        <v>784784291</v>
      </c>
      <c r="K60" s="56"/>
      <c r="L60" s="122"/>
      <c r="M60" s="124"/>
      <c r="N60" s="124"/>
      <c r="O60" s="124"/>
      <c r="P60" s="124"/>
      <c r="Q60" s="124"/>
      <c r="R60" s="124"/>
      <c r="S60" s="124"/>
      <c r="T60" s="125"/>
      <c r="U60" s="126"/>
      <c r="V60" s="125"/>
      <c r="W60" s="127"/>
      <c r="X60" s="127"/>
      <c r="Y60" s="127"/>
      <c r="AA60" s="129"/>
      <c r="AB60" s="129"/>
      <c r="AC60" s="129"/>
      <c r="AD60" s="130"/>
      <c r="AE60" s="129"/>
      <c r="AF60" s="129"/>
      <c r="AG60" s="129"/>
      <c r="AH60" s="129"/>
      <c r="AI60" s="129"/>
      <c r="AJ60" s="129"/>
      <c r="AK60" s="129"/>
      <c r="AM60" s="131"/>
    </row>
    <row r="61" spans="1:39" s="128" customFormat="1" ht="12.75" x14ac:dyDescent="0.2">
      <c r="A61" s="123" t="s">
        <v>409</v>
      </c>
      <c r="B61" s="122">
        <v>27015</v>
      </c>
      <c r="C61" s="122">
        <v>9217</v>
      </c>
      <c r="D61" s="122">
        <v>-414</v>
      </c>
      <c r="E61" s="122">
        <v>0</v>
      </c>
      <c r="F61" s="122">
        <v>0</v>
      </c>
      <c r="G61" s="122">
        <v>157.29913343539201</v>
      </c>
      <c r="H61" s="122"/>
      <c r="I61" s="122">
        <v>8960.2991334353901</v>
      </c>
      <c r="J61" s="122">
        <v>242062481</v>
      </c>
      <c r="K61" s="56"/>
      <c r="L61" s="122"/>
      <c r="M61" s="124"/>
      <c r="N61" s="124"/>
      <c r="O61" s="124"/>
      <c r="P61" s="124"/>
      <c r="Q61" s="124"/>
      <c r="R61" s="124"/>
      <c r="S61" s="124"/>
      <c r="T61" s="125"/>
      <c r="U61" s="126"/>
      <c r="V61" s="125"/>
      <c r="W61" s="127"/>
      <c r="X61" s="127"/>
      <c r="Y61" s="127"/>
      <c r="AA61" s="129"/>
      <c r="AB61" s="129"/>
      <c r="AC61" s="129"/>
      <c r="AD61" s="130"/>
      <c r="AE61" s="129"/>
      <c r="AF61" s="129"/>
      <c r="AG61" s="129"/>
      <c r="AH61" s="129"/>
      <c r="AI61" s="129"/>
      <c r="AJ61" s="129"/>
      <c r="AK61" s="129"/>
      <c r="AM61" s="131"/>
    </row>
    <row r="62" spans="1:39" s="128" customFormat="1" ht="12.75" x14ac:dyDescent="0.2">
      <c r="A62" s="123" t="s">
        <v>410</v>
      </c>
      <c r="B62" s="122">
        <v>43498</v>
      </c>
      <c r="C62" s="122">
        <v>10712</v>
      </c>
      <c r="D62" s="122">
        <v>-576</v>
      </c>
      <c r="E62" s="122">
        <v>0</v>
      </c>
      <c r="F62" s="122">
        <v>0</v>
      </c>
      <c r="G62" s="122">
        <v>157.29913343539201</v>
      </c>
      <c r="H62" s="122"/>
      <c r="I62" s="122">
        <v>10293.299133435399</v>
      </c>
      <c r="J62" s="122">
        <v>447737926</v>
      </c>
      <c r="K62" s="56"/>
      <c r="L62" s="122"/>
      <c r="M62" s="124"/>
      <c r="N62" s="124"/>
      <c r="O62" s="124"/>
      <c r="P62" s="124"/>
      <c r="Q62" s="124"/>
      <c r="R62" s="124"/>
      <c r="S62" s="124"/>
      <c r="T62" s="125"/>
      <c r="U62" s="126"/>
      <c r="V62" s="125"/>
      <c r="W62" s="127"/>
      <c r="X62" s="127"/>
      <c r="Y62" s="127"/>
      <c r="AA62" s="129"/>
      <c r="AB62" s="129"/>
      <c r="AC62" s="129"/>
      <c r="AD62" s="130"/>
      <c r="AE62" s="129"/>
      <c r="AF62" s="129"/>
      <c r="AG62" s="129"/>
      <c r="AH62" s="129"/>
      <c r="AI62" s="129"/>
      <c r="AJ62" s="129"/>
      <c r="AK62" s="129"/>
      <c r="AM62" s="131"/>
    </row>
    <row r="63" spans="1:39" s="128" customFormat="1" ht="12.75" x14ac:dyDescent="0.2">
      <c r="A63" s="123" t="s">
        <v>411</v>
      </c>
      <c r="B63" s="122">
        <v>140851</v>
      </c>
      <c r="C63" s="122">
        <v>10001</v>
      </c>
      <c r="D63" s="122">
        <v>709</v>
      </c>
      <c r="E63" s="122">
        <v>0</v>
      </c>
      <c r="F63" s="122">
        <v>0</v>
      </c>
      <c r="G63" s="122">
        <v>157.29913343539201</v>
      </c>
      <c r="H63" s="122"/>
      <c r="I63" s="122">
        <v>10867.299133435399</v>
      </c>
      <c r="J63" s="122">
        <v>1530669950</v>
      </c>
      <c r="K63" s="56"/>
      <c r="L63" s="122"/>
      <c r="M63" s="124"/>
      <c r="N63" s="124"/>
      <c r="O63" s="124"/>
      <c r="P63" s="124"/>
      <c r="Q63" s="124"/>
      <c r="R63" s="124"/>
      <c r="S63" s="124"/>
      <c r="T63" s="125"/>
      <c r="U63" s="126"/>
      <c r="V63" s="125"/>
      <c r="W63" s="127"/>
      <c r="X63" s="127"/>
      <c r="Y63" s="127"/>
      <c r="AA63" s="129"/>
      <c r="AB63" s="129"/>
      <c r="AC63" s="129"/>
      <c r="AD63" s="130"/>
      <c r="AE63" s="129"/>
      <c r="AF63" s="129"/>
      <c r="AG63" s="129"/>
      <c r="AH63" s="129"/>
      <c r="AI63" s="129"/>
      <c r="AJ63" s="129"/>
      <c r="AK63" s="129"/>
      <c r="AM63" s="131"/>
    </row>
    <row r="64" spans="1:39" s="128" customFormat="1" ht="12.75" x14ac:dyDescent="0.2">
      <c r="A64" s="123" t="s">
        <v>412</v>
      </c>
      <c r="B64" s="122">
        <v>14544</v>
      </c>
      <c r="C64" s="122">
        <v>7818</v>
      </c>
      <c r="D64" s="122">
        <v>-769</v>
      </c>
      <c r="E64" s="122">
        <v>0</v>
      </c>
      <c r="F64" s="122">
        <v>0</v>
      </c>
      <c r="G64" s="122">
        <v>157.29913343539201</v>
      </c>
      <c r="H64" s="122"/>
      <c r="I64" s="122">
        <v>7206.2991334353901</v>
      </c>
      <c r="J64" s="122">
        <v>104808415</v>
      </c>
      <c r="K64" s="56"/>
      <c r="L64" s="122"/>
      <c r="M64" s="124"/>
      <c r="N64" s="124"/>
      <c r="O64" s="124"/>
      <c r="P64" s="124"/>
      <c r="Q64" s="124"/>
      <c r="R64" s="124"/>
      <c r="S64" s="124"/>
      <c r="T64" s="125"/>
      <c r="U64" s="126"/>
      <c r="V64" s="125"/>
      <c r="W64" s="127"/>
      <c r="X64" s="127"/>
      <c r="Y64" s="127"/>
      <c r="AA64" s="129"/>
      <c r="AB64" s="129"/>
      <c r="AC64" s="129"/>
      <c r="AD64" s="130"/>
      <c r="AE64" s="129"/>
      <c r="AF64" s="129"/>
      <c r="AG64" s="129"/>
      <c r="AH64" s="129"/>
      <c r="AI64" s="129"/>
      <c r="AJ64" s="129"/>
      <c r="AK64" s="129"/>
      <c r="AM64" s="131"/>
    </row>
    <row r="65" spans="1:39" s="128" customFormat="1" ht="12.75" x14ac:dyDescent="0.2">
      <c r="A65" s="123" t="s">
        <v>413</v>
      </c>
      <c r="B65" s="122">
        <v>7413</v>
      </c>
      <c r="C65" s="122">
        <v>8251</v>
      </c>
      <c r="D65" s="122">
        <v>326</v>
      </c>
      <c r="E65" s="122">
        <v>0</v>
      </c>
      <c r="F65" s="122">
        <v>0</v>
      </c>
      <c r="G65" s="122">
        <v>157.29913343539201</v>
      </c>
      <c r="H65" s="122"/>
      <c r="I65" s="122">
        <v>8734.2991334353901</v>
      </c>
      <c r="J65" s="122">
        <v>64747359</v>
      </c>
      <c r="K65" s="56"/>
      <c r="L65" s="122"/>
      <c r="M65" s="124"/>
      <c r="N65" s="124"/>
      <c r="O65" s="124"/>
      <c r="P65" s="124"/>
      <c r="Q65" s="124"/>
      <c r="R65" s="124"/>
      <c r="S65" s="124"/>
      <c r="T65" s="125"/>
      <c r="U65" s="126"/>
      <c r="V65" s="125"/>
      <c r="W65" s="127"/>
      <c r="X65" s="127"/>
      <c r="Y65" s="127"/>
      <c r="AA65" s="129"/>
      <c r="AB65" s="129"/>
      <c r="AC65" s="129"/>
      <c r="AD65" s="130"/>
      <c r="AE65" s="129"/>
      <c r="AF65" s="129"/>
      <c r="AG65" s="129"/>
      <c r="AH65" s="129"/>
      <c r="AI65" s="129"/>
      <c r="AJ65" s="129"/>
      <c r="AK65" s="129"/>
      <c r="AM65" s="131"/>
    </row>
    <row r="66" spans="1:39" s="128" customFormat="1" ht="12.75" x14ac:dyDescent="0.2">
      <c r="A66" s="123" t="s">
        <v>414</v>
      </c>
      <c r="B66" s="122">
        <v>7900</v>
      </c>
      <c r="C66" s="122">
        <v>12963</v>
      </c>
      <c r="D66" s="122">
        <v>-564</v>
      </c>
      <c r="E66" s="122">
        <v>0</v>
      </c>
      <c r="F66" s="122">
        <v>0</v>
      </c>
      <c r="G66" s="122">
        <v>157.29913343539201</v>
      </c>
      <c r="H66" s="122"/>
      <c r="I66" s="122">
        <v>12556.299133435399</v>
      </c>
      <c r="J66" s="122">
        <v>99194763</v>
      </c>
      <c r="K66" s="56"/>
      <c r="L66" s="122"/>
      <c r="M66" s="124"/>
      <c r="N66" s="124"/>
      <c r="O66" s="124"/>
      <c r="P66" s="124"/>
      <c r="Q66" s="124"/>
      <c r="R66" s="124"/>
      <c r="S66" s="124"/>
      <c r="T66" s="125"/>
      <c r="U66" s="126"/>
      <c r="V66" s="125"/>
      <c r="W66" s="127"/>
      <c r="X66" s="127"/>
      <c r="Y66" s="127"/>
      <c r="AA66" s="129"/>
      <c r="AB66" s="129"/>
      <c r="AC66" s="129"/>
      <c r="AD66" s="130"/>
      <c r="AE66" s="129"/>
      <c r="AF66" s="129"/>
      <c r="AG66" s="129"/>
      <c r="AH66" s="129"/>
      <c r="AI66" s="129"/>
      <c r="AJ66" s="129"/>
      <c r="AK66" s="129"/>
      <c r="AM66" s="131"/>
    </row>
    <row r="67" spans="1:39" s="128" customFormat="1" ht="12.75" x14ac:dyDescent="0.2">
      <c r="A67" s="123" t="s">
        <v>415</v>
      </c>
      <c r="B67" s="122">
        <v>3739</v>
      </c>
      <c r="C67" s="122">
        <v>12536</v>
      </c>
      <c r="D67" s="122">
        <v>3594</v>
      </c>
      <c r="E67" s="122">
        <v>0</v>
      </c>
      <c r="F67" s="122">
        <v>0</v>
      </c>
      <c r="G67" s="122">
        <v>157.29913343539201</v>
      </c>
      <c r="H67" s="122"/>
      <c r="I67" s="122">
        <v>16287.299133435399</v>
      </c>
      <c r="J67" s="122">
        <v>60898211</v>
      </c>
      <c r="K67" s="56"/>
      <c r="L67" s="122"/>
      <c r="M67" s="124"/>
      <c r="N67" s="124"/>
      <c r="O67" s="124"/>
      <c r="P67" s="124"/>
      <c r="Q67" s="124"/>
      <c r="R67" s="124"/>
      <c r="S67" s="124"/>
      <c r="T67" s="125"/>
      <c r="U67" s="126"/>
      <c r="V67" s="125"/>
      <c r="W67" s="127"/>
      <c r="X67" s="127"/>
      <c r="Y67" s="127"/>
      <c r="AA67" s="129"/>
      <c r="AB67" s="129"/>
      <c r="AC67" s="129"/>
      <c r="AD67" s="130"/>
      <c r="AE67" s="129"/>
      <c r="AF67" s="129"/>
      <c r="AG67" s="129"/>
      <c r="AH67" s="129"/>
      <c r="AI67" s="129"/>
      <c r="AJ67" s="129"/>
      <c r="AK67" s="129"/>
      <c r="AM67" s="131"/>
    </row>
    <row r="68" spans="1:39" s="128" customFormat="1" ht="12.75" x14ac:dyDescent="0.2">
      <c r="A68" s="123" t="s">
        <v>416</v>
      </c>
      <c r="B68" s="122">
        <v>11611</v>
      </c>
      <c r="C68" s="122">
        <v>10365</v>
      </c>
      <c r="D68" s="122">
        <v>-224</v>
      </c>
      <c r="E68" s="122">
        <v>0</v>
      </c>
      <c r="F68" s="122">
        <v>0</v>
      </c>
      <c r="G68" s="122">
        <v>157.29913343539201</v>
      </c>
      <c r="H68" s="122"/>
      <c r="I68" s="122">
        <v>10298.299133435399</v>
      </c>
      <c r="J68" s="122">
        <v>119573551</v>
      </c>
      <c r="K68" s="56"/>
      <c r="L68" s="122"/>
      <c r="M68" s="124"/>
      <c r="N68" s="124"/>
      <c r="O68" s="124"/>
      <c r="P68" s="124"/>
      <c r="Q68" s="124"/>
      <c r="R68" s="124"/>
      <c r="S68" s="124"/>
      <c r="T68" s="125"/>
      <c r="U68" s="126"/>
      <c r="V68" s="125"/>
      <c r="W68" s="127"/>
      <c r="X68" s="127"/>
      <c r="Y68" s="127"/>
      <c r="AA68" s="129"/>
      <c r="AB68" s="129"/>
      <c r="AC68" s="129"/>
      <c r="AD68" s="130"/>
      <c r="AE68" s="129"/>
      <c r="AF68" s="129"/>
      <c r="AG68" s="129"/>
      <c r="AH68" s="129"/>
      <c r="AI68" s="129"/>
      <c r="AJ68" s="129"/>
      <c r="AK68" s="129"/>
      <c r="AM68" s="131"/>
    </row>
    <row r="69" spans="1:39" s="128" customFormat="1" ht="12.75" x14ac:dyDescent="0.2">
      <c r="A69" s="123" t="s">
        <v>417</v>
      </c>
      <c r="B69" s="122">
        <v>5366</v>
      </c>
      <c r="C69" s="122">
        <v>13453</v>
      </c>
      <c r="D69" s="122">
        <v>1314</v>
      </c>
      <c r="E69" s="122">
        <v>0</v>
      </c>
      <c r="F69" s="122">
        <v>0</v>
      </c>
      <c r="G69" s="122">
        <v>157.29913343539201</v>
      </c>
      <c r="H69" s="122"/>
      <c r="I69" s="122">
        <v>14924.299133435399</v>
      </c>
      <c r="J69" s="122">
        <v>80083789</v>
      </c>
      <c r="K69" s="56"/>
      <c r="L69" s="122"/>
      <c r="M69" s="124"/>
      <c r="N69" s="124"/>
      <c r="O69" s="124"/>
      <c r="P69" s="124"/>
      <c r="Q69" s="124"/>
      <c r="R69" s="124"/>
      <c r="S69" s="124"/>
      <c r="T69" s="125"/>
      <c r="U69" s="126"/>
      <c r="V69" s="125"/>
      <c r="W69" s="127"/>
      <c r="X69" s="127"/>
      <c r="Y69" s="127"/>
      <c r="AA69" s="129"/>
      <c r="AB69" s="129"/>
      <c r="AC69" s="129"/>
      <c r="AD69" s="130"/>
      <c r="AE69" s="129"/>
      <c r="AF69" s="129"/>
      <c r="AG69" s="129"/>
      <c r="AH69" s="129"/>
      <c r="AI69" s="129"/>
      <c r="AJ69" s="129"/>
      <c r="AK69" s="129"/>
      <c r="AM69" s="131"/>
    </row>
    <row r="70" spans="1:39" s="128" customFormat="1" ht="18.75" customHeight="1" x14ac:dyDescent="0.2">
      <c r="A70" s="18" t="s">
        <v>418</v>
      </c>
      <c r="B70" s="19"/>
      <c r="C70" s="19"/>
      <c r="D70" s="19"/>
      <c r="E70" s="19"/>
      <c r="F70" s="19"/>
      <c r="G70" s="19"/>
      <c r="H70" s="19"/>
      <c r="I70" s="122"/>
      <c r="J70" s="122"/>
      <c r="K70" s="56"/>
      <c r="L70" s="122"/>
      <c r="M70" s="124"/>
      <c r="N70" s="124"/>
      <c r="O70" s="124"/>
      <c r="P70" s="124"/>
      <c r="Q70" s="124"/>
      <c r="R70" s="124"/>
      <c r="S70" s="124"/>
      <c r="T70" s="125"/>
      <c r="U70" s="126"/>
      <c r="V70" s="125"/>
      <c r="W70" s="127"/>
      <c r="X70" s="127"/>
      <c r="Y70" s="127"/>
      <c r="AA70" s="129"/>
      <c r="AB70" s="129"/>
      <c r="AC70" s="129"/>
      <c r="AD70" s="130"/>
      <c r="AE70" s="129"/>
      <c r="AF70" s="129"/>
      <c r="AG70" s="129"/>
      <c r="AH70" s="129"/>
      <c r="AI70" s="129"/>
      <c r="AJ70" s="129"/>
      <c r="AK70" s="129"/>
      <c r="AM70" s="131"/>
    </row>
    <row r="71" spans="1:39" s="128" customFormat="1" ht="12.75" x14ac:dyDescent="0.2">
      <c r="A71" s="123" t="s">
        <v>419</v>
      </c>
      <c r="B71" s="122">
        <v>6774</v>
      </c>
      <c r="C71" s="122">
        <v>11157</v>
      </c>
      <c r="D71" s="122">
        <v>-334</v>
      </c>
      <c r="E71" s="122">
        <v>0</v>
      </c>
      <c r="F71" s="122">
        <v>0</v>
      </c>
      <c r="G71" s="122">
        <v>157.29913343539201</v>
      </c>
      <c r="H71" s="122"/>
      <c r="I71" s="122">
        <v>10980.299133435399</v>
      </c>
      <c r="J71" s="122">
        <v>74380546</v>
      </c>
      <c r="K71" s="56"/>
      <c r="L71" s="122"/>
      <c r="M71" s="124"/>
      <c r="N71" s="124"/>
      <c r="O71" s="124"/>
      <c r="P71" s="124"/>
      <c r="Q71" s="124"/>
      <c r="R71" s="124"/>
      <c r="S71" s="124"/>
      <c r="T71" s="125"/>
      <c r="U71" s="126"/>
      <c r="V71" s="125"/>
      <c r="W71" s="127"/>
      <c r="X71" s="127"/>
      <c r="Y71" s="127"/>
      <c r="AA71" s="129"/>
      <c r="AB71" s="129"/>
      <c r="AC71" s="129"/>
      <c r="AD71" s="130"/>
      <c r="AE71" s="129"/>
      <c r="AF71" s="129"/>
      <c r="AG71" s="129"/>
      <c r="AH71" s="129"/>
      <c r="AI71" s="129"/>
      <c r="AJ71" s="129"/>
      <c r="AK71" s="129"/>
      <c r="AM71" s="131"/>
    </row>
    <row r="72" spans="1:39" s="128" customFormat="1" ht="12.75" x14ac:dyDescent="0.2">
      <c r="A72" s="123" t="s">
        <v>420</v>
      </c>
      <c r="B72" s="122">
        <v>17434</v>
      </c>
      <c r="C72" s="122">
        <v>9409</v>
      </c>
      <c r="D72" s="122">
        <v>-419</v>
      </c>
      <c r="E72" s="122">
        <v>0</v>
      </c>
      <c r="F72" s="122">
        <v>0</v>
      </c>
      <c r="G72" s="122">
        <v>157.29913343539201</v>
      </c>
      <c r="H72" s="122"/>
      <c r="I72" s="122">
        <v>9147.2991334353901</v>
      </c>
      <c r="J72" s="122">
        <v>159474013</v>
      </c>
      <c r="K72" s="56"/>
      <c r="L72" s="122"/>
      <c r="M72" s="124"/>
      <c r="N72" s="124"/>
      <c r="O72" s="124"/>
      <c r="P72" s="124"/>
      <c r="Q72" s="124"/>
      <c r="R72" s="124"/>
      <c r="S72" s="124"/>
      <c r="T72" s="125"/>
      <c r="U72" s="126"/>
      <c r="V72" s="125"/>
      <c r="W72" s="127"/>
      <c r="X72" s="127"/>
      <c r="Y72" s="127"/>
      <c r="AA72" s="129"/>
      <c r="AB72" s="129"/>
      <c r="AC72" s="129"/>
      <c r="AD72" s="130"/>
      <c r="AE72" s="129"/>
      <c r="AF72" s="129"/>
      <c r="AG72" s="129"/>
      <c r="AH72" s="129"/>
      <c r="AI72" s="129"/>
      <c r="AJ72" s="129"/>
      <c r="AK72" s="129"/>
      <c r="AM72" s="131"/>
    </row>
    <row r="73" spans="1:39" s="128" customFormat="1" ht="12.75" x14ac:dyDescent="0.2">
      <c r="A73" s="123" t="s">
        <v>421</v>
      </c>
      <c r="B73" s="122">
        <v>29620</v>
      </c>
      <c r="C73" s="122">
        <v>9759</v>
      </c>
      <c r="D73" s="122">
        <v>53</v>
      </c>
      <c r="E73" s="122">
        <v>0</v>
      </c>
      <c r="F73" s="122">
        <v>0</v>
      </c>
      <c r="G73" s="122">
        <v>157.29913343539201</v>
      </c>
      <c r="H73" s="122"/>
      <c r="I73" s="122">
        <v>9969.2991334353901</v>
      </c>
      <c r="J73" s="122">
        <v>295290640</v>
      </c>
      <c r="K73" s="56"/>
      <c r="L73" s="122"/>
      <c r="M73" s="124"/>
      <c r="N73" s="124"/>
      <c r="O73" s="124"/>
      <c r="P73" s="124"/>
      <c r="Q73" s="124"/>
      <c r="R73" s="124"/>
      <c r="S73" s="124"/>
      <c r="T73" s="125"/>
      <c r="U73" s="126"/>
      <c r="V73" s="125"/>
      <c r="W73" s="127"/>
      <c r="X73" s="127"/>
      <c r="Y73" s="127"/>
      <c r="AA73" s="129"/>
      <c r="AB73" s="129"/>
      <c r="AC73" s="129"/>
      <c r="AD73" s="130"/>
      <c r="AE73" s="129"/>
      <c r="AF73" s="129"/>
      <c r="AG73" s="129"/>
      <c r="AH73" s="129"/>
      <c r="AI73" s="129"/>
      <c r="AJ73" s="129"/>
      <c r="AK73" s="129"/>
      <c r="AM73" s="131"/>
    </row>
    <row r="74" spans="1:39" s="128" customFormat="1" ht="12.75" x14ac:dyDescent="0.2">
      <c r="A74" s="123" t="s">
        <v>422</v>
      </c>
      <c r="B74" s="122">
        <v>9701</v>
      </c>
      <c r="C74" s="122">
        <v>8667</v>
      </c>
      <c r="D74" s="122">
        <v>-368</v>
      </c>
      <c r="E74" s="122">
        <v>0</v>
      </c>
      <c r="F74" s="122">
        <v>0</v>
      </c>
      <c r="G74" s="122">
        <v>157.29913343539201</v>
      </c>
      <c r="H74" s="122"/>
      <c r="I74" s="122">
        <v>8456.2991334353901</v>
      </c>
      <c r="J74" s="122">
        <v>82034558</v>
      </c>
      <c r="K74" s="56"/>
      <c r="L74" s="122"/>
      <c r="M74" s="124"/>
      <c r="N74" s="124"/>
      <c r="O74" s="124"/>
      <c r="P74" s="124"/>
      <c r="Q74" s="124"/>
      <c r="R74" s="124"/>
      <c r="S74" s="124"/>
      <c r="T74" s="125"/>
      <c r="U74" s="126"/>
      <c r="V74" s="125"/>
      <c r="W74" s="127"/>
      <c r="X74" s="127"/>
      <c r="Y74" s="127"/>
      <c r="AA74" s="129"/>
      <c r="AB74" s="129"/>
      <c r="AC74" s="129"/>
      <c r="AD74" s="130"/>
      <c r="AE74" s="129"/>
      <c r="AF74" s="129"/>
      <c r="AG74" s="129"/>
      <c r="AH74" s="129"/>
      <c r="AI74" s="129"/>
      <c r="AJ74" s="129"/>
      <c r="AK74" s="129"/>
      <c r="AM74" s="131"/>
    </row>
    <row r="75" spans="1:39" s="128" customFormat="1" ht="12.75" x14ac:dyDescent="0.2">
      <c r="A75" s="123" t="s">
        <v>423</v>
      </c>
      <c r="B75" s="122">
        <v>11803</v>
      </c>
      <c r="C75" s="122">
        <v>9624</v>
      </c>
      <c r="D75" s="122">
        <v>899</v>
      </c>
      <c r="E75" s="122">
        <v>0</v>
      </c>
      <c r="F75" s="122">
        <v>0</v>
      </c>
      <c r="G75" s="122">
        <v>157.29913343539201</v>
      </c>
      <c r="H75" s="122"/>
      <c r="I75" s="122">
        <v>10680.299133435399</v>
      </c>
      <c r="J75" s="122">
        <v>126059571</v>
      </c>
      <c r="K75" s="56"/>
      <c r="L75" s="122"/>
      <c r="M75" s="124"/>
      <c r="N75" s="124"/>
      <c r="O75" s="124"/>
      <c r="P75" s="124"/>
      <c r="Q75" s="124"/>
      <c r="R75" s="124"/>
      <c r="S75" s="124"/>
      <c r="T75" s="125"/>
      <c r="U75" s="126"/>
      <c r="V75" s="125"/>
      <c r="W75" s="127"/>
      <c r="X75" s="127"/>
      <c r="Y75" s="127"/>
      <c r="AA75" s="129"/>
      <c r="AB75" s="129"/>
      <c r="AC75" s="129"/>
      <c r="AD75" s="130"/>
      <c r="AE75" s="129"/>
      <c r="AF75" s="129"/>
      <c r="AG75" s="129"/>
      <c r="AH75" s="129"/>
      <c r="AI75" s="129"/>
      <c r="AJ75" s="129"/>
      <c r="AK75" s="129"/>
      <c r="AM75" s="131"/>
    </row>
    <row r="76" spans="1:39" s="128" customFormat="1" ht="12.75" x14ac:dyDescent="0.2">
      <c r="A76" s="123" t="s">
        <v>424</v>
      </c>
      <c r="B76" s="122">
        <v>137171</v>
      </c>
      <c r="C76" s="122">
        <v>7548</v>
      </c>
      <c r="D76" s="122">
        <v>-1811</v>
      </c>
      <c r="E76" s="122">
        <v>0</v>
      </c>
      <c r="F76" s="122">
        <v>0</v>
      </c>
      <c r="G76" s="122">
        <v>157.29913343539201</v>
      </c>
      <c r="H76" s="122"/>
      <c r="I76" s="122">
        <v>5894.2991334353901</v>
      </c>
      <c r="J76" s="122">
        <v>808526906</v>
      </c>
      <c r="K76" s="56"/>
      <c r="L76" s="122"/>
      <c r="M76" s="124"/>
      <c r="N76" s="124"/>
      <c r="O76" s="124"/>
      <c r="P76" s="124"/>
      <c r="Q76" s="124"/>
      <c r="R76" s="124"/>
      <c r="S76" s="124"/>
      <c r="T76" s="125"/>
      <c r="U76" s="126"/>
      <c r="V76" s="125"/>
      <c r="W76" s="127"/>
      <c r="X76" s="127"/>
      <c r="Y76" s="127"/>
      <c r="AA76" s="129"/>
      <c r="AB76" s="129"/>
      <c r="AC76" s="129"/>
      <c r="AD76" s="130"/>
      <c r="AE76" s="129"/>
      <c r="AF76" s="129"/>
      <c r="AG76" s="129"/>
      <c r="AH76" s="129"/>
      <c r="AI76" s="129"/>
      <c r="AJ76" s="129"/>
      <c r="AK76" s="129"/>
      <c r="AM76" s="131"/>
    </row>
    <row r="77" spans="1:39" s="128" customFormat="1" ht="12.75" x14ac:dyDescent="0.2">
      <c r="A77" s="123" t="s">
        <v>425</v>
      </c>
      <c r="B77" s="122">
        <v>7310</v>
      </c>
      <c r="C77" s="122">
        <v>11062</v>
      </c>
      <c r="D77" s="122">
        <v>5</v>
      </c>
      <c r="E77" s="122">
        <v>0</v>
      </c>
      <c r="F77" s="122">
        <v>0</v>
      </c>
      <c r="G77" s="122">
        <v>157.29913343539201</v>
      </c>
      <c r="H77" s="122"/>
      <c r="I77" s="122">
        <v>11224.299133435399</v>
      </c>
      <c r="J77" s="122">
        <v>82049627</v>
      </c>
      <c r="K77" s="56"/>
      <c r="L77" s="122"/>
      <c r="M77" s="124"/>
      <c r="N77" s="124"/>
      <c r="O77" s="124"/>
      <c r="P77" s="124"/>
      <c r="Q77" s="124"/>
      <c r="R77" s="124"/>
      <c r="S77" s="124"/>
      <c r="T77" s="125"/>
      <c r="U77" s="126"/>
      <c r="V77" s="125"/>
      <c r="W77" s="127"/>
      <c r="X77" s="127"/>
      <c r="Y77" s="127"/>
      <c r="AA77" s="129"/>
      <c r="AB77" s="129"/>
      <c r="AC77" s="129"/>
      <c r="AD77" s="130"/>
      <c r="AE77" s="129"/>
      <c r="AF77" s="129"/>
      <c r="AG77" s="129"/>
      <c r="AH77" s="129"/>
      <c r="AI77" s="129"/>
      <c r="AJ77" s="129"/>
      <c r="AK77" s="129"/>
      <c r="AM77" s="131"/>
    </row>
    <row r="78" spans="1:39" s="128" customFormat="1" ht="12.75" x14ac:dyDescent="0.2">
      <c r="A78" s="123" t="s">
        <v>426</v>
      </c>
      <c r="B78" s="122">
        <v>31131</v>
      </c>
      <c r="C78" s="122">
        <v>11503</v>
      </c>
      <c r="D78" s="122">
        <v>1422</v>
      </c>
      <c r="E78" s="122">
        <v>0</v>
      </c>
      <c r="F78" s="122">
        <v>0</v>
      </c>
      <c r="G78" s="122">
        <v>157.29913343539201</v>
      </c>
      <c r="H78" s="122"/>
      <c r="I78" s="122">
        <v>13082.299133435399</v>
      </c>
      <c r="J78" s="122">
        <v>407265054</v>
      </c>
      <c r="K78" s="56"/>
      <c r="L78" s="122"/>
      <c r="M78" s="124"/>
      <c r="N78" s="124"/>
      <c r="O78" s="124"/>
      <c r="P78" s="124"/>
      <c r="Q78" s="124"/>
      <c r="R78" s="124"/>
      <c r="S78" s="124"/>
      <c r="T78" s="125"/>
      <c r="U78" s="126"/>
      <c r="V78" s="125"/>
      <c r="W78" s="127"/>
      <c r="X78" s="127"/>
      <c r="Y78" s="127"/>
      <c r="AA78" s="129"/>
      <c r="AB78" s="129"/>
      <c r="AC78" s="129"/>
      <c r="AD78" s="130"/>
      <c r="AE78" s="129"/>
      <c r="AF78" s="129"/>
      <c r="AG78" s="129"/>
      <c r="AH78" s="129"/>
      <c r="AI78" s="129"/>
      <c r="AJ78" s="129"/>
      <c r="AK78" s="129"/>
      <c r="AM78" s="131"/>
    </row>
    <row r="79" spans="1:39" s="128" customFormat="1" ht="12.75" x14ac:dyDescent="0.2">
      <c r="A79" s="123" t="s">
        <v>427</v>
      </c>
      <c r="B79" s="122">
        <v>11462</v>
      </c>
      <c r="C79" s="122">
        <v>13176</v>
      </c>
      <c r="D79" s="122">
        <v>1776</v>
      </c>
      <c r="E79" s="122">
        <v>0</v>
      </c>
      <c r="F79" s="122">
        <v>0</v>
      </c>
      <c r="G79" s="122">
        <v>157.29913343539201</v>
      </c>
      <c r="H79" s="122"/>
      <c r="I79" s="122">
        <v>15109.299133435399</v>
      </c>
      <c r="J79" s="122">
        <v>173182787</v>
      </c>
      <c r="K79" s="56"/>
      <c r="L79" s="122"/>
      <c r="M79" s="124"/>
      <c r="N79" s="124"/>
      <c r="O79" s="124"/>
      <c r="P79" s="124"/>
      <c r="Q79" s="124"/>
      <c r="R79" s="124"/>
      <c r="S79" s="124"/>
      <c r="T79" s="125"/>
      <c r="U79" s="126"/>
      <c r="V79" s="125"/>
      <c r="W79" s="127"/>
      <c r="X79" s="127"/>
      <c r="Y79" s="127"/>
      <c r="AA79" s="129"/>
      <c r="AB79" s="129"/>
      <c r="AC79" s="129"/>
      <c r="AD79" s="130"/>
      <c r="AE79" s="129"/>
      <c r="AF79" s="129"/>
      <c r="AG79" s="129"/>
      <c r="AH79" s="129"/>
      <c r="AI79" s="129"/>
      <c r="AJ79" s="129"/>
      <c r="AK79" s="129"/>
      <c r="AM79" s="131"/>
    </row>
    <row r="80" spans="1:39" s="128" customFormat="1" ht="12.75" x14ac:dyDescent="0.2">
      <c r="A80" s="123" t="s">
        <v>428</v>
      </c>
      <c r="B80" s="122">
        <v>18896</v>
      </c>
      <c r="C80" s="122">
        <v>11720</v>
      </c>
      <c r="D80" s="122">
        <v>1330</v>
      </c>
      <c r="E80" s="122">
        <v>0</v>
      </c>
      <c r="F80" s="122">
        <v>0</v>
      </c>
      <c r="G80" s="122">
        <v>157.29913343539201</v>
      </c>
      <c r="H80" s="122"/>
      <c r="I80" s="122">
        <v>13207.299133435399</v>
      </c>
      <c r="J80" s="122">
        <v>249565124</v>
      </c>
      <c r="K80" s="56"/>
      <c r="L80" s="122"/>
      <c r="M80" s="124"/>
      <c r="N80" s="124"/>
      <c r="O80" s="124"/>
      <c r="P80" s="124"/>
      <c r="Q80" s="124"/>
      <c r="R80" s="124"/>
      <c r="S80" s="124"/>
      <c r="T80" s="125"/>
      <c r="U80" s="126"/>
      <c r="V80" s="125"/>
      <c r="W80" s="127"/>
      <c r="X80" s="127"/>
      <c r="Y80" s="127"/>
      <c r="AA80" s="129"/>
      <c r="AB80" s="129"/>
      <c r="AC80" s="129"/>
      <c r="AD80" s="130"/>
      <c r="AE80" s="129"/>
      <c r="AF80" s="129"/>
      <c r="AG80" s="129"/>
      <c r="AH80" s="129"/>
      <c r="AI80" s="129"/>
      <c r="AJ80" s="129"/>
      <c r="AK80" s="129"/>
      <c r="AM80" s="131"/>
    </row>
    <row r="81" spans="1:39" s="128" customFormat="1" ht="12.75" x14ac:dyDescent="0.2">
      <c r="A81" s="123" t="s">
        <v>429</v>
      </c>
      <c r="B81" s="122">
        <v>13834</v>
      </c>
      <c r="C81" s="122">
        <v>10043</v>
      </c>
      <c r="D81" s="122">
        <v>-48</v>
      </c>
      <c r="E81" s="122">
        <v>0</v>
      </c>
      <c r="F81" s="122">
        <v>0</v>
      </c>
      <c r="G81" s="122">
        <v>157.29913343539201</v>
      </c>
      <c r="H81" s="122"/>
      <c r="I81" s="122">
        <v>10152.299133435399</v>
      </c>
      <c r="J81" s="122">
        <v>140446906</v>
      </c>
      <c r="K81" s="56"/>
      <c r="L81" s="122"/>
      <c r="M81" s="124"/>
      <c r="N81" s="124"/>
      <c r="O81" s="124"/>
      <c r="P81" s="124"/>
      <c r="Q81" s="124"/>
      <c r="R81" s="124"/>
      <c r="S81" s="124"/>
      <c r="T81" s="125"/>
      <c r="U81" s="126"/>
      <c r="V81" s="125"/>
      <c r="W81" s="127"/>
      <c r="X81" s="127"/>
      <c r="Y81" s="127"/>
      <c r="AA81" s="129"/>
      <c r="AB81" s="129"/>
      <c r="AC81" s="129"/>
      <c r="AD81" s="130"/>
      <c r="AE81" s="129"/>
      <c r="AF81" s="129"/>
      <c r="AG81" s="129"/>
      <c r="AH81" s="129"/>
      <c r="AI81" s="129"/>
      <c r="AJ81" s="129"/>
      <c r="AK81" s="129"/>
      <c r="AM81" s="131"/>
    </row>
    <row r="82" spans="1:39" s="128" customFormat="1" ht="12.75" x14ac:dyDescent="0.2">
      <c r="A82" s="123" t="s">
        <v>430</v>
      </c>
      <c r="B82" s="122">
        <v>27381</v>
      </c>
      <c r="C82" s="122">
        <v>10333</v>
      </c>
      <c r="D82" s="122">
        <v>278</v>
      </c>
      <c r="E82" s="122">
        <v>0</v>
      </c>
      <c r="F82" s="122">
        <v>0</v>
      </c>
      <c r="G82" s="122">
        <v>157.29913343539201</v>
      </c>
      <c r="H82" s="122"/>
      <c r="I82" s="122">
        <v>10768.299133435399</v>
      </c>
      <c r="J82" s="122">
        <v>294846799</v>
      </c>
      <c r="K82" s="56"/>
      <c r="L82" s="122"/>
      <c r="M82" s="124"/>
      <c r="N82" s="124"/>
      <c r="O82" s="124"/>
      <c r="P82" s="124"/>
      <c r="Q82" s="124"/>
      <c r="R82" s="124"/>
      <c r="S82" s="124"/>
      <c r="T82" s="125"/>
      <c r="U82" s="126"/>
      <c r="V82" s="125"/>
      <c r="W82" s="127"/>
      <c r="X82" s="127"/>
      <c r="Y82" s="127"/>
      <c r="AA82" s="129"/>
      <c r="AB82" s="129"/>
      <c r="AC82" s="129"/>
      <c r="AD82" s="130"/>
      <c r="AE82" s="129"/>
      <c r="AF82" s="129"/>
      <c r="AG82" s="129"/>
      <c r="AH82" s="129"/>
      <c r="AI82" s="129"/>
      <c r="AJ82" s="129"/>
      <c r="AK82" s="129"/>
      <c r="AM82" s="131"/>
    </row>
    <row r="83" spans="1:39" s="128" customFormat="1" ht="12.75" x14ac:dyDescent="0.2">
      <c r="A83" s="123" t="s">
        <v>431</v>
      </c>
      <c r="B83" s="122">
        <v>34123</v>
      </c>
      <c r="C83" s="122">
        <v>7218</v>
      </c>
      <c r="D83" s="122">
        <v>-1130</v>
      </c>
      <c r="E83" s="122">
        <v>0</v>
      </c>
      <c r="F83" s="122">
        <v>0</v>
      </c>
      <c r="G83" s="122">
        <v>157.29913343539201</v>
      </c>
      <c r="H83" s="122"/>
      <c r="I83" s="122">
        <v>6245.2991334353901</v>
      </c>
      <c r="J83" s="122">
        <v>213108342</v>
      </c>
      <c r="K83" s="56"/>
      <c r="L83" s="122"/>
      <c r="M83" s="124"/>
      <c r="N83" s="124"/>
      <c r="O83" s="124"/>
      <c r="P83" s="124"/>
      <c r="Q83" s="124"/>
      <c r="R83" s="124"/>
      <c r="S83" s="124"/>
      <c r="T83" s="125"/>
      <c r="U83" s="126"/>
      <c r="V83" s="125"/>
      <c r="W83" s="127"/>
      <c r="X83" s="127"/>
      <c r="Y83" s="127"/>
      <c r="AA83" s="129"/>
      <c r="AB83" s="129"/>
      <c r="AC83" s="129"/>
      <c r="AD83" s="130"/>
      <c r="AE83" s="129"/>
      <c r="AF83" s="129"/>
      <c r="AG83" s="129"/>
      <c r="AH83" s="129"/>
      <c r="AI83" s="129"/>
      <c r="AJ83" s="129"/>
      <c r="AK83" s="129"/>
      <c r="AM83" s="131"/>
    </row>
    <row r="84" spans="1:39" s="128" customFormat="1" ht="18.75" customHeight="1" x14ac:dyDescent="0.2">
      <c r="A84" s="18" t="s">
        <v>432</v>
      </c>
      <c r="B84" s="19"/>
      <c r="C84" s="19"/>
      <c r="D84" s="19"/>
      <c r="E84" s="19"/>
      <c r="F84" s="19"/>
      <c r="G84" s="19"/>
      <c r="H84" s="19"/>
      <c r="I84" s="122"/>
      <c r="J84" s="122"/>
      <c r="K84" s="56"/>
      <c r="L84" s="122"/>
      <c r="M84" s="124"/>
      <c r="N84" s="124"/>
      <c r="O84" s="124"/>
      <c r="P84" s="124"/>
      <c r="Q84" s="124"/>
      <c r="R84" s="124"/>
      <c r="S84" s="124"/>
      <c r="T84" s="125"/>
      <c r="U84" s="126"/>
      <c r="V84" s="125"/>
      <c r="W84" s="127"/>
      <c r="X84" s="127"/>
      <c r="Y84" s="127"/>
      <c r="AA84" s="129"/>
      <c r="AB84" s="129"/>
      <c r="AC84" s="129"/>
      <c r="AD84" s="130"/>
      <c r="AE84" s="129"/>
      <c r="AF84" s="129"/>
      <c r="AG84" s="129"/>
      <c r="AH84" s="129"/>
      <c r="AI84" s="129"/>
      <c r="AJ84" s="129"/>
      <c r="AK84" s="129"/>
      <c r="AM84" s="131"/>
    </row>
    <row r="85" spans="1:39" s="128" customFormat="1" ht="12.75" x14ac:dyDescent="0.2">
      <c r="A85" s="123" t="s">
        <v>433</v>
      </c>
      <c r="B85" s="122">
        <v>19982</v>
      </c>
      <c r="C85" s="122">
        <v>12862</v>
      </c>
      <c r="D85" s="122">
        <v>2054</v>
      </c>
      <c r="E85" s="122">
        <v>0</v>
      </c>
      <c r="F85" s="122">
        <v>0</v>
      </c>
      <c r="G85" s="122">
        <v>157.29913343539201</v>
      </c>
      <c r="H85" s="122"/>
      <c r="I85" s="122">
        <v>15073.299133435399</v>
      </c>
      <c r="J85" s="122">
        <v>301194663</v>
      </c>
      <c r="K85" s="56"/>
      <c r="L85" s="122"/>
      <c r="M85" s="124"/>
      <c r="N85" s="124"/>
      <c r="O85" s="124"/>
      <c r="P85" s="124"/>
      <c r="Q85" s="124"/>
      <c r="R85" s="124"/>
      <c r="S85" s="124"/>
      <c r="T85" s="125"/>
      <c r="U85" s="126"/>
      <c r="V85" s="125"/>
      <c r="W85" s="127"/>
      <c r="X85" s="127"/>
      <c r="Y85" s="127"/>
      <c r="AA85" s="129"/>
      <c r="AB85" s="129"/>
      <c r="AC85" s="129"/>
      <c r="AD85" s="130"/>
      <c r="AE85" s="129"/>
      <c r="AF85" s="129"/>
      <c r="AG85" s="129"/>
      <c r="AH85" s="129"/>
      <c r="AI85" s="129"/>
      <c r="AJ85" s="129"/>
      <c r="AK85" s="129"/>
      <c r="AM85" s="131"/>
    </row>
    <row r="86" spans="1:39" s="128" customFormat="1" ht="12.75" x14ac:dyDescent="0.2">
      <c r="A86" s="123" t="s">
        <v>434</v>
      </c>
      <c r="B86" s="122">
        <v>8791</v>
      </c>
      <c r="C86" s="122">
        <v>16980</v>
      </c>
      <c r="D86" s="122">
        <v>3035</v>
      </c>
      <c r="E86" s="122">
        <v>0</v>
      </c>
      <c r="F86" s="122">
        <v>0</v>
      </c>
      <c r="G86" s="122">
        <v>157.29913343539201</v>
      </c>
      <c r="H86" s="122"/>
      <c r="I86" s="122">
        <v>20172.299133435401</v>
      </c>
      <c r="J86" s="122">
        <v>177334682</v>
      </c>
      <c r="K86" s="56"/>
      <c r="L86" s="122"/>
      <c r="M86" s="124"/>
      <c r="N86" s="124"/>
      <c r="O86" s="124"/>
      <c r="P86" s="124"/>
      <c r="Q86" s="124"/>
      <c r="R86" s="124"/>
      <c r="S86" s="124"/>
      <c r="T86" s="125"/>
      <c r="U86" s="126"/>
      <c r="V86" s="125"/>
      <c r="W86" s="127"/>
      <c r="X86" s="127"/>
      <c r="Y86" s="127"/>
      <c r="AA86" s="129"/>
      <c r="AB86" s="129"/>
      <c r="AC86" s="129"/>
      <c r="AD86" s="130"/>
      <c r="AE86" s="129"/>
      <c r="AF86" s="129"/>
      <c r="AG86" s="129"/>
      <c r="AH86" s="129"/>
      <c r="AI86" s="129"/>
      <c r="AJ86" s="129"/>
      <c r="AK86" s="129"/>
      <c r="AM86" s="131"/>
    </row>
    <row r="87" spans="1:39" s="128" customFormat="1" ht="12.75" x14ac:dyDescent="0.2">
      <c r="A87" s="123" t="s">
        <v>435</v>
      </c>
      <c r="B87" s="122">
        <v>28243</v>
      </c>
      <c r="C87" s="122">
        <v>10138</v>
      </c>
      <c r="D87" s="122">
        <v>-1637</v>
      </c>
      <c r="E87" s="122">
        <v>0</v>
      </c>
      <c r="F87" s="122">
        <v>0</v>
      </c>
      <c r="G87" s="122">
        <v>157.29913343539201</v>
      </c>
      <c r="H87" s="122"/>
      <c r="I87" s="122">
        <v>8658.2991334353901</v>
      </c>
      <c r="J87" s="122">
        <v>244536342</v>
      </c>
      <c r="K87" s="56"/>
      <c r="L87" s="122"/>
      <c r="M87" s="124"/>
      <c r="N87" s="124"/>
      <c r="O87" s="124"/>
      <c r="P87" s="124"/>
      <c r="Q87" s="124"/>
      <c r="R87" s="124"/>
      <c r="S87" s="124"/>
      <c r="T87" s="125"/>
      <c r="U87" s="126"/>
      <c r="V87" s="125"/>
      <c r="W87" s="127"/>
      <c r="X87" s="127"/>
      <c r="Y87" s="127"/>
      <c r="AA87" s="129"/>
      <c r="AB87" s="129"/>
      <c r="AC87" s="129"/>
      <c r="AD87" s="130"/>
      <c r="AE87" s="129"/>
      <c r="AF87" s="129"/>
      <c r="AG87" s="129"/>
      <c r="AH87" s="129"/>
      <c r="AI87" s="129"/>
      <c r="AJ87" s="129"/>
      <c r="AK87" s="129"/>
      <c r="AM87" s="131"/>
    </row>
    <row r="88" spans="1:39" s="128" customFormat="1" ht="12.75" x14ac:dyDescent="0.2">
      <c r="A88" s="123" t="s">
        <v>436</v>
      </c>
      <c r="B88" s="122">
        <v>10155</v>
      </c>
      <c r="C88" s="122">
        <v>14924</v>
      </c>
      <c r="D88" s="122">
        <v>-142</v>
      </c>
      <c r="E88" s="122">
        <v>0</v>
      </c>
      <c r="F88" s="122">
        <v>0</v>
      </c>
      <c r="G88" s="122">
        <v>157.29913343539201</v>
      </c>
      <c r="H88" s="122"/>
      <c r="I88" s="122">
        <v>14939.299133435399</v>
      </c>
      <c r="J88" s="122">
        <v>151708583</v>
      </c>
      <c r="K88" s="56"/>
      <c r="L88" s="122"/>
      <c r="M88" s="124"/>
      <c r="N88" s="124"/>
      <c r="O88" s="124"/>
      <c r="P88" s="124"/>
      <c r="Q88" s="124"/>
      <c r="R88" s="124"/>
      <c r="S88" s="124"/>
      <c r="T88" s="125"/>
      <c r="U88" s="126"/>
      <c r="V88" s="125"/>
      <c r="W88" s="127"/>
      <c r="X88" s="127"/>
      <c r="Y88" s="127"/>
      <c r="AA88" s="129"/>
      <c r="AB88" s="129"/>
      <c r="AC88" s="129"/>
      <c r="AD88" s="130"/>
      <c r="AE88" s="129"/>
      <c r="AF88" s="129"/>
      <c r="AG88" s="129"/>
      <c r="AH88" s="129"/>
      <c r="AI88" s="129"/>
      <c r="AJ88" s="129"/>
      <c r="AK88" s="129"/>
      <c r="AM88" s="131"/>
    </row>
    <row r="89" spans="1:39" s="128" customFormat="1" ht="12.75" x14ac:dyDescent="0.2">
      <c r="A89" s="123" t="s">
        <v>437</v>
      </c>
      <c r="B89" s="122">
        <v>12413</v>
      </c>
      <c r="C89" s="122">
        <v>13536</v>
      </c>
      <c r="D89" s="122">
        <v>2597</v>
      </c>
      <c r="E89" s="122">
        <v>0</v>
      </c>
      <c r="F89" s="122">
        <v>0</v>
      </c>
      <c r="G89" s="122">
        <v>157.29913343539201</v>
      </c>
      <c r="H89" s="122"/>
      <c r="I89" s="122">
        <v>16290.299133435399</v>
      </c>
      <c r="J89" s="122">
        <v>202211483</v>
      </c>
      <c r="K89" s="56"/>
      <c r="L89" s="122"/>
      <c r="M89" s="124"/>
      <c r="N89" s="124"/>
      <c r="O89" s="124"/>
      <c r="P89" s="124"/>
      <c r="Q89" s="124"/>
      <c r="R89" s="124"/>
      <c r="S89" s="124"/>
      <c r="T89" s="125"/>
      <c r="U89" s="126"/>
      <c r="V89" s="125"/>
      <c r="W89" s="127"/>
      <c r="X89" s="127"/>
      <c r="Y89" s="127"/>
      <c r="AA89" s="129"/>
      <c r="AB89" s="129"/>
      <c r="AC89" s="129"/>
      <c r="AD89" s="130"/>
      <c r="AE89" s="129"/>
      <c r="AF89" s="129"/>
      <c r="AG89" s="129"/>
      <c r="AH89" s="129"/>
      <c r="AI89" s="129"/>
      <c r="AJ89" s="129"/>
      <c r="AK89" s="129"/>
      <c r="AM89" s="131"/>
    </row>
    <row r="90" spans="1:39" s="128" customFormat="1" ht="12.75" x14ac:dyDescent="0.2">
      <c r="A90" s="123" t="s">
        <v>438</v>
      </c>
      <c r="B90" s="122">
        <v>9559</v>
      </c>
      <c r="C90" s="122">
        <v>13188</v>
      </c>
      <c r="D90" s="122">
        <v>1708</v>
      </c>
      <c r="E90" s="122">
        <v>0</v>
      </c>
      <c r="F90" s="122">
        <v>0</v>
      </c>
      <c r="G90" s="122">
        <v>157.29913343539201</v>
      </c>
      <c r="H90" s="122"/>
      <c r="I90" s="122">
        <v>15053.299133435399</v>
      </c>
      <c r="J90" s="122">
        <v>143894486</v>
      </c>
      <c r="K90" s="56"/>
      <c r="L90" s="122"/>
      <c r="M90" s="124"/>
      <c r="N90" s="124"/>
      <c r="O90" s="124"/>
      <c r="P90" s="124"/>
      <c r="Q90" s="124"/>
      <c r="R90" s="124"/>
      <c r="S90" s="124"/>
      <c r="T90" s="125"/>
      <c r="U90" s="126"/>
      <c r="V90" s="125"/>
      <c r="W90" s="127"/>
      <c r="X90" s="127"/>
      <c r="Y90" s="127"/>
      <c r="AA90" s="129"/>
      <c r="AB90" s="129"/>
      <c r="AC90" s="129"/>
      <c r="AD90" s="130"/>
      <c r="AE90" s="129"/>
      <c r="AF90" s="129"/>
      <c r="AG90" s="129"/>
      <c r="AH90" s="129"/>
      <c r="AI90" s="129"/>
      <c r="AJ90" s="129"/>
      <c r="AK90" s="129"/>
      <c r="AM90" s="131"/>
    </row>
    <row r="91" spans="1:39" s="128" customFormat="1" ht="12.75" x14ac:dyDescent="0.2">
      <c r="A91" s="123" t="s">
        <v>439</v>
      </c>
      <c r="B91" s="122">
        <v>91056</v>
      </c>
      <c r="C91" s="122">
        <v>9057</v>
      </c>
      <c r="D91" s="122">
        <v>-1244</v>
      </c>
      <c r="E91" s="122">
        <v>0</v>
      </c>
      <c r="F91" s="122">
        <v>0</v>
      </c>
      <c r="G91" s="122">
        <v>157.29913343539201</v>
      </c>
      <c r="H91" s="122"/>
      <c r="I91" s="122">
        <v>7970.2991334353901</v>
      </c>
      <c r="J91" s="122">
        <v>725743558</v>
      </c>
      <c r="K91" s="56"/>
      <c r="L91" s="122"/>
      <c r="M91" s="124"/>
      <c r="N91" s="124"/>
      <c r="O91" s="124"/>
      <c r="P91" s="124"/>
      <c r="Q91" s="124"/>
      <c r="R91" s="124"/>
      <c r="S91" s="124"/>
      <c r="T91" s="125"/>
      <c r="U91" s="126"/>
      <c r="V91" s="125"/>
      <c r="W91" s="127"/>
      <c r="X91" s="127"/>
      <c r="Y91" s="127"/>
      <c r="AA91" s="129"/>
      <c r="AB91" s="129"/>
      <c r="AC91" s="129"/>
      <c r="AD91" s="130"/>
      <c r="AE91" s="129"/>
      <c r="AF91" s="129"/>
      <c r="AG91" s="129"/>
      <c r="AH91" s="129"/>
      <c r="AI91" s="129"/>
      <c r="AJ91" s="129"/>
      <c r="AK91" s="129"/>
      <c r="AM91" s="131"/>
    </row>
    <row r="92" spans="1:39" s="128" customFormat="1" ht="12.75" x14ac:dyDescent="0.2">
      <c r="A92" s="123" t="s">
        <v>440</v>
      </c>
      <c r="B92" s="122">
        <v>17084</v>
      </c>
      <c r="C92" s="122">
        <v>6340</v>
      </c>
      <c r="D92" s="122">
        <v>1740</v>
      </c>
      <c r="E92" s="122">
        <v>0</v>
      </c>
      <c r="F92" s="122">
        <v>0</v>
      </c>
      <c r="G92" s="122">
        <v>157.29913343539201</v>
      </c>
      <c r="H92" s="122"/>
      <c r="I92" s="122">
        <v>8237.2991334353901</v>
      </c>
      <c r="J92" s="122">
        <v>140726018</v>
      </c>
      <c r="K92" s="56"/>
      <c r="L92" s="122"/>
      <c r="M92" s="124"/>
      <c r="N92" s="124"/>
      <c r="O92" s="124"/>
      <c r="P92" s="124"/>
      <c r="Q92" s="124"/>
      <c r="R92" s="124"/>
      <c r="S92" s="124"/>
      <c r="T92" s="125"/>
      <c r="U92" s="126"/>
      <c r="V92" s="125"/>
      <c r="W92" s="127"/>
      <c r="X92" s="127"/>
      <c r="Y92" s="127"/>
      <c r="AA92" s="129"/>
      <c r="AB92" s="129"/>
      <c r="AC92" s="129"/>
      <c r="AD92" s="130"/>
      <c r="AE92" s="129"/>
      <c r="AF92" s="129"/>
      <c r="AG92" s="129"/>
      <c r="AH92" s="129"/>
      <c r="AI92" s="129"/>
      <c r="AJ92" s="129"/>
      <c r="AK92" s="129"/>
      <c r="AM92" s="131"/>
    </row>
    <row r="93" spans="1:39" s="128" customFormat="1" ht="18.75" customHeight="1" x14ac:dyDescent="0.2">
      <c r="A93" s="18" t="s">
        <v>441</v>
      </c>
      <c r="B93" s="19"/>
      <c r="C93" s="19"/>
      <c r="D93" s="19"/>
      <c r="E93" s="19"/>
      <c r="F93" s="19"/>
      <c r="G93" s="19"/>
      <c r="H93" s="19"/>
      <c r="I93" s="122"/>
      <c r="J93" s="122"/>
      <c r="K93" s="56"/>
      <c r="L93" s="122"/>
      <c r="M93" s="124"/>
      <c r="N93" s="124"/>
      <c r="O93" s="124"/>
      <c r="P93" s="124"/>
      <c r="Q93" s="124"/>
      <c r="R93" s="124"/>
      <c r="S93" s="124"/>
      <c r="T93" s="125"/>
      <c r="U93" s="126"/>
      <c r="V93" s="125"/>
      <c r="W93" s="127"/>
      <c r="X93" s="127"/>
      <c r="Y93" s="127"/>
      <c r="AA93" s="129"/>
      <c r="AB93" s="129"/>
      <c r="AC93" s="129"/>
      <c r="AD93" s="130"/>
      <c r="AE93" s="129"/>
      <c r="AF93" s="129"/>
      <c r="AG93" s="129"/>
      <c r="AH93" s="129"/>
      <c r="AI93" s="129"/>
      <c r="AJ93" s="129"/>
      <c r="AK93" s="129"/>
      <c r="AM93" s="131"/>
    </row>
    <row r="94" spans="1:39" s="128" customFormat="1" ht="12.75" x14ac:dyDescent="0.2">
      <c r="A94" s="123" t="s">
        <v>442</v>
      </c>
      <c r="B94" s="122">
        <v>10859</v>
      </c>
      <c r="C94" s="122">
        <v>13515</v>
      </c>
      <c r="D94" s="122">
        <v>-841</v>
      </c>
      <c r="E94" s="122">
        <v>308</v>
      </c>
      <c r="F94" s="122">
        <v>0</v>
      </c>
      <c r="G94" s="122">
        <v>157.29913343539201</v>
      </c>
      <c r="H94" s="122"/>
      <c r="I94" s="122">
        <v>13139.299133435399</v>
      </c>
      <c r="J94" s="122">
        <v>142679649</v>
      </c>
      <c r="K94" s="56"/>
      <c r="L94" s="122"/>
      <c r="M94" s="124"/>
      <c r="N94" s="124"/>
      <c r="O94" s="124"/>
      <c r="P94" s="124"/>
      <c r="Q94" s="124"/>
      <c r="R94" s="124"/>
      <c r="S94" s="124"/>
      <c r="T94" s="125"/>
      <c r="U94" s="126"/>
      <c r="V94" s="125"/>
      <c r="W94" s="127"/>
      <c r="X94" s="127"/>
      <c r="Y94" s="127"/>
      <c r="AA94" s="129"/>
      <c r="AB94" s="129"/>
      <c r="AC94" s="129"/>
      <c r="AD94" s="130"/>
      <c r="AE94" s="129"/>
      <c r="AF94" s="129"/>
      <c r="AG94" s="129"/>
      <c r="AH94" s="129"/>
      <c r="AI94" s="129"/>
      <c r="AJ94" s="129"/>
      <c r="AK94" s="129"/>
      <c r="AM94" s="131"/>
    </row>
    <row r="95" spans="1:39" s="128" customFormat="1" ht="12.75" x14ac:dyDescent="0.2">
      <c r="A95" s="123" t="s">
        <v>443</v>
      </c>
      <c r="B95" s="122">
        <v>9349</v>
      </c>
      <c r="C95" s="122">
        <v>12914</v>
      </c>
      <c r="D95" s="122">
        <v>591</v>
      </c>
      <c r="E95" s="122">
        <v>0</v>
      </c>
      <c r="F95" s="122">
        <v>0</v>
      </c>
      <c r="G95" s="122">
        <v>157.29913343539201</v>
      </c>
      <c r="H95" s="122"/>
      <c r="I95" s="122">
        <v>13662.299133435399</v>
      </c>
      <c r="J95" s="122">
        <v>127728835</v>
      </c>
      <c r="K95" s="56"/>
      <c r="L95" s="122"/>
      <c r="M95" s="124"/>
      <c r="N95" s="124"/>
      <c r="O95" s="124"/>
      <c r="P95" s="124"/>
      <c r="Q95" s="124"/>
      <c r="R95" s="124"/>
      <c r="S95" s="124"/>
      <c r="T95" s="125"/>
      <c r="U95" s="126"/>
      <c r="V95" s="125"/>
      <c r="W95" s="127"/>
      <c r="X95" s="127"/>
      <c r="Y95" s="127"/>
      <c r="AA95" s="129"/>
      <c r="AB95" s="129"/>
      <c r="AC95" s="129"/>
      <c r="AD95" s="130"/>
      <c r="AE95" s="129"/>
      <c r="AF95" s="129"/>
      <c r="AG95" s="129"/>
      <c r="AH95" s="129"/>
      <c r="AI95" s="129"/>
      <c r="AJ95" s="129"/>
      <c r="AK95" s="129"/>
      <c r="AM95" s="131"/>
    </row>
    <row r="96" spans="1:39" s="128" customFormat="1" ht="12.75" x14ac:dyDescent="0.2">
      <c r="A96" s="123" t="s">
        <v>444</v>
      </c>
      <c r="B96" s="122">
        <v>14563</v>
      </c>
      <c r="C96" s="122">
        <v>15771</v>
      </c>
      <c r="D96" s="122">
        <v>1229</v>
      </c>
      <c r="E96" s="122">
        <v>0</v>
      </c>
      <c r="F96" s="122">
        <v>0</v>
      </c>
      <c r="G96" s="122">
        <v>157.29913343539201</v>
      </c>
      <c r="H96" s="122"/>
      <c r="I96" s="122">
        <v>17157.299133435401</v>
      </c>
      <c r="J96" s="122">
        <v>249861747</v>
      </c>
      <c r="K96" s="56"/>
      <c r="L96" s="122"/>
      <c r="M96" s="124"/>
      <c r="N96" s="124"/>
      <c r="O96" s="124"/>
      <c r="P96" s="124"/>
      <c r="Q96" s="124"/>
      <c r="R96" s="124"/>
      <c r="S96" s="124"/>
      <c r="T96" s="125"/>
      <c r="U96" s="126"/>
      <c r="V96" s="125"/>
      <c r="W96" s="127"/>
      <c r="X96" s="127"/>
      <c r="Y96" s="127"/>
      <c r="AA96" s="129"/>
      <c r="AB96" s="129"/>
      <c r="AC96" s="129"/>
      <c r="AD96" s="130"/>
      <c r="AE96" s="129"/>
      <c r="AF96" s="129"/>
      <c r="AG96" s="129"/>
      <c r="AH96" s="129"/>
      <c r="AI96" s="129"/>
      <c r="AJ96" s="129"/>
      <c r="AK96" s="129"/>
      <c r="AM96" s="131"/>
    </row>
    <row r="97" spans="1:39" s="128" customFormat="1" ht="12.75" x14ac:dyDescent="0.2">
      <c r="A97" s="123" t="s">
        <v>445</v>
      </c>
      <c r="B97" s="122">
        <v>6135</v>
      </c>
      <c r="C97" s="122">
        <v>18012</v>
      </c>
      <c r="D97" s="122">
        <v>4477</v>
      </c>
      <c r="E97" s="122">
        <v>0</v>
      </c>
      <c r="F97" s="122">
        <v>0</v>
      </c>
      <c r="G97" s="122">
        <v>157.29913343539201</v>
      </c>
      <c r="H97" s="122"/>
      <c r="I97" s="122">
        <v>22646.299133435401</v>
      </c>
      <c r="J97" s="122">
        <v>138935045</v>
      </c>
      <c r="K97" s="56"/>
      <c r="L97" s="122"/>
      <c r="M97" s="124"/>
      <c r="N97" s="124"/>
      <c r="O97" s="124"/>
      <c r="P97" s="124"/>
      <c r="Q97" s="124"/>
      <c r="R97" s="124"/>
      <c r="S97" s="124"/>
      <c r="T97" s="125"/>
      <c r="U97" s="126"/>
      <c r="V97" s="125"/>
      <c r="W97" s="127"/>
      <c r="X97" s="127"/>
      <c r="Y97" s="127"/>
      <c r="AA97" s="129"/>
      <c r="AB97" s="129"/>
      <c r="AC97" s="129"/>
      <c r="AD97" s="130"/>
      <c r="AE97" s="129"/>
      <c r="AF97" s="129"/>
      <c r="AG97" s="129"/>
      <c r="AH97" s="129"/>
      <c r="AI97" s="129"/>
      <c r="AJ97" s="129"/>
      <c r="AK97" s="129"/>
      <c r="AM97" s="131"/>
    </row>
    <row r="98" spans="1:39" s="128" customFormat="1" ht="12.75" x14ac:dyDescent="0.2">
      <c r="A98" s="123" t="s">
        <v>441</v>
      </c>
      <c r="B98" s="122">
        <v>67295</v>
      </c>
      <c r="C98" s="122">
        <v>8854</v>
      </c>
      <c r="D98" s="122">
        <v>-2835</v>
      </c>
      <c r="E98" s="122">
        <v>0</v>
      </c>
      <c r="F98" s="122">
        <v>0</v>
      </c>
      <c r="G98" s="122">
        <v>157.29913343539201</v>
      </c>
      <c r="H98" s="122"/>
      <c r="I98" s="122">
        <v>6176.2991334353901</v>
      </c>
      <c r="J98" s="122">
        <v>415634050</v>
      </c>
      <c r="K98" s="56"/>
      <c r="L98" s="122"/>
      <c r="M98" s="124"/>
      <c r="N98" s="124"/>
      <c r="O98" s="124"/>
      <c r="P98" s="124"/>
      <c r="Q98" s="124"/>
      <c r="R98" s="124"/>
      <c r="S98" s="124"/>
      <c r="T98" s="125"/>
      <c r="U98" s="126"/>
      <c r="V98" s="125"/>
      <c r="W98" s="127"/>
      <c r="X98" s="127"/>
      <c r="Y98" s="127"/>
      <c r="AA98" s="129"/>
      <c r="AB98" s="129"/>
      <c r="AC98" s="129"/>
      <c r="AD98" s="130"/>
      <c r="AE98" s="129"/>
      <c r="AF98" s="129"/>
      <c r="AG98" s="129"/>
      <c r="AH98" s="129"/>
      <c r="AI98" s="129"/>
      <c r="AJ98" s="129"/>
      <c r="AK98" s="129"/>
      <c r="AM98" s="131"/>
    </row>
    <row r="99" spans="1:39" s="128" customFormat="1" ht="12.75" x14ac:dyDescent="0.2">
      <c r="A99" s="123" t="s">
        <v>446</v>
      </c>
      <c r="B99" s="122">
        <v>13487</v>
      </c>
      <c r="C99" s="122">
        <v>10761</v>
      </c>
      <c r="D99" s="122">
        <v>-544</v>
      </c>
      <c r="E99" s="122">
        <v>0</v>
      </c>
      <c r="F99" s="122">
        <v>0</v>
      </c>
      <c r="G99" s="122">
        <v>157.29913343539201</v>
      </c>
      <c r="H99" s="122"/>
      <c r="I99" s="122">
        <v>10374.299133435399</v>
      </c>
      <c r="J99" s="122">
        <v>139918172</v>
      </c>
      <c r="K99" s="56"/>
      <c r="L99" s="122"/>
      <c r="M99" s="124"/>
      <c r="N99" s="124"/>
      <c r="O99" s="124"/>
      <c r="P99" s="124"/>
      <c r="Q99" s="124"/>
      <c r="R99" s="124"/>
      <c r="S99" s="124"/>
      <c r="T99" s="125"/>
      <c r="U99" s="126"/>
      <c r="V99" s="125"/>
      <c r="W99" s="127"/>
      <c r="X99" s="127"/>
      <c r="Y99" s="127"/>
      <c r="AA99" s="129"/>
      <c r="AB99" s="129"/>
      <c r="AC99" s="129"/>
      <c r="AD99" s="130"/>
      <c r="AE99" s="129"/>
      <c r="AF99" s="129"/>
      <c r="AG99" s="129"/>
      <c r="AH99" s="129"/>
      <c r="AI99" s="129"/>
      <c r="AJ99" s="129"/>
      <c r="AK99" s="129"/>
      <c r="AM99" s="131"/>
    </row>
    <row r="100" spans="1:39" s="128" customFormat="1" ht="12.75" x14ac:dyDescent="0.2">
      <c r="A100" s="123" t="s">
        <v>447</v>
      </c>
      <c r="B100" s="122">
        <v>14975</v>
      </c>
      <c r="C100" s="122">
        <v>9837</v>
      </c>
      <c r="D100" s="122">
        <v>-872</v>
      </c>
      <c r="E100" s="122">
        <v>0</v>
      </c>
      <c r="F100" s="122">
        <v>0</v>
      </c>
      <c r="G100" s="122">
        <v>157.29913343539201</v>
      </c>
      <c r="H100" s="122"/>
      <c r="I100" s="122">
        <v>9122.2991334353901</v>
      </c>
      <c r="J100" s="122">
        <v>136606430</v>
      </c>
      <c r="K100" s="56"/>
      <c r="L100" s="122"/>
      <c r="M100" s="124"/>
      <c r="N100" s="124"/>
      <c r="O100" s="124"/>
      <c r="P100" s="124"/>
      <c r="Q100" s="124"/>
      <c r="R100" s="124"/>
      <c r="S100" s="124"/>
      <c r="T100" s="125"/>
      <c r="U100" s="126"/>
      <c r="V100" s="125"/>
      <c r="W100" s="127"/>
      <c r="X100" s="127"/>
      <c r="Y100" s="127"/>
      <c r="AA100" s="129"/>
      <c r="AB100" s="129"/>
      <c r="AC100" s="129"/>
      <c r="AD100" s="130"/>
      <c r="AE100" s="129"/>
      <c r="AF100" s="129"/>
      <c r="AG100" s="129"/>
      <c r="AH100" s="129"/>
      <c r="AI100" s="129"/>
      <c r="AJ100" s="129"/>
      <c r="AK100" s="129"/>
      <c r="AM100" s="131"/>
    </row>
    <row r="101" spans="1:39" s="128" customFormat="1" ht="12.75" x14ac:dyDescent="0.2">
      <c r="A101" s="123" t="s">
        <v>448</v>
      </c>
      <c r="B101" s="122">
        <v>20355</v>
      </c>
      <c r="C101" s="122">
        <v>14515</v>
      </c>
      <c r="D101" s="122">
        <v>-1081</v>
      </c>
      <c r="E101" s="122">
        <v>0</v>
      </c>
      <c r="F101" s="122">
        <v>0</v>
      </c>
      <c r="G101" s="122">
        <v>157.29913343539201</v>
      </c>
      <c r="H101" s="122"/>
      <c r="I101" s="122">
        <v>13591.299133435399</v>
      </c>
      <c r="J101" s="122">
        <v>276650894</v>
      </c>
      <c r="K101" s="56"/>
      <c r="L101" s="122"/>
      <c r="M101" s="124"/>
      <c r="N101" s="124"/>
      <c r="O101" s="124"/>
      <c r="P101" s="124"/>
      <c r="Q101" s="124"/>
      <c r="R101" s="124"/>
      <c r="S101" s="124"/>
      <c r="T101" s="125"/>
      <c r="U101" s="126"/>
      <c r="V101" s="125"/>
      <c r="W101" s="127"/>
      <c r="X101" s="127"/>
      <c r="Y101" s="127"/>
      <c r="AA101" s="129"/>
      <c r="AB101" s="129"/>
      <c r="AC101" s="129"/>
      <c r="AD101" s="130"/>
      <c r="AE101" s="129"/>
      <c r="AF101" s="129"/>
      <c r="AG101" s="129"/>
      <c r="AH101" s="129"/>
      <c r="AI101" s="129"/>
      <c r="AJ101" s="129"/>
      <c r="AK101" s="129"/>
      <c r="AM101" s="131"/>
    </row>
    <row r="102" spans="1:39" s="128" customFormat="1" ht="12.75" x14ac:dyDescent="0.2">
      <c r="A102" s="123" t="s">
        <v>449</v>
      </c>
      <c r="B102" s="122">
        <v>26913</v>
      </c>
      <c r="C102" s="122">
        <v>6815</v>
      </c>
      <c r="D102" s="122">
        <v>-1811</v>
      </c>
      <c r="E102" s="122">
        <v>0</v>
      </c>
      <c r="F102" s="122">
        <v>0</v>
      </c>
      <c r="G102" s="122">
        <v>157.29913343539201</v>
      </c>
      <c r="H102" s="122"/>
      <c r="I102" s="122">
        <v>5161.2991334353901</v>
      </c>
      <c r="J102" s="122">
        <v>138906044</v>
      </c>
      <c r="K102" s="56"/>
      <c r="L102" s="122"/>
      <c r="M102" s="124"/>
      <c r="N102" s="124"/>
      <c r="O102" s="124"/>
      <c r="P102" s="124"/>
      <c r="Q102" s="124"/>
      <c r="R102" s="124"/>
      <c r="S102" s="124"/>
      <c r="T102" s="125"/>
      <c r="U102" s="126"/>
      <c r="V102" s="125"/>
      <c r="W102" s="127"/>
      <c r="X102" s="127"/>
      <c r="Y102" s="127"/>
      <c r="AA102" s="129"/>
      <c r="AB102" s="129"/>
      <c r="AC102" s="129"/>
      <c r="AD102" s="130"/>
      <c r="AE102" s="129"/>
      <c r="AF102" s="129"/>
      <c r="AG102" s="129"/>
      <c r="AH102" s="129"/>
      <c r="AI102" s="129"/>
      <c r="AJ102" s="129"/>
      <c r="AK102" s="129"/>
      <c r="AM102" s="131"/>
    </row>
    <row r="103" spans="1:39" s="128" customFormat="1" ht="12.75" x14ac:dyDescent="0.2">
      <c r="A103" s="123" t="s">
        <v>450</v>
      </c>
      <c r="B103" s="122">
        <v>7090</v>
      </c>
      <c r="C103" s="122">
        <v>14413</v>
      </c>
      <c r="D103" s="122">
        <v>419</v>
      </c>
      <c r="E103" s="122">
        <v>0</v>
      </c>
      <c r="F103" s="122">
        <v>0</v>
      </c>
      <c r="G103" s="122">
        <v>157.29913343539201</v>
      </c>
      <c r="H103" s="122"/>
      <c r="I103" s="122">
        <v>14989.299133435399</v>
      </c>
      <c r="J103" s="122">
        <v>106274131</v>
      </c>
      <c r="K103" s="56"/>
      <c r="L103" s="122"/>
      <c r="M103" s="124"/>
      <c r="N103" s="124"/>
      <c r="O103" s="124"/>
      <c r="P103" s="124"/>
      <c r="Q103" s="124"/>
      <c r="R103" s="124"/>
      <c r="S103" s="124"/>
      <c r="T103" s="125"/>
      <c r="U103" s="126"/>
      <c r="V103" s="125"/>
      <c r="W103" s="127"/>
      <c r="X103" s="127"/>
      <c r="Y103" s="127"/>
      <c r="AA103" s="129"/>
      <c r="AB103" s="129"/>
      <c r="AC103" s="129"/>
      <c r="AD103" s="130"/>
      <c r="AE103" s="129"/>
      <c r="AF103" s="129"/>
      <c r="AG103" s="129"/>
      <c r="AH103" s="129"/>
      <c r="AI103" s="129"/>
      <c r="AJ103" s="129"/>
      <c r="AK103" s="129"/>
      <c r="AM103" s="131"/>
    </row>
    <row r="104" spans="1:39" s="128" customFormat="1" ht="12.75" x14ac:dyDescent="0.2">
      <c r="A104" s="123" t="s">
        <v>451</v>
      </c>
      <c r="B104" s="122">
        <v>15722</v>
      </c>
      <c r="C104" s="122">
        <v>11895</v>
      </c>
      <c r="D104" s="122">
        <v>-577</v>
      </c>
      <c r="E104" s="122">
        <v>0</v>
      </c>
      <c r="F104" s="122">
        <v>0</v>
      </c>
      <c r="G104" s="122">
        <v>157.29913343539201</v>
      </c>
      <c r="H104" s="122"/>
      <c r="I104" s="122">
        <v>11475.299133435399</v>
      </c>
      <c r="J104" s="122">
        <v>180414653</v>
      </c>
      <c r="K104" s="56"/>
      <c r="L104" s="122"/>
      <c r="M104" s="124"/>
      <c r="N104" s="124"/>
      <c r="O104" s="124"/>
      <c r="P104" s="124"/>
      <c r="Q104" s="124"/>
      <c r="R104" s="124"/>
      <c r="S104" s="124"/>
      <c r="T104" s="125"/>
      <c r="U104" s="126"/>
      <c r="V104" s="125"/>
      <c r="W104" s="127"/>
      <c r="X104" s="127"/>
      <c r="Y104" s="127"/>
      <c r="AA104" s="129"/>
      <c r="AB104" s="129"/>
      <c r="AC104" s="129"/>
      <c r="AD104" s="130"/>
      <c r="AE104" s="129"/>
      <c r="AF104" s="129"/>
      <c r="AG104" s="129"/>
      <c r="AH104" s="129"/>
      <c r="AI104" s="129"/>
      <c r="AJ104" s="129"/>
      <c r="AK104" s="129"/>
      <c r="AM104" s="131"/>
    </row>
    <row r="105" spans="1:39" s="128" customFormat="1" ht="12.75" x14ac:dyDescent="0.2">
      <c r="A105" s="123" t="s">
        <v>452</v>
      </c>
      <c r="B105" s="122">
        <v>36547</v>
      </c>
      <c r="C105" s="122">
        <v>11451</v>
      </c>
      <c r="D105" s="122">
        <v>-325</v>
      </c>
      <c r="E105" s="122">
        <v>0</v>
      </c>
      <c r="F105" s="122">
        <v>0</v>
      </c>
      <c r="G105" s="122">
        <v>157.29913343539201</v>
      </c>
      <c r="H105" s="122"/>
      <c r="I105" s="122">
        <v>11283.299133435399</v>
      </c>
      <c r="J105" s="122">
        <v>412370733</v>
      </c>
      <c r="K105" s="56"/>
      <c r="L105" s="122"/>
      <c r="M105" s="124"/>
      <c r="N105" s="124"/>
      <c r="O105" s="124"/>
      <c r="P105" s="124"/>
      <c r="Q105" s="124"/>
      <c r="R105" s="124"/>
      <c r="S105" s="124"/>
      <c r="T105" s="125"/>
      <c r="U105" s="126"/>
      <c r="V105" s="125"/>
      <c r="W105" s="127"/>
      <c r="X105" s="127"/>
      <c r="Y105" s="127"/>
      <c r="AA105" s="129"/>
      <c r="AB105" s="129"/>
      <c r="AC105" s="129"/>
      <c r="AD105" s="130"/>
      <c r="AE105" s="129"/>
      <c r="AF105" s="129"/>
      <c r="AG105" s="129"/>
      <c r="AH105" s="129"/>
      <c r="AI105" s="129"/>
      <c r="AJ105" s="129"/>
      <c r="AK105" s="129"/>
      <c r="AM105" s="131"/>
    </row>
    <row r="106" spans="1:39" s="128" customFormat="1" ht="18.75" customHeight="1" x14ac:dyDescent="0.2">
      <c r="A106" s="18" t="s">
        <v>453</v>
      </c>
      <c r="B106" s="19"/>
      <c r="C106" s="19"/>
      <c r="D106" s="19"/>
      <c r="E106" s="19"/>
      <c r="F106" s="19"/>
      <c r="G106" s="19"/>
      <c r="H106" s="19"/>
      <c r="I106" s="122"/>
      <c r="J106" s="122"/>
      <c r="K106" s="56"/>
      <c r="L106" s="122"/>
      <c r="M106" s="124"/>
      <c r="N106" s="124"/>
      <c r="O106" s="124"/>
      <c r="P106" s="124"/>
      <c r="Q106" s="124"/>
      <c r="R106" s="124"/>
      <c r="S106" s="124"/>
      <c r="T106" s="125"/>
      <c r="U106" s="126"/>
      <c r="V106" s="125"/>
      <c r="W106" s="127"/>
      <c r="X106" s="127"/>
      <c r="Y106" s="127"/>
      <c r="AA106" s="129"/>
      <c r="AB106" s="129"/>
      <c r="AC106" s="129"/>
      <c r="AD106" s="130"/>
      <c r="AE106" s="129"/>
      <c r="AF106" s="129"/>
      <c r="AG106" s="129"/>
      <c r="AH106" s="129"/>
      <c r="AI106" s="129"/>
      <c r="AJ106" s="129"/>
      <c r="AK106" s="129"/>
      <c r="AM106" s="131"/>
    </row>
    <row r="107" spans="1:39" s="128" customFormat="1" ht="12.75" x14ac:dyDescent="0.2">
      <c r="A107" s="123" t="s">
        <v>454</v>
      </c>
      <c r="B107" s="122">
        <v>58492</v>
      </c>
      <c r="C107" s="122">
        <v>12100</v>
      </c>
      <c r="D107" s="122">
        <v>-2890</v>
      </c>
      <c r="E107" s="122">
        <v>1316</v>
      </c>
      <c r="F107" s="122">
        <v>0</v>
      </c>
      <c r="G107" s="122">
        <v>157.29913343539201</v>
      </c>
      <c r="H107" s="122"/>
      <c r="I107" s="122">
        <v>10683.299133435399</v>
      </c>
      <c r="J107" s="122">
        <v>624887533</v>
      </c>
      <c r="K107" s="56"/>
      <c r="L107" s="122"/>
      <c r="M107" s="124"/>
      <c r="N107" s="124"/>
      <c r="O107" s="124"/>
      <c r="P107" s="124"/>
      <c r="Q107" s="124"/>
      <c r="R107" s="124"/>
      <c r="S107" s="124"/>
      <c r="T107" s="125"/>
      <c r="U107" s="126"/>
      <c r="V107" s="125"/>
      <c r="W107" s="127"/>
      <c r="X107" s="127"/>
      <c r="Y107" s="127"/>
      <c r="AA107" s="129"/>
      <c r="AB107" s="129"/>
      <c r="AC107" s="129"/>
      <c r="AD107" s="130"/>
      <c r="AE107" s="129"/>
      <c r="AF107" s="129"/>
      <c r="AG107" s="129"/>
      <c r="AH107" s="129"/>
      <c r="AI107" s="129"/>
      <c r="AJ107" s="129"/>
      <c r="AK107" s="129"/>
      <c r="AM107" s="131"/>
    </row>
    <row r="108" spans="1:39" s="128" customFormat="1" ht="18.75" customHeight="1" x14ac:dyDescent="0.2">
      <c r="A108" s="18" t="s">
        <v>455</v>
      </c>
      <c r="B108" s="19"/>
      <c r="C108" s="19"/>
      <c r="D108" s="19"/>
      <c r="E108" s="19"/>
      <c r="F108" s="19"/>
      <c r="G108" s="19"/>
      <c r="H108" s="19"/>
      <c r="I108" s="122"/>
      <c r="J108" s="122"/>
      <c r="K108" s="56"/>
      <c r="L108" s="122"/>
      <c r="M108" s="124"/>
      <c r="N108" s="124"/>
      <c r="O108" s="124"/>
      <c r="P108" s="124"/>
      <c r="Q108" s="124"/>
      <c r="R108" s="124"/>
      <c r="S108" s="124"/>
      <c r="T108" s="125"/>
      <c r="U108" s="126"/>
      <c r="V108" s="125"/>
      <c r="W108" s="127"/>
      <c r="X108" s="127"/>
      <c r="Y108" s="127"/>
      <c r="AA108" s="129"/>
      <c r="AB108" s="129"/>
      <c r="AC108" s="129"/>
      <c r="AD108" s="130"/>
      <c r="AE108" s="129"/>
      <c r="AF108" s="129"/>
      <c r="AG108" s="129"/>
      <c r="AH108" s="129"/>
      <c r="AI108" s="129"/>
      <c r="AJ108" s="129"/>
      <c r="AK108" s="129"/>
      <c r="AM108" s="131"/>
    </row>
    <row r="109" spans="1:39" s="128" customFormat="1" ht="12.75" x14ac:dyDescent="0.2">
      <c r="A109" s="123" t="s">
        <v>456</v>
      </c>
      <c r="B109" s="122">
        <v>32215</v>
      </c>
      <c r="C109" s="122">
        <v>9818</v>
      </c>
      <c r="D109" s="122">
        <v>-1617</v>
      </c>
      <c r="E109" s="122">
        <v>0</v>
      </c>
      <c r="F109" s="122">
        <v>0</v>
      </c>
      <c r="G109" s="122">
        <v>157.29913343539201</v>
      </c>
      <c r="H109" s="122"/>
      <c r="I109" s="122">
        <v>8358.2991334353901</v>
      </c>
      <c r="J109" s="122">
        <v>269262607</v>
      </c>
      <c r="K109" s="56"/>
      <c r="L109" s="122"/>
      <c r="M109" s="124"/>
      <c r="N109" s="124"/>
      <c r="O109" s="124"/>
      <c r="P109" s="124"/>
      <c r="Q109" s="124"/>
      <c r="R109" s="124"/>
      <c r="S109" s="124"/>
      <c r="T109" s="125"/>
      <c r="U109" s="126"/>
      <c r="V109" s="125"/>
      <c r="W109" s="127"/>
      <c r="X109" s="127"/>
      <c r="Y109" s="127"/>
      <c r="AA109" s="129"/>
      <c r="AB109" s="129"/>
      <c r="AC109" s="129"/>
      <c r="AD109" s="130"/>
      <c r="AE109" s="129"/>
      <c r="AF109" s="129"/>
      <c r="AG109" s="129"/>
      <c r="AH109" s="129"/>
      <c r="AI109" s="129"/>
      <c r="AJ109" s="129"/>
      <c r="AK109" s="129"/>
      <c r="AM109" s="131"/>
    </row>
    <row r="110" spans="1:39" s="128" customFormat="1" ht="12.75" x14ac:dyDescent="0.2">
      <c r="A110" s="123" t="s">
        <v>457</v>
      </c>
      <c r="B110" s="122">
        <v>66611</v>
      </c>
      <c r="C110" s="122">
        <v>9322</v>
      </c>
      <c r="D110" s="122">
        <v>-834</v>
      </c>
      <c r="E110" s="122">
        <v>0</v>
      </c>
      <c r="F110" s="122">
        <v>0</v>
      </c>
      <c r="G110" s="122">
        <v>157.29913343539201</v>
      </c>
      <c r="H110" s="122"/>
      <c r="I110" s="122">
        <v>8645.2991334353901</v>
      </c>
      <c r="J110" s="122">
        <v>575872021</v>
      </c>
      <c r="K110" s="56"/>
      <c r="L110" s="122"/>
      <c r="M110" s="124"/>
      <c r="N110" s="124"/>
      <c r="O110" s="124"/>
      <c r="P110" s="124"/>
      <c r="Q110" s="124"/>
      <c r="R110" s="124"/>
      <c r="S110" s="124"/>
      <c r="T110" s="125"/>
      <c r="U110" s="126"/>
      <c r="V110" s="125"/>
      <c r="W110" s="127"/>
      <c r="X110" s="127"/>
      <c r="Y110" s="127"/>
      <c r="AA110" s="129"/>
      <c r="AB110" s="129"/>
      <c r="AC110" s="129"/>
      <c r="AD110" s="130"/>
      <c r="AE110" s="129"/>
      <c r="AF110" s="129"/>
      <c r="AG110" s="129"/>
      <c r="AH110" s="129"/>
      <c r="AI110" s="129"/>
      <c r="AJ110" s="129"/>
      <c r="AK110" s="129"/>
      <c r="AM110" s="131"/>
    </row>
    <row r="111" spans="1:39" s="128" customFormat="1" ht="12.75" x14ac:dyDescent="0.2">
      <c r="A111" s="123" t="s">
        <v>458</v>
      </c>
      <c r="B111" s="122">
        <v>13476</v>
      </c>
      <c r="C111" s="122">
        <v>10865</v>
      </c>
      <c r="D111" s="122">
        <v>-2034</v>
      </c>
      <c r="E111" s="122">
        <v>0</v>
      </c>
      <c r="F111" s="122">
        <v>0</v>
      </c>
      <c r="G111" s="122">
        <v>157.29913343539201</v>
      </c>
      <c r="H111" s="122"/>
      <c r="I111" s="122">
        <v>8988.2991334353901</v>
      </c>
      <c r="J111" s="122">
        <v>121126319</v>
      </c>
      <c r="K111" s="56"/>
      <c r="L111" s="122"/>
      <c r="M111" s="124"/>
      <c r="N111" s="124"/>
      <c r="O111" s="124"/>
      <c r="P111" s="124"/>
      <c r="Q111" s="124"/>
      <c r="R111" s="124"/>
      <c r="S111" s="124"/>
      <c r="T111" s="125"/>
      <c r="U111" s="126"/>
      <c r="V111" s="125"/>
      <c r="W111" s="127"/>
      <c r="X111" s="127"/>
      <c r="Y111" s="127"/>
      <c r="AA111" s="129"/>
      <c r="AB111" s="129"/>
      <c r="AC111" s="129"/>
      <c r="AD111" s="130"/>
      <c r="AE111" s="129"/>
      <c r="AF111" s="129"/>
      <c r="AG111" s="129"/>
      <c r="AH111" s="129"/>
      <c r="AI111" s="129"/>
      <c r="AJ111" s="129"/>
      <c r="AK111" s="129"/>
      <c r="AM111" s="131"/>
    </row>
    <row r="112" spans="1:39" s="128" customFormat="1" ht="12.75" x14ac:dyDescent="0.2">
      <c r="A112" s="123" t="s">
        <v>459</v>
      </c>
      <c r="B112" s="122">
        <v>29564</v>
      </c>
      <c r="C112" s="122">
        <v>13231</v>
      </c>
      <c r="D112" s="122">
        <v>16</v>
      </c>
      <c r="E112" s="122">
        <v>0</v>
      </c>
      <c r="F112" s="122">
        <v>0</v>
      </c>
      <c r="G112" s="122">
        <v>157.29913343539201</v>
      </c>
      <c r="H112" s="122"/>
      <c r="I112" s="122">
        <v>13404.299133435399</v>
      </c>
      <c r="J112" s="122">
        <v>396284700</v>
      </c>
      <c r="K112" s="56"/>
      <c r="L112" s="122"/>
      <c r="M112" s="124"/>
      <c r="N112" s="124"/>
      <c r="O112" s="124"/>
      <c r="P112" s="124"/>
      <c r="Q112" s="124"/>
      <c r="R112" s="124"/>
      <c r="S112" s="124"/>
      <c r="T112" s="125"/>
      <c r="U112" s="126"/>
      <c r="V112" s="125"/>
      <c r="W112" s="127"/>
      <c r="X112" s="127"/>
      <c r="Y112" s="127"/>
      <c r="AA112" s="129"/>
      <c r="AB112" s="129"/>
      <c r="AC112" s="129"/>
      <c r="AD112" s="130"/>
      <c r="AE112" s="129"/>
      <c r="AF112" s="129"/>
      <c r="AG112" s="129"/>
      <c r="AH112" s="129"/>
      <c r="AI112" s="129"/>
      <c r="AJ112" s="129"/>
      <c r="AK112" s="129"/>
      <c r="AM112" s="131"/>
    </row>
    <row r="113" spans="1:39" s="128" customFormat="1" ht="12.75" x14ac:dyDescent="0.2">
      <c r="A113" s="123" t="s">
        <v>460</v>
      </c>
      <c r="B113" s="122">
        <v>17486</v>
      </c>
      <c r="C113" s="122">
        <v>10864</v>
      </c>
      <c r="D113" s="122">
        <v>-1671</v>
      </c>
      <c r="E113" s="122">
        <v>0</v>
      </c>
      <c r="F113" s="122">
        <v>0</v>
      </c>
      <c r="G113" s="122">
        <v>157.29913343539201</v>
      </c>
      <c r="H113" s="122"/>
      <c r="I113" s="122">
        <v>9350.2991334353901</v>
      </c>
      <c r="J113" s="122">
        <v>163499331</v>
      </c>
      <c r="K113" s="56"/>
      <c r="L113" s="122"/>
      <c r="M113" s="124"/>
      <c r="N113" s="124"/>
      <c r="O113" s="124"/>
      <c r="P113" s="124"/>
      <c r="Q113" s="124"/>
      <c r="R113" s="124"/>
      <c r="S113" s="124"/>
      <c r="T113" s="125"/>
      <c r="U113" s="126"/>
      <c r="V113" s="125"/>
      <c r="W113" s="127"/>
      <c r="X113" s="127"/>
      <c r="Y113" s="127"/>
      <c r="AA113" s="129"/>
      <c r="AB113" s="129"/>
      <c r="AC113" s="129"/>
      <c r="AD113" s="130"/>
      <c r="AE113" s="129"/>
      <c r="AF113" s="129"/>
      <c r="AG113" s="129"/>
      <c r="AH113" s="129"/>
      <c r="AI113" s="129"/>
      <c r="AJ113" s="129"/>
      <c r="AK113" s="129"/>
      <c r="AM113" s="131"/>
    </row>
    <row r="114" spans="1:39" s="128" customFormat="1" ht="18.75" customHeight="1" x14ac:dyDescent="0.2">
      <c r="A114" s="18" t="s">
        <v>461</v>
      </c>
      <c r="B114" s="19"/>
      <c r="C114" s="19"/>
      <c r="D114" s="19"/>
      <c r="E114" s="19"/>
      <c r="F114" s="19"/>
      <c r="G114" s="19"/>
      <c r="H114" s="19"/>
      <c r="I114" s="122"/>
      <c r="J114" s="122"/>
      <c r="K114" s="56"/>
      <c r="L114" s="122"/>
      <c r="M114" s="124"/>
      <c r="N114" s="124"/>
      <c r="O114" s="124"/>
      <c r="P114" s="124"/>
      <c r="Q114" s="124"/>
      <c r="R114" s="124"/>
      <c r="S114" s="124"/>
      <c r="T114" s="125"/>
      <c r="U114" s="126"/>
      <c r="V114" s="125"/>
      <c r="W114" s="127"/>
      <c r="X114" s="127"/>
      <c r="Y114" s="127"/>
      <c r="AA114" s="129"/>
      <c r="AB114" s="129"/>
      <c r="AC114" s="129"/>
      <c r="AD114" s="130"/>
      <c r="AE114" s="129"/>
      <c r="AF114" s="129"/>
      <c r="AG114" s="129"/>
      <c r="AH114" s="129"/>
      <c r="AI114" s="129"/>
      <c r="AJ114" s="129"/>
      <c r="AK114" s="129"/>
      <c r="AM114" s="131"/>
    </row>
    <row r="115" spans="1:39" s="128" customFormat="1" ht="12.75" x14ac:dyDescent="0.2">
      <c r="A115" s="123" t="s">
        <v>462</v>
      </c>
      <c r="B115" s="122">
        <v>15376</v>
      </c>
      <c r="C115" s="122">
        <v>14350</v>
      </c>
      <c r="D115" s="122">
        <v>290</v>
      </c>
      <c r="E115" s="122">
        <v>0</v>
      </c>
      <c r="F115" s="122">
        <v>0</v>
      </c>
      <c r="G115" s="122">
        <v>157.29913343539201</v>
      </c>
      <c r="H115" s="122"/>
      <c r="I115" s="122">
        <v>14797.299133435399</v>
      </c>
      <c r="J115" s="122">
        <v>227523271</v>
      </c>
      <c r="K115" s="56"/>
      <c r="L115" s="122"/>
      <c r="M115" s="124"/>
      <c r="N115" s="124"/>
      <c r="O115" s="124"/>
      <c r="P115" s="124"/>
      <c r="Q115" s="124"/>
      <c r="R115" s="124"/>
      <c r="S115" s="124"/>
      <c r="T115" s="125"/>
      <c r="U115" s="126"/>
      <c r="V115" s="125"/>
      <c r="W115" s="127"/>
      <c r="X115" s="127"/>
      <c r="Y115" s="127"/>
      <c r="AA115" s="129"/>
      <c r="AB115" s="129"/>
      <c r="AC115" s="129"/>
      <c r="AD115" s="130"/>
      <c r="AE115" s="129"/>
      <c r="AF115" s="129"/>
      <c r="AG115" s="129"/>
      <c r="AH115" s="129"/>
      <c r="AI115" s="129"/>
      <c r="AJ115" s="129"/>
      <c r="AK115" s="129"/>
      <c r="AM115" s="131"/>
    </row>
    <row r="116" spans="1:39" s="128" customFormat="1" ht="12.75" x14ac:dyDescent="0.2">
      <c r="A116" s="123" t="s">
        <v>463</v>
      </c>
      <c r="B116" s="122">
        <v>12695</v>
      </c>
      <c r="C116" s="122">
        <v>11837</v>
      </c>
      <c r="D116" s="122">
        <v>-223</v>
      </c>
      <c r="E116" s="122">
        <v>0</v>
      </c>
      <c r="F116" s="122">
        <v>0</v>
      </c>
      <c r="G116" s="122">
        <v>157.29913343539201</v>
      </c>
      <c r="H116" s="122"/>
      <c r="I116" s="122">
        <v>11771.299133435399</v>
      </c>
      <c r="J116" s="122">
        <v>149436642</v>
      </c>
      <c r="K116" s="56"/>
      <c r="L116" s="122"/>
      <c r="M116" s="124"/>
      <c r="N116" s="124"/>
      <c r="O116" s="124"/>
      <c r="P116" s="124"/>
      <c r="Q116" s="124"/>
      <c r="R116" s="124"/>
      <c r="S116" s="124"/>
      <c r="T116" s="125"/>
      <c r="U116" s="126"/>
      <c r="V116" s="125"/>
      <c r="W116" s="127"/>
      <c r="X116" s="127"/>
      <c r="Y116" s="127"/>
      <c r="AA116" s="129"/>
      <c r="AB116" s="129"/>
      <c r="AC116" s="129"/>
      <c r="AD116" s="130"/>
      <c r="AE116" s="129"/>
      <c r="AF116" s="129"/>
      <c r="AG116" s="129"/>
      <c r="AH116" s="129"/>
      <c r="AI116" s="129"/>
      <c r="AJ116" s="129"/>
      <c r="AK116" s="129"/>
      <c r="AM116" s="131"/>
    </row>
    <row r="117" spans="1:39" s="128" customFormat="1" ht="12.75" x14ac:dyDescent="0.2">
      <c r="A117" s="123" t="s">
        <v>464</v>
      </c>
      <c r="B117" s="122">
        <v>17968</v>
      </c>
      <c r="C117" s="122">
        <v>13496</v>
      </c>
      <c r="D117" s="122">
        <v>2535</v>
      </c>
      <c r="E117" s="122">
        <v>0</v>
      </c>
      <c r="F117" s="122">
        <v>0</v>
      </c>
      <c r="G117" s="122">
        <v>157.29913343539201</v>
      </c>
      <c r="H117" s="122"/>
      <c r="I117" s="122">
        <v>16188.299133435399</v>
      </c>
      <c r="J117" s="122">
        <v>290871359</v>
      </c>
      <c r="K117" s="56"/>
      <c r="L117" s="122"/>
      <c r="M117" s="124"/>
      <c r="N117" s="124"/>
      <c r="O117" s="124"/>
      <c r="P117" s="124"/>
      <c r="Q117" s="124"/>
      <c r="R117" s="124"/>
      <c r="S117" s="124"/>
      <c r="T117" s="125"/>
      <c r="U117" s="126"/>
      <c r="V117" s="125"/>
      <c r="W117" s="127"/>
      <c r="X117" s="127"/>
      <c r="Y117" s="127"/>
      <c r="AA117" s="129"/>
      <c r="AB117" s="129"/>
      <c r="AC117" s="129"/>
      <c r="AD117" s="130"/>
      <c r="AE117" s="129"/>
      <c r="AF117" s="129"/>
      <c r="AG117" s="129"/>
      <c r="AH117" s="129"/>
      <c r="AI117" s="129"/>
      <c r="AJ117" s="129"/>
      <c r="AK117" s="129"/>
      <c r="AM117" s="131"/>
    </row>
    <row r="118" spans="1:39" s="128" customFormat="1" ht="12.75" x14ac:dyDescent="0.2">
      <c r="A118" s="123" t="s">
        <v>465</v>
      </c>
      <c r="B118" s="122">
        <v>14756</v>
      </c>
      <c r="C118" s="122">
        <v>6559</v>
      </c>
      <c r="D118" s="122">
        <v>-934</v>
      </c>
      <c r="E118" s="122">
        <v>0</v>
      </c>
      <c r="F118" s="122">
        <v>0</v>
      </c>
      <c r="G118" s="122">
        <v>157.29913343539201</v>
      </c>
      <c r="H118" s="122"/>
      <c r="I118" s="122">
        <v>5782.2991334353901</v>
      </c>
      <c r="J118" s="122">
        <v>85323606</v>
      </c>
      <c r="K118" s="56"/>
      <c r="L118" s="122"/>
      <c r="M118" s="124"/>
      <c r="N118" s="124"/>
      <c r="O118" s="124"/>
      <c r="P118" s="124"/>
      <c r="Q118" s="124"/>
      <c r="R118" s="124"/>
      <c r="S118" s="124"/>
      <c r="T118" s="125"/>
      <c r="U118" s="126"/>
      <c r="V118" s="125"/>
      <c r="W118" s="127"/>
      <c r="X118" s="127"/>
      <c r="Y118" s="127"/>
      <c r="AA118" s="129"/>
      <c r="AB118" s="129"/>
      <c r="AC118" s="129"/>
      <c r="AD118" s="130"/>
      <c r="AE118" s="129"/>
      <c r="AF118" s="129"/>
      <c r="AG118" s="129"/>
      <c r="AH118" s="129"/>
      <c r="AI118" s="129"/>
      <c r="AJ118" s="129"/>
      <c r="AK118" s="129"/>
      <c r="AM118" s="131"/>
    </row>
    <row r="119" spans="1:39" s="128" customFormat="1" ht="12.75" x14ac:dyDescent="0.2">
      <c r="A119" s="123" t="s">
        <v>466</v>
      </c>
      <c r="B119" s="122">
        <v>33118</v>
      </c>
      <c r="C119" s="122">
        <v>10489</v>
      </c>
      <c r="D119" s="122">
        <v>556</v>
      </c>
      <c r="E119" s="122">
        <v>0</v>
      </c>
      <c r="F119" s="122">
        <v>0</v>
      </c>
      <c r="G119" s="122">
        <v>157.29913343539201</v>
      </c>
      <c r="H119" s="122"/>
      <c r="I119" s="122">
        <v>11202.299133435399</v>
      </c>
      <c r="J119" s="122">
        <v>370997743</v>
      </c>
      <c r="K119" s="56"/>
      <c r="L119" s="122"/>
      <c r="M119" s="124"/>
      <c r="N119" s="124"/>
      <c r="O119" s="124"/>
      <c r="P119" s="124"/>
      <c r="Q119" s="124"/>
      <c r="R119" s="124"/>
      <c r="S119" s="124"/>
      <c r="T119" s="125"/>
      <c r="U119" s="126"/>
      <c r="V119" s="125"/>
      <c r="W119" s="127"/>
      <c r="X119" s="127"/>
      <c r="Y119" s="127"/>
      <c r="AA119" s="129"/>
      <c r="AB119" s="129"/>
      <c r="AC119" s="129"/>
      <c r="AD119" s="130"/>
      <c r="AE119" s="129"/>
      <c r="AF119" s="129"/>
      <c r="AG119" s="129"/>
      <c r="AH119" s="129"/>
      <c r="AI119" s="129"/>
      <c r="AJ119" s="129"/>
      <c r="AK119" s="129"/>
      <c r="AM119" s="131"/>
    </row>
    <row r="120" spans="1:39" s="128" customFormat="1" ht="12.75" x14ac:dyDescent="0.2">
      <c r="A120" s="123" t="s">
        <v>467</v>
      </c>
      <c r="B120" s="122">
        <v>143089</v>
      </c>
      <c r="C120" s="122">
        <v>8724</v>
      </c>
      <c r="D120" s="122">
        <v>1008</v>
      </c>
      <c r="E120" s="122">
        <v>0</v>
      </c>
      <c r="F120" s="122">
        <v>0</v>
      </c>
      <c r="G120" s="122">
        <v>157.29913343539201</v>
      </c>
      <c r="H120" s="122"/>
      <c r="I120" s="122">
        <v>9889.2991334353901</v>
      </c>
      <c r="J120" s="122">
        <v>1415049924</v>
      </c>
      <c r="K120" s="56"/>
      <c r="L120" s="122"/>
      <c r="M120" s="124"/>
      <c r="N120" s="124"/>
      <c r="O120" s="124"/>
      <c r="P120" s="124"/>
      <c r="Q120" s="124"/>
      <c r="R120" s="124"/>
      <c r="S120" s="124"/>
      <c r="T120" s="125"/>
      <c r="U120" s="126"/>
      <c r="V120" s="125"/>
      <c r="W120" s="127"/>
      <c r="X120" s="127"/>
      <c r="Y120" s="127"/>
      <c r="AA120" s="129"/>
      <c r="AB120" s="129"/>
      <c r="AC120" s="129"/>
      <c r="AD120" s="130"/>
      <c r="AE120" s="129"/>
      <c r="AF120" s="129"/>
      <c r="AG120" s="129"/>
      <c r="AH120" s="129"/>
      <c r="AI120" s="129"/>
      <c r="AJ120" s="129"/>
      <c r="AK120" s="129"/>
      <c r="AM120" s="131"/>
    </row>
    <row r="121" spans="1:39" s="128" customFormat="1" ht="12.75" x14ac:dyDescent="0.2">
      <c r="A121" s="123" t="s">
        <v>468</v>
      </c>
      <c r="B121" s="122">
        <v>51962</v>
      </c>
      <c r="C121" s="122">
        <v>12169</v>
      </c>
      <c r="D121" s="122">
        <v>106</v>
      </c>
      <c r="E121" s="122">
        <v>0</v>
      </c>
      <c r="F121" s="122">
        <v>0</v>
      </c>
      <c r="G121" s="122">
        <v>157.29913343539201</v>
      </c>
      <c r="H121" s="122"/>
      <c r="I121" s="122">
        <v>12432.299133435399</v>
      </c>
      <c r="J121" s="122">
        <v>646007128</v>
      </c>
      <c r="K121" s="56"/>
      <c r="L121" s="122"/>
      <c r="M121" s="124"/>
      <c r="N121" s="124"/>
      <c r="O121" s="124"/>
      <c r="P121" s="124"/>
      <c r="Q121" s="124"/>
      <c r="R121" s="124"/>
      <c r="S121" s="124"/>
      <c r="T121" s="125"/>
      <c r="U121" s="126"/>
      <c r="V121" s="125"/>
      <c r="W121" s="127"/>
      <c r="X121" s="127"/>
      <c r="Y121" s="127"/>
      <c r="AA121" s="129"/>
      <c r="AB121" s="129"/>
      <c r="AC121" s="129"/>
      <c r="AD121" s="130"/>
      <c r="AE121" s="129"/>
      <c r="AF121" s="129"/>
      <c r="AG121" s="129"/>
      <c r="AH121" s="129"/>
      <c r="AI121" s="129"/>
      <c r="AJ121" s="129"/>
      <c r="AK121" s="129"/>
      <c r="AM121" s="131"/>
    </row>
    <row r="122" spans="1:39" s="128" customFormat="1" ht="12.75" x14ac:dyDescent="0.2">
      <c r="A122" s="123" t="s">
        <v>469</v>
      </c>
      <c r="B122" s="122">
        <v>26087</v>
      </c>
      <c r="C122" s="122">
        <v>4596</v>
      </c>
      <c r="D122" s="122">
        <v>467</v>
      </c>
      <c r="E122" s="122">
        <v>0</v>
      </c>
      <c r="F122" s="122">
        <v>0</v>
      </c>
      <c r="G122" s="122">
        <v>157.29913343539201</v>
      </c>
      <c r="H122" s="122"/>
      <c r="I122" s="122">
        <v>5220.2991334353901</v>
      </c>
      <c r="J122" s="122">
        <v>136181943</v>
      </c>
      <c r="K122" s="56"/>
      <c r="L122" s="122"/>
      <c r="M122" s="124"/>
      <c r="N122" s="124"/>
      <c r="O122" s="124"/>
      <c r="P122" s="124"/>
      <c r="Q122" s="124"/>
      <c r="R122" s="124"/>
      <c r="S122" s="124"/>
      <c r="T122" s="125"/>
      <c r="U122" s="126"/>
      <c r="V122" s="125"/>
      <c r="W122" s="127"/>
      <c r="X122" s="127"/>
      <c r="Y122" s="127"/>
      <c r="AA122" s="129"/>
      <c r="AB122" s="129"/>
      <c r="AC122" s="129"/>
      <c r="AD122" s="130"/>
      <c r="AE122" s="129"/>
      <c r="AF122" s="129"/>
      <c r="AG122" s="129"/>
      <c r="AH122" s="129"/>
      <c r="AI122" s="129"/>
      <c r="AJ122" s="129"/>
      <c r="AK122" s="129"/>
      <c r="AM122" s="131"/>
    </row>
    <row r="123" spans="1:39" s="128" customFormat="1" ht="12.75" x14ac:dyDescent="0.2">
      <c r="A123" s="123" t="s">
        <v>470</v>
      </c>
      <c r="B123" s="122">
        <v>15538</v>
      </c>
      <c r="C123" s="122">
        <v>12464</v>
      </c>
      <c r="D123" s="122">
        <v>-92</v>
      </c>
      <c r="E123" s="122">
        <v>0</v>
      </c>
      <c r="F123" s="122">
        <v>0</v>
      </c>
      <c r="G123" s="122">
        <v>157.29913343539201</v>
      </c>
      <c r="H123" s="122"/>
      <c r="I123" s="122">
        <v>12529.299133435399</v>
      </c>
      <c r="J123" s="122">
        <v>194680250</v>
      </c>
      <c r="K123" s="56"/>
      <c r="L123" s="122"/>
      <c r="M123" s="124"/>
      <c r="N123" s="124"/>
      <c r="O123" s="124"/>
      <c r="P123" s="124"/>
      <c r="Q123" s="124"/>
      <c r="R123" s="124"/>
      <c r="S123" s="124"/>
      <c r="T123" s="125"/>
      <c r="U123" s="126"/>
      <c r="V123" s="125"/>
      <c r="W123" s="127"/>
      <c r="X123" s="127"/>
      <c r="Y123" s="127"/>
      <c r="AA123" s="129"/>
      <c r="AB123" s="129"/>
      <c r="AC123" s="129"/>
      <c r="AD123" s="130"/>
      <c r="AE123" s="129"/>
      <c r="AF123" s="129"/>
      <c r="AG123" s="129"/>
      <c r="AH123" s="129"/>
      <c r="AI123" s="129"/>
      <c r="AJ123" s="129"/>
      <c r="AK123" s="129"/>
      <c r="AM123" s="131"/>
    </row>
    <row r="124" spans="1:39" s="128" customFormat="1" ht="12.75" x14ac:dyDescent="0.2">
      <c r="A124" s="123" t="s">
        <v>471</v>
      </c>
      <c r="B124" s="122">
        <v>16460</v>
      </c>
      <c r="C124" s="122">
        <v>9856</v>
      </c>
      <c r="D124" s="122">
        <v>-684</v>
      </c>
      <c r="E124" s="122">
        <v>0</v>
      </c>
      <c r="F124" s="122">
        <v>0</v>
      </c>
      <c r="G124" s="122">
        <v>157.29913343539201</v>
      </c>
      <c r="H124" s="122"/>
      <c r="I124" s="122">
        <v>9329.2991334353901</v>
      </c>
      <c r="J124" s="122">
        <v>153560264</v>
      </c>
      <c r="K124" s="56"/>
      <c r="L124" s="122"/>
      <c r="M124" s="124"/>
      <c r="N124" s="124"/>
      <c r="O124" s="124"/>
      <c r="P124" s="124"/>
      <c r="Q124" s="124"/>
      <c r="R124" s="124"/>
      <c r="S124" s="124"/>
      <c r="T124" s="125"/>
      <c r="U124" s="126"/>
      <c r="V124" s="125"/>
      <c r="W124" s="127"/>
      <c r="X124" s="127"/>
      <c r="Y124" s="127"/>
      <c r="AA124" s="129"/>
      <c r="AB124" s="129"/>
      <c r="AC124" s="129"/>
      <c r="AD124" s="130"/>
      <c r="AE124" s="129"/>
      <c r="AF124" s="129"/>
      <c r="AG124" s="129"/>
      <c r="AH124" s="129"/>
      <c r="AI124" s="129"/>
      <c r="AJ124" s="129"/>
      <c r="AK124" s="129"/>
      <c r="AM124" s="131"/>
    </row>
    <row r="125" spans="1:39" s="128" customFormat="1" ht="12.75" x14ac:dyDescent="0.2">
      <c r="A125" s="123" t="s">
        <v>472</v>
      </c>
      <c r="B125" s="122">
        <v>17403</v>
      </c>
      <c r="C125" s="122">
        <v>14136</v>
      </c>
      <c r="D125" s="122">
        <v>-1108</v>
      </c>
      <c r="E125" s="122">
        <v>0</v>
      </c>
      <c r="F125" s="122">
        <v>0</v>
      </c>
      <c r="G125" s="122">
        <v>157.29913343539201</v>
      </c>
      <c r="H125" s="122"/>
      <c r="I125" s="122">
        <v>13185.299133435399</v>
      </c>
      <c r="J125" s="122">
        <v>229463761</v>
      </c>
      <c r="K125" s="56"/>
      <c r="L125" s="122"/>
      <c r="M125" s="124"/>
      <c r="N125" s="124"/>
      <c r="O125" s="124"/>
      <c r="P125" s="124"/>
      <c r="Q125" s="124"/>
      <c r="R125" s="124"/>
      <c r="S125" s="124"/>
      <c r="T125" s="125"/>
      <c r="U125" s="126"/>
      <c r="V125" s="125"/>
      <c r="W125" s="127"/>
      <c r="X125" s="127"/>
      <c r="Y125" s="127"/>
      <c r="AA125" s="129"/>
      <c r="AB125" s="129"/>
      <c r="AC125" s="129"/>
      <c r="AD125" s="130"/>
      <c r="AE125" s="129"/>
      <c r="AF125" s="129"/>
      <c r="AG125" s="129"/>
      <c r="AH125" s="129"/>
      <c r="AI125" s="129"/>
      <c r="AJ125" s="129"/>
      <c r="AK125" s="129"/>
      <c r="AM125" s="131"/>
    </row>
    <row r="126" spans="1:39" s="128" customFormat="1" ht="12.75" x14ac:dyDescent="0.2">
      <c r="A126" s="123" t="s">
        <v>473</v>
      </c>
      <c r="B126" s="122">
        <v>84096</v>
      </c>
      <c r="C126" s="122">
        <v>10715</v>
      </c>
      <c r="D126" s="122">
        <v>362</v>
      </c>
      <c r="E126" s="122">
        <v>0</v>
      </c>
      <c r="F126" s="122">
        <v>0</v>
      </c>
      <c r="G126" s="122">
        <v>157.29913343539201</v>
      </c>
      <c r="H126" s="122"/>
      <c r="I126" s="122">
        <v>11234.299133435399</v>
      </c>
      <c r="J126" s="122">
        <v>944759620</v>
      </c>
      <c r="K126" s="56"/>
      <c r="L126" s="122"/>
      <c r="M126" s="124"/>
      <c r="N126" s="124"/>
      <c r="O126" s="124"/>
      <c r="P126" s="124"/>
      <c r="Q126" s="124"/>
      <c r="R126" s="124"/>
      <c r="S126" s="124"/>
      <c r="T126" s="125"/>
      <c r="U126" s="126"/>
      <c r="V126" s="125"/>
      <c r="W126" s="127"/>
      <c r="X126" s="127"/>
      <c r="Y126" s="127"/>
      <c r="AA126" s="129"/>
      <c r="AB126" s="129"/>
      <c r="AC126" s="129"/>
      <c r="AD126" s="130"/>
      <c r="AE126" s="129"/>
      <c r="AF126" s="129"/>
      <c r="AG126" s="129"/>
      <c r="AH126" s="129"/>
      <c r="AI126" s="129"/>
      <c r="AJ126" s="129"/>
      <c r="AK126" s="129"/>
      <c r="AM126" s="131"/>
    </row>
    <row r="127" spans="1:39" s="128" customFormat="1" ht="12.75" x14ac:dyDescent="0.2">
      <c r="A127" s="123" t="s">
        <v>474</v>
      </c>
      <c r="B127" s="122">
        <v>30854</v>
      </c>
      <c r="C127" s="122">
        <v>4261</v>
      </c>
      <c r="D127" s="122">
        <v>208</v>
      </c>
      <c r="E127" s="122">
        <v>0</v>
      </c>
      <c r="F127" s="122">
        <v>0</v>
      </c>
      <c r="G127" s="122">
        <v>157.29913343539201</v>
      </c>
      <c r="H127" s="122"/>
      <c r="I127" s="122">
        <v>4626.2991334353901</v>
      </c>
      <c r="J127" s="122">
        <v>142739833</v>
      </c>
      <c r="K127" s="56"/>
      <c r="L127" s="122"/>
      <c r="M127" s="124"/>
      <c r="N127" s="124"/>
      <c r="O127" s="124"/>
      <c r="P127" s="124"/>
      <c r="Q127" s="124"/>
      <c r="R127" s="124"/>
      <c r="S127" s="124"/>
      <c r="T127" s="125"/>
      <c r="U127" s="126"/>
      <c r="V127" s="125"/>
      <c r="W127" s="127"/>
      <c r="X127" s="127"/>
      <c r="Y127" s="127"/>
      <c r="AA127" s="129"/>
      <c r="AB127" s="129"/>
      <c r="AC127" s="129"/>
      <c r="AD127" s="130"/>
      <c r="AE127" s="129"/>
      <c r="AF127" s="129"/>
      <c r="AG127" s="129"/>
      <c r="AH127" s="129"/>
      <c r="AI127" s="129"/>
      <c r="AJ127" s="129"/>
      <c r="AK127" s="129"/>
      <c r="AM127" s="131"/>
    </row>
    <row r="128" spans="1:39" s="128" customFormat="1" ht="12.75" x14ac:dyDescent="0.2">
      <c r="A128" s="123" t="s">
        <v>475</v>
      </c>
      <c r="B128" s="122">
        <v>45225</v>
      </c>
      <c r="C128" s="122">
        <v>14243</v>
      </c>
      <c r="D128" s="122">
        <v>1139</v>
      </c>
      <c r="E128" s="122">
        <v>0</v>
      </c>
      <c r="F128" s="122">
        <v>0</v>
      </c>
      <c r="G128" s="122">
        <v>157.29913343539201</v>
      </c>
      <c r="H128" s="122"/>
      <c r="I128" s="122">
        <v>15539.299133435399</v>
      </c>
      <c r="J128" s="122">
        <v>702764803</v>
      </c>
      <c r="K128" s="56"/>
      <c r="L128" s="122"/>
      <c r="M128" s="124"/>
      <c r="N128" s="124"/>
      <c r="O128" s="124"/>
      <c r="P128" s="124"/>
      <c r="Q128" s="124"/>
      <c r="R128" s="124"/>
      <c r="S128" s="124"/>
      <c r="T128" s="125"/>
      <c r="U128" s="126"/>
      <c r="V128" s="125"/>
      <c r="W128" s="127"/>
      <c r="X128" s="127"/>
      <c r="Y128" s="127"/>
      <c r="AA128" s="129"/>
      <c r="AB128" s="129"/>
      <c r="AC128" s="129"/>
      <c r="AD128" s="130"/>
      <c r="AE128" s="129"/>
      <c r="AF128" s="129"/>
      <c r="AG128" s="129"/>
      <c r="AH128" s="129"/>
      <c r="AI128" s="129"/>
      <c r="AJ128" s="129"/>
      <c r="AK128" s="129"/>
      <c r="AM128" s="131"/>
    </row>
    <row r="129" spans="1:39" s="128" customFormat="1" ht="12.75" x14ac:dyDescent="0.2">
      <c r="A129" s="123" t="s">
        <v>476</v>
      </c>
      <c r="B129" s="122">
        <v>24213</v>
      </c>
      <c r="C129" s="122">
        <v>-4145</v>
      </c>
      <c r="D129" s="122">
        <v>3028</v>
      </c>
      <c r="E129" s="122">
        <v>342</v>
      </c>
      <c r="F129" s="122">
        <v>94</v>
      </c>
      <c r="G129" s="122">
        <v>157.29913343539201</v>
      </c>
      <c r="H129" s="122"/>
      <c r="I129" s="122">
        <v>-523.70086656460796</v>
      </c>
      <c r="J129" s="122">
        <v>-12680369</v>
      </c>
      <c r="K129" s="56"/>
      <c r="L129" s="122"/>
      <c r="M129" s="124"/>
      <c r="N129" s="124"/>
      <c r="O129" s="124"/>
      <c r="P129" s="124"/>
      <c r="Q129" s="124"/>
      <c r="R129" s="124"/>
      <c r="S129" s="124"/>
      <c r="T129" s="125"/>
      <c r="U129" s="126"/>
      <c r="V129" s="125"/>
      <c r="W129" s="127"/>
      <c r="X129" s="127"/>
      <c r="Y129" s="127"/>
      <c r="AA129" s="129"/>
      <c r="AB129" s="129"/>
      <c r="AC129" s="129"/>
      <c r="AD129" s="130"/>
      <c r="AE129" s="129"/>
      <c r="AF129" s="129"/>
      <c r="AG129" s="129"/>
      <c r="AH129" s="129"/>
      <c r="AI129" s="129"/>
      <c r="AJ129" s="129"/>
      <c r="AK129" s="129"/>
      <c r="AM129" s="131"/>
    </row>
    <row r="130" spans="1:39" s="128" customFormat="1" ht="12.75" x14ac:dyDescent="0.2">
      <c r="A130" s="123" t="s">
        <v>477</v>
      </c>
      <c r="B130" s="122">
        <v>121164</v>
      </c>
      <c r="C130" s="122">
        <v>6739</v>
      </c>
      <c r="D130" s="122">
        <v>-4512</v>
      </c>
      <c r="E130" s="122">
        <v>0</v>
      </c>
      <c r="F130" s="122">
        <v>0</v>
      </c>
      <c r="G130" s="122">
        <v>157.29913343539201</v>
      </c>
      <c r="H130" s="122"/>
      <c r="I130" s="122">
        <v>2384.2991334353901</v>
      </c>
      <c r="J130" s="122">
        <v>288891220</v>
      </c>
      <c r="K130" s="56"/>
      <c r="L130" s="122"/>
      <c r="M130" s="124"/>
      <c r="N130" s="124"/>
      <c r="O130" s="124"/>
      <c r="P130" s="124"/>
      <c r="Q130" s="124"/>
      <c r="R130" s="124"/>
      <c r="S130" s="124"/>
      <c r="T130" s="125"/>
      <c r="U130" s="126"/>
      <c r="V130" s="125"/>
      <c r="W130" s="127"/>
      <c r="X130" s="127"/>
      <c r="Y130" s="127"/>
      <c r="AA130" s="129"/>
      <c r="AB130" s="129"/>
      <c r="AC130" s="129"/>
      <c r="AD130" s="130"/>
      <c r="AE130" s="129"/>
      <c r="AF130" s="129"/>
      <c r="AG130" s="129"/>
      <c r="AH130" s="129"/>
      <c r="AI130" s="129"/>
      <c r="AJ130" s="129"/>
      <c r="AK130" s="129"/>
      <c r="AM130" s="131"/>
    </row>
    <row r="131" spans="1:39" s="128" customFormat="1" ht="12.75" x14ac:dyDescent="0.2">
      <c r="A131" s="123" t="s">
        <v>478</v>
      </c>
      <c r="B131" s="122">
        <v>332855</v>
      </c>
      <c r="C131" s="122">
        <v>13102</v>
      </c>
      <c r="D131" s="122">
        <v>2099</v>
      </c>
      <c r="E131" s="122">
        <v>32</v>
      </c>
      <c r="F131" s="122">
        <v>0</v>
      </c>
      <c r="G131" s="122">
        <v>157.29913343539201</v>
      </c>
      <c r="H131" s="122"/>
      <c r="I131" s="122">
        <v>15390.299133435399</v>
      </c>
      <c r="J131" s="122">
        <v>5122738018</v>
      </c>
      <c r="K131" s="56"/>
      <c r="L131" s="122"/>
      <c r="M131" s="124"/>
      <c r="N131" s="124"/>
      <c r="O131" s="124"/>
      <c r="P131" s="124"/>
      <c r="Q131" s="124"/>
      <c r="R131" s="124"/>
      <c r="S131" s="124"/>
      <c r="T131" s="125"/>
      <c r="U131" s="126"/>
      <c r="V131" s="125"/>
      <c r="W131" s="127"/>
      <c r="X131" s="127"/>
      <c r="Y131" s="127"/>
      <c r="AA131" s="129"/>
      <c r="AB131" s="129"/>
      <c r="AC131" s="129"/>
      <c r="AD131" s="130"/>
      <c r="AE131" s="129"/>
      <c r="AF131" s="129"/>
      <c r="AG131" s="129"/>
      <c r="AH131" s="129"/>
      <c r="AI131" s="129"/>
      <c r="AJ131" s="129"/>
      <c r="AK131" s="129"/>
      <c r="AM131" s="131"/>
    </row>
    <row r="132" spans="1:39" s="128" customFormat="1" ht="12.75" x14ac:dyDescent="0.2">
      <c r="A132" s="123" t="s">
        <v>479</v>
      </c>
      <c r="B132" s="122">
        <v>13162</v>
      </c>
      <c r="C132" s="122">
        <v>12526</v>
      </c>
      <c r="D132" s="122">
        <v>1348</v>
      </c>
      <c r="E132" s="122">
        <v>0</v>
      </c>
      <c r="F132" s="122">
        <v>0</v>
      </c>
      <c r="G132" s="122">
        <v>157.29913343539201</v>
      </c>
      <c r="H132" s="122"/>
      <c r="I132" s="122">
        <v>14031.299133435399</v>
      </c>
      <c r="J132" s="122">
        <v>184679959</v>
      </c>
      <c r="K132" s="56"/>
      <c r="L132" s="122"/>
      <c r="M132" s="124"/>
      <c r="N132" s="124"/>
      <c r="O132" s="124"/>
      <c r="P132" s="124"/>
      <c r="Q132" s="124"/>
      <c r="R132" s="124"/>
      <c r="S132" s="124"/>
      <c r="T132" s="125"/>
      <c r="U132" s="126"/>
      <c r="V132" s="125"/>
      <c r="W132" s="127"/>
      <c r="X132" s="127"/>
      <c r="Y132" s="127"/>
      <c r="AA132" s="129"/>
      <c r="AB132" s="129"/>
      <c r="AC132" s="129"/>
      <c r="AD132" s="130"/>
      <c r="AE132" s="129"/>
      <c r="AF132" s="129"/>
      <c r="AG132" s="129"/>
      <c r="AH132" s="129"/>
      <c r="AI132" s="129"/>
      <c r="AJ132" s="129"/>
      <c r="AK132" s="129"/>
      <c r="AM132" s="131"/>
    </row>
    <row r="133" spans="1:39" s="128" customFormat="1" ht="12.75" x14ac:dyDescent="0.2">
      <c r="A133" s="123" t="s">
        <v>480</v>
      </c>
      <c r="B133" s="122">
        <v>7365</v>
      </c>
      <c r="C133" s="122">
        <v>15666</v>
      </c>
      <c r="D133" s="122">
        <v>2876</v>
      </c>
      <c r="E133" s="122">
        <v>0</v>
      </c>
      <c r="F133" s="122">
        <v>0</v>
      </c>
      <c r="G133" s="122">
        <v>157.29913343539201</v>
      </c>
      <c r="H133" s="122"/>
      <c r="I133" s="122">
        <v>18699.299133435401</v>
      </c>
      <c r="J133" s="122">
        <v>137720338</v>
      </c>
      <c r="K133" s="56"/>
      <c r="L133" s="122"/>
      <c r="M133" s="124"/>
      <c r="N133" s="124"/>
      <c r="O133" s="124"/>
      <c r="P133" s="124"/>
      <c r="Q133" s="124"/>
      <c r="R133" s="124"/>
      <c r="S133" s="124"/>
      <c r="T133" s="125"/>
      <c r="U133" s="126"/>
      <c r="V133" s="125"/>
      <c r="W133" s="127"/>
      <c r="X133" s="127"/>
      <c r="Y133" s="127"/>
      <c r="AA133" s="129"/>
      <c r="AB133" s="129"/>
      <c r="AC133" s="129"/>
      <c r="AD133" s="130"/>
      <c r="AE133" s="129"/>
      <c r="AF133" s="129"/>
      <c r="AG133" s="129"/>
      <c r="AH133" s="129"/>
      <c r="AI133" s="129"/>
      <c r="AJ133" s="129"/>
      <c r="AK133" s="129"/>
      <c r="AM133" s="131"/>
    </row>
    <row r="134" spans="1:39" s="128" customFormat="1" ht="12.75" x14ac:dyDescent="0.2">
      <c r="A134" s="123" t="s">
        <v>481</v>
      </c>
      <c r="B134" s="122">
        <v>19354</v>
      </c>
      <c r="C134" s="122">
        <v>11328</v>
      </c>
      <c r="D134" s="122">
        <v>-610</v>
      </c>
      <c r="E134" s="122">
        <v>0</v>
      </c>
      <c r="F134" s="122">
        <v>0</v>
      </c>
      <c r="G134" s="122">
        <v>157.29913343539201</v>
      </c>
      <c r="H134" s="122"/>
      <c r="I134" s="122">
        <v>10875.299133435399</v>
      </c>
      <c r="J134" s="122">
        <v>210480539</v>
      </c>
      <c r="K134" s="56"/>
      <c r="L134" s="122"/>
      <c r="M134" s="124"/>
      <c r="N134" s="124"/>
      <c r="O134" s="124"/>
      <c r="P134" s="124"/>
      <c r="Q134" s="124"/>
      <c r="R134" s="124"/>
      <c r="S134" s="124"/>
      <c r="T134" s="125"/>
      <c r="U134" s="126"/>
      <c r="V134" s="125"/>
      <c r="W134" s="127"/>
      <c r="X134" s="127"/>
      <c r="Y134" s="127"/>
      <c r="AA134" s="129"/>
      <c r="AB134" s="129"/>
      <c r="AC134" s="129"/>
      <c r="AD134" s="130"/>
      <c r="AE134" s="129"/>
      <c r="AF134" s="129"/>
      <c r="AG134" s="129"/>
      <c r="AH134" s="129"/>
      <c r="AI134" s="129"/>
      <c r="AJ134" s="129"/>
      <c r="AK134" s="129"/>
      <c r="AM134" s="131"/>
    </row>
    <row r="135" spans="1:39" s="128" customFormat="1" ht="12.75" x14ac:dyDescent="0.2">
      <c r="A135" s="123" t="s">
        <v>482</v>
      </c>
      <c r="B135" s="122">
        <v>19019</v>
      </c>
      <c r="C135" s="122">
        <v>11850</v>
      </c>
      <c r="D135" s="122">
        <v>-2126</v>
      </c>
      <c r="E135" s="122">
        <v>0</v>
      </c>
      <c r="F135" s="122">
        <v>0</v>
      </c>
      <c r="G135" s="122">
        <v>157.29913343539201</v>
      </c>
      <c r="H135" s="122"/>
      <c r="I135" s="122">
        <v>9881.2991334353901</v>
      </c>
      <c r="J135" s="122">
        <v>187932428</v>
      </c>
      <c r="K135" s="56"/>
      <c r="L135" s="122"/>
      <c r="M135" s="124"/>
      <c r="N135" s="124"/>
      <c r="O135" s="124"/>
      <c r="P135" s="124"/>
      <c r="Q135" s="124"/>
      <c r="R135" s="124"/>
      <c r="S135" s="124"/>
      <c r="T135" s="125"/>
      <c r="U135" s="126"/>
      <c r="V135" s="125"/>
      <c r="W135" s="127"/>
      <c r="X135" s="127"/>
      <c r="Y135" s="127"/>
      <c r="AA135" s="129"/>
      <c r="AB135" s="129"/>
      <c r="AC135" s="129"/>
      <c r="AD135" s="130"/>
      <c r="AE135" s="129"/>
      <c r="AF135" s="129"/>
      <c r="AG135" s="129"/>
      <c r="AH135" s="129"/>
      <c r="AI135" s="129"/>
      <c r="AJ135" s="129"/>
      <c r="AK135" s="129"/>
      <c r="AM135" s="131"/>
    </row>
    <row r="136" spans="1:39" s="128" customFormat="1" ht="12.75" x14ac:dyDescent="0.2">
      <c r="A136" s="123" t="s">
        <v>483</v>
      </c>
      <c r="B136" s="122">
        <v>15587</v>
      </c>
      <c r="C136" s="122">
        <v>11126</v>
      </c>
      <c r="D136" s="122">
        <v>-1011</v>
      </c>
      <c r="E136" s="122">
        <v>0</v>
      </c>
      <c r="F136" s="122">
        <v>0</v>
      </c>
      <c r="G136" s="122">
        <v>157.29913343539201</v>
      </c>
      <c r="H136" s="122"/>
      <c r="I136" s="122">
        <v>10272.299133435399</v>
      </c>
      <c r="J136" s="122">
        <v>160114327</v>
      </c>
      <c r="K136" s="56"/>
      <c r="L136" s="122"/>
      <c r="M136" s="124"/>
      <c r="N136" s="124"/>
      <c r="O136" s="124"/>
      <c r="P136" s="124"/>
      <c r="Q136" s="124"/>
      <c r="R136" s="124"/>
      <c r="S136" s="124"/>
      <c r="T136" s="125"/>
      <c r="U136" s="126"/>
      <c r="V136" s="125"/>
      <c r="W136" s="127"/>
      <c r="X136" s="127"/>
      <c r="Y136" s="127"/>
      <c r="AA136" s="129"/>
      <c r="AB136" s="129"/>
      <c r="AC136" s="129"/>
      <c r="AD136" s="130"/>
      <c r="AE136" s="129"/>
      <c r="AF136" s="129"/>
      <c r="AG136" s="129"/>
      <c r="AH136" s="129"/>
      <c r="AI136" s="129"/>
      <c r="AJ136" s="129"/>
      <c r="AK136" s="129"/>
      <c r="AM136" s="131"/>
    </row>
    <row r="137" spans="1:39" s="128" customFormat="1" ht="12.75" x14ac:dyDescent="0.2">
      <c r="A137" s="123" t="s">
        <v>484</v>
      </c>
      <c r="B137" s="122">
        <v>24168</v>
      </c>
      <c r="C137" s="122">
        <v>5657</v>
      </c>
      <c r="D137" s="122">
        <v>808</v>
      </c>
      <c r="E137" s="122">
        <v>0</v>
      </c>
      <c r="F137" s="122">
        <v>0</v>
      </c>
      <c r="G137" s="122">
        <v>157.29913343539201</v>
      </c>
      <c r="H137" s="122"/>
      <c r="I137" s="122">
        <v>6622.2991334353901</v>
      </c>
      <c r="J137" s="122">
        <v>160047725</v>
      </c>
      <c r="K137" s="56"/>
      <c r="L137" s="122"/>
      <c r="M137" s="124"/>
      <c r="N137" s="124"/>
      <c r="O137" s="124"/>
      <c r="P137" s="124"/>
      <c r="Q137" s="124"/>
      <c r="R137" s="124"/>
      <c r="S137" s="124"/>
      <c r="T137" s="125"/>
      <c r="U137" s="126"/>
      <c r="V137" s="125"/>
      <c r="W137" s="127"/>
      <c r="X137" s="127"/>
      <c r="Y137" s="127"/>
      <c r="AA137" s="129"/>
      <c r="AB137" s="129"/>
      <c r="AC137" s="129"/>
      <c r="AD137" s="130"/>
      <c r="AE137" s="129"/>
      <c r="AF137" s="129"/>
      <c r="AG137" s="129"/>
      <c r="AH137" s="129"/>
      <c r="AI137" s="129"/>
      <c r="AJ137" s="129"/>
      <c r="AK137" s="129"/>
      <c r="AM137" s="131"/>
    </row>
    <row r="138" spans="1:39" s="128" customFormat="1" ht="12.75" x14ac:dyDescent="0.2">
      <c r="A138" s="123" t="s">
        <v>485</v>
      </c>
      <c r="B138" s="122">
        <v>14010</v>
      </c>
      <c r="C138" s="122">
        <v>12368</v>
      </c>
      <c r="D138" s="122">
        <v>-129</v>
      </c>
      <c r="E138" s="122">
        <v>0</v>
      </c>
      <c r="F138" s="122">
        <v>0</v>
      </c>
      <c r="G138" s="122">
        <v>157.29913343539201</v>
      </c>
      <c r="H138" s="122"/>
      <c r="I138" s="122">
        <v>12396.299133435399</v>
      </c>
      <c r="J138" s="122">
        <v>173672151</v>
      </c>
      <c r="K138" s="56"/>
      <c r="L138" s="122"/>
      <c r="M138" s="124"/>
      <c r="N138" s="124"/>
      <c r="O138" s="124"/>
      <c r="P138" s="124"/>
      <c r="Q138" s="124"/>
      <c r="R138" s="124"/>
      <c r="S138" s="124"/>
      <c r="T138" s="125"/>
      <c r="U138" s="126"/>
      <c r="V138" s="125"/>
      <c r="W138" s="127"/>
      <c r="X138" s="127"/>
      <c r="Y138" s="127"/>
      <c r="AA138" s="129"/>
      <c r="AB138" s="129"/>
      <c r="AC138" s="129"/>
      <c r="AD138" s="130"/>
      <c r="AE138" s="129"/>
      <c r="AF138" s="129"/>
      <c r="AG138" s="129"/>
      <c r="AH138" s="129"/>
      <c r="AI138" s="129"/>
      <c r="AJ138" s="129"/>
      <c r="AK138" s="129"/>
      <c r="AM138" s="131"/>
    </row>
    <row r="139" spans="1:39" s="128" customFormat="1" ht="12.75" x14ac:dyDescent="0.2">
      <c r="A139" s="123" t="s">
        <v>486</v>
      </c>
      <c r="B139" s="122">
        <v>21048</v>
      </c>
      <c r="C139" s="122">
        <v>7363</v>
      </c>
      <c r="D139" s="122">
        <v>1134</v>
      </c>
      <c r="E139" s="122">
        <v>0</v>
      </c>
      <c r="F139" s="122">
        <v>0</v>
      </c>
      <c r="G139" s="122">
        <v>157.29913343539201</v>
      </c>
      <c r="H139" s="122"/>
      <c r="I139" s="122">
        <v>8654.2991334353901</v>
      </c>
      <c r="J139" s="122">
        <v>182155688</v>
      </c>
      <c r="K139" s="56"/>
      <c r="L139" s="122"/>
      <c r="M139" s="124"/>
      <c r="N139" s="124"/>
      <c r="O139" s="124"/>
      <c r="P139" s="124"/>
      <c r="Q139" s="124"/>
      <c r="R139" s="124"/>
      <c r="S139" s="124"/>
      <c r="T139" s="125"/>
      <c r="U139" s="126"/>
      <c r="V139" s="125"/>
      <c r="W139" s="127"/>
      <c r="X139" s="127"/>
      <c r="Y139" s="127"/>
      <c r="AA139" s="129"/>
      <c r="AB139" s="129"/>
      <c r="AC139" s="129"/>
      <c r="AD139" s="130"/>
      <c r="AE139" s="129"/>
      <c r="AF139" s="129"/>
      <c r="AG139" s="129"/>
      <c r="AH139" s="129"/>
      <c r="AI139" s="129"/>
      <c r="AJ139" s="129"/>
      <c r="AK139" s="129"/>
      <c r="AM139" s="131"/>
    </row>
    <row r="140" spans="1:39" s="128" customFormat="1" ht="12.75" x14ac:dyDescent="0.2">
      <c r="A140" s="123" t="s">
        <v>487</v>
      </c>
      <c r="B140" s="122">
        <v>13384</v>
      </c>
      <c r="C140" s="122">
        <v>13859</v>
      </c>
      <c r="D140" s="122">
        <v>396</v>
      </c>
      <c r="E140" s="122">
        <v>0</v>
      </c>
      <c r="F140" s="122">
        <v>0</v>
      </c>
      <c r="G140" s="122">
        <v>157.29913343539201</v>
      </c>
      <c r="H140" s="122"/>
      <c r="I140" s="122">
        <v>14412.299133435399</v>
      </c>
      <c r="J140" s="122">
        <v>192894212</v>
      </c>
      <c r="K140" s="56"/>
      <c r="L140" s="122"/>
      <c r="M140" s="124"/>
      <c r="N140" s="124"/>
      <c r="O140" s="124"/>
      <c r="P140" s="124"/>
      <c r="Q140" s="124"/>
      <c r="R140" s="124"/>
      <c r="S140" s="124"/>
      <c r="T140" s="125"/>
      <c r="U140" s="126"/>
      <c r="V140" s="125"/>
      <c r="W140" s="127"/>
      <c r="X140" s="127"/>
      <c r="Y140" s="127"/>
      <c r="AA140" s="129"/>
      <c r="AB140" s="129"/>
      <c r="AC140" s="129"/>
      <c r="AD140" s="130"/>
      <c r="AE140" s="129"/>
      <c r="AF140" s="129"/>
      <c r="AG140" s="129"/>
      <c r="AH140" s="129"/>
      <c r="AI140" s="129"/>
      <c r="AJ140" s="129"/>
      <c r="AK140" s="129"/>
      <c r="AM140" s="131"/>
    </row>
    <row r="141" spans="1:39" s="128" customFormat="1" ht="12.75" x14ac:dyDescent="0.2">
      <c r="A141" s="123" t="s">
        <v>488</v>
      </c>
      <c r="B141" s="122">
        <v>44543</v>
      </c>
      <c r="C141" s="122">
        <v>10963</v>
      </c>
      <c r="D141" s="122">
        <v>-969</v>
      </c>
      <c r="E141" s="122">
        <v>0</v>
      </c>
      <c r="F141" s="122">
        <v>0</v>
      </c>
      <c r="G141" s="122">
        <v>157.29913343539201</v>
      </c>
      <c r="H141" s="122"/>
      <c r="I141" s="122">
        <v>10151.299133435399</v>
      </c>
      <c r="J141" s="122">
        <v>452169317</v>
      </c>
      <c r="K141" s="56"/>
      <c r="L141" s="122"/>
      <c r="M141" s="124"/>
      <c r="N141" s="124"/>
      <c r="O141" s="124"/>
      <c r="P141" s="124"/>
      <c r="Q141" s="124"/>
      <c r="R141" s="124"/>
      <c r="S141" s="124"/>
      <c r="T141" s="125"/>
      <c r="U141" s="126"/>
      <c r="V141" s="125"/>
      <c r="W141" s="127"/>
      <c r="X141" s="127"/>
      <c r="Y141" s="127"/>
      <c r="AA141" s="129"/>
      <c r="AB141" s="129"/>
      <c r="AC141" s="129"/>
      <c r="AD141" s="130"/>
      <c r="AE141" s="129"/>
      <c r="AF141" s="129"/>
      <c r="AG141" s="129"/>
      <c r="AH141" s="129"/>
      <c r="AI141" s="129"/>
      <c r="AJ141" s="129"/>
      <c r="AK141" s="129"/>
      <c r="AM141" s="131"/>
    </row>
    <row r="142" spans="1:39" s="128" customFormat="1" ht="12.75" x14ac:dyDescent="0.2">
      <c r="A142" s="123" t="s">
        <v>489</v>
      </c>
      <c r="B142" s="122">
        <v>35688</v>
      </c>
      <c r="C142" s="122">
        <v>-1557</v>
      </c>
      <c r="D142" s="122">
        <v>237</v>
      </c>
      <c r="E142" s="122">
        <v>0</v>
      </c>
      <c r="F142" s="122">
        <v>0</v>
      </c>
      <c r="G142" s="122">
        <v>157.29913343539201</v>
      </c>
      <c r="H142" s="122"/>
      <c r="I142" s="122">
        <v>-1162.7008665646099</v>
      </c>
      <c r="J142" s="122">
        <v>-41494469</v>
      </c>
      <c r="K142" s="56"/>
      <c r="L142" s="122"/>
      <c r="M142" s="124"/>
      <c r="N142" s="124"/>
      <c r="O142" s="124"/>
      <c r="P142" s="124"/>
      <c r="Q142" s="124"/>
      <c r="R142" s="124"/>
      <c r="S142" s="124"/>
      <c r="T142" s="125"/>
      <c r="U142" s="126"/>
      <c r="V142" s="125"/>
      <c r="W142" s="127"/>
      <c r="X142" s="127"/>
      <c r="Y142" s="127"/>
      <c r="AA142" s="129"/>
      <c r="AB142" s="129"/>
      <c r="AC142" s="129"/>
      <c r="AD142" s="130"/>
      <c r="AE142" s="129"/>
      <c r="AF142" s="129"/>
      <c r="AG142" s="129"/>
      <c r="AH142" s="129"/>
      <c r="AI142" s="129"/>
      <c r="AJ142" s="129"/>
      <c r="AK142" s="129"/>
      <c r="AM142" s="131"/>
    </row>
    <row r="143" spans="1:39" s="128" customFormat="1" ht="12.75" x14ac:dyDescent="0.2">
      <c r="A143" s="123" t="s">
        <v>490</v>
      </c>
      <c r="B143" s="122">
        <v>29783</v>
      </c>
      <c r="C143" s="122">
        <v>7931</v>
      </c>
      <c r="D143" s="122">
        <v>-2026</v>
      </c>
      <c r="E143" s="122">
        <v>0</v>
      </c>
      <c r="F143" s="122">
        <v>0</v>
      </c>
      <c r="G143" s="122">
        <v>157.29913343539201</v>
      </c>
      <c r="H143" s="122"/>
      <c r="I143" s="122">
        <v>6062.2991334353901</v>
      </c>
      <c r="J143" s="122">
        <v>180553455</v>
      </c>
      <c r="K143" s="56"/>
      <c r="L143" s="122"/>
      <c r="M143" s="124"/>
      <c r="N143" s="124"/>
      <c r="O143" s="124"/>
      <c r="P143" s="124"/>
      <c r="Q143" s="124"/>
      <c r="R143" s="124"/>
      <c r="S143" s="124"/>
      <c r="T143" s="125"/>
      <c r="U143" s="126"/>
      <c r="V143" s="125"/>
      <c r="W143" s="127"/>
      <c r="X143" s="127"/>
      <c r="Y143" s="127"/>
      <c r="AA143" s="129"/>
      <c r="AB143" s="129"/>
      <c r="AC143" s="129"/>
      <c r="AD143" s="130"/>
      <c r="AE143" s="129"/>
      <c r="AF143" s="129"/>
      <c r="AG143" s="129"/>
      <c r="AH143" s="129"/>
      <c r="AI143" s="129"/>
      <c r="AJ143" s="129"/>
      <c r="AK143" s="129"/>
      <c r="AM143" s="131"/>
    </row>
    <row r="144" spans="1:39" s="128" customFormat="1" ht="12.75" x14ac:dyDescent="0.2">
      <c r="A144" s="123" t="s">
        <v>491</v>
      </c>
      <c r="B144" s="122">
        <v>15757</v>
      </c>
      <c r="C144" s="122">
        <v>15256</v>
      </c>
      <c r="D144" s="122">
        <v>1690</v>
      </c>
      <c r="E144" s="122">
        <v>0</v>
      </c>
      <c r="F144" s="122">
        <v>0</v>
      </c>
      <c r="G144" s="122">
        <v>157.29913343539201</v>
      </c>
      <c r="H144" s="122"/>
      <c r="I144" s="122">
        <v>17103.299133435401</v>
      </c>
      <c r="J144" s="122">
        <v>269496684</v>
      </c>
      <c r="K144" s="56"/>
      <c r="L144" s="122"/>
      <c r="M144" s="124"/>
      <c r="N144" s="124"/>
      <c r="O144" s="124"/>
      <c r="P144" s="124"/>
      <c r="Q144" s="124"/>
      <c r="R144" s="124"/>
      <c r="S144" s="124"/>
      <c r="T144" s="125"/>
      <c r="U144" s="126"/>
      <c r="V144" s="125"/>
      <c r="W144" s="127"/>
      <c r="X144" s="127"/>
      <c r="Y144" s="127"/>
      <c r="AA144" s="129"/>
      <c r="AB144" s="129"/>
      <c r="AC144" s="129"/>
      <c r="AD144" s="130"/>
      <c r="AE144" s="129"/>
      <c r="AF144" s="129"/>
      <c r="AG144" s="129"/>
      <c r="AH144" s="129"/>
      <c r="AI144" s="129"/>
      <c r="AJ144" s="129"/>
      <c r="AK144" s="129"/>
      <c r="AM144" s="131"/>
    </row>
    <row r="145" spans="1:39" s="128" customFormat="1" ht="12.75" x14ac:dyDescent="0.2">
      <c r="A145" s="123" t="s">
        <v>492</v>
      </c>
      <c r="B145" s="122">
        <v>41782</v>
      </c>
      <c r="C145" s="122">
        <v>6838</v>
      </c>
      <c r="D145" s="122">
        <v>-709</v>
      </c>
      <c r="E145" s="122">
        <v>0</v>
      </c>
      <c r="F145" s="122">
        <v>0</v>
      </c>
      <c r="G145" s="122">
        <v>157.29913343539201</v>
      </c>
      <c r="H145" s="122"/>
      <c r="I145" s="122">
        <v>6286.2991334353901</v>
      </c>
      <c r="J145" s="122">
        <v>262654150</v>
      </c>
      <c r="K145" s="56"/>
      <c r="L145" s="122"/>
      <c r="M145" s="124"/>
      <c r="N145" s="124"/>
      <c r="O145" s="124"/>
      <c r="P145" s="124"/>
      <c r="Q145" s="124"/>
      <c r="R145" s="124"/>
      <c r="S145" s="124"/>
      <c r="T145" s="125"/>
      <c r="U145" s="126"/>
      <c r="V145" s="125"/>
      <c r="W145" s="127"/>
      <c r="X145" s="127"/>
      <c r="Y145" s="127"/>
      <c r="AA145" s="129"/>
      <c r="AB145" s="129"/>
      <c r="AC145" s="129"/>
      <c r="AD145" s="130"/>
      <c r="AE145" s="129"/>
      <c r="AF145" s="129"/>
      <c r="AG145" s="129"/>
      <c r="AH145" s="129"/>
      <c r="AI145" s="129"/>
      <c r="AJ145" s="129"/>
      <c r="AK145" s="129"/>
      <c r="AM145" s="131"/>
    </row>
    <row r="146" spans="1:39" s="128" customFormat="1" ht="12.75" x14ac:dyDescent="0.2">
      <c r="A146" s="123" t="s">
        <v>493</v>
      </c>
      <c r="B146" s="122">
        <v>10024</v>
      </c>
      <c r="C146" s="122">
        <v>14298</v>
      </c>
      <c r="D146" s="122">
        <v>359</v>
      </c>
      <c r="E146" s="122">
        <v>0</v>
      </c>
      <c r="F146" s="122">
        <v>0</v>
      </c>
      <c r="G146" s="122">
        <v>157.29913343539201</v>
      </c>
      <c r="H146" s="122"/>
      <c r="I146" s="122">
        <v>14814.299133435399</v>
      </c>
      <c r="J146" s="122">
        <v>148498535</v>
      </c>
      <c r="K146" s="56"/>
      <c r="L146" s="122"/>
      <c r="M146" s="124"/>
      <c r="N146" s="124"/>
      <c r="O146" s="124"/>
      <c r="P146" s="124"/>
      <c r="Q146" s="124"/>
      <c r="R146" s="124"/>
      <c r="S146" s="124"/>
      <c r="T146" s="125"/>
      <c r="U146" s="126"/>
      <c r="V146" s="125"/>
      <c r="W146" s="127"/>
      <c r="X146" s="127"/>
      <c r="Y146" s="127"/>
      <c r="AA146" s="129"/>
      <c r="AB146" s="129"/>
      <c r="AC146" s="129"/>
      <c r="AD146" s="130"/>
      <c r="AE146" s="129"/>
      <c r="AF146" s="129"/>
      <c r="AG146" s="129"/>
      <c r="AH146" s="129"/>
      <c r="AI146" s="129"/>
      <c r="AJ146" s="129"/>
      <c r="AK146" s="129"/>
      <c r="AM146" s="131"/>
    </row>
    <row r="147" spans="1:39" s="128" customFormat="1" ht="12.75" x14ac:dyDescent="0.2">
      <c r="A147" s="123" t="s">
        <v>494</v>
      </c>
      <c r="B147" s="122">
        <v>14647</v>
      </c>
      <c r="C147" s="122">
        <v>14945</v>
      </c>
      <c r="D147" s="122">
        <v>1336</v>
      </c>
      <c r="E147" s="122">
        <v>0</v>
      </c>
      <c r="F147" s="122">
        <v>0</v>
      </c>
      <c r="G147" s="122">
        <v>157.29913343539201</v>
      </c>
      <c r="H147" s="122"/>
      <c r="I147" s="122">
        <v>16438.299133435401</v>
      </c>
      <c r="J147" s="122">
        <v>240771767</v>
      </c>
      <c r="K147" s="56"/>
      <c r="L147" s="122"/>
      <c r="M147" s="124"/>
      <c r="N147" s="124"/>
      <c r="O147" s="124"/>
      <c r="P147" s="124"/>
      <c r="Q147" s="124"/>
      <c r="R147" s="124"/>
      <c r="S147" s="124"/>
      <c r="T147" s="125"/>
      <c r="U147" s="126"/>
      <c r="V147" s="125"/>
      <c r="W147" s="127"/>
      <c r="X147" s="127"/>
      <c r="Y147" s="127"/>
      <c r="AA147" s="129"/>
      <c r="AB147" s="129"/>
      <c r="AC147" s="129"/>
      <c r="AD147" s="130"/>
      <c r="AE147" s="129"/>
      <c r="AF147" s="129"/>
      <c r="AG147" s="129"/>
      <c r="AH147" s="129"/>
      <c r="AI147" s="129"/>
      <c r="AJ147" s="129"/>
      <c r="AK147" s="129"/>
      <c r="AM147" s="131"/>
    </row>
    <row r="148" spans="1:39" s="128" customFormat="1" ht="18.75" customHeight="1" x14ac:dyDescent="0.2">
      <c r="A148" s="18" t="s">
        <v>495</v>
      </c>
      <c r="B148" s="19"/>
      <c r="C148" s="19"/>
      <c r="D148" s="19"/>
      <c r="E148" s="19"/>
      <c r="F148" s="19"/>
      <c r="G148" s="19"/>
      <c r="H148" s="19"/>
      <c r="I148" s="122"/>
      <c r="J148" s="122"/>
      <c r="K148" s="56"/>
      <c r="L148" s="122"/>
      <c r="M148" s="124"/>
      <c r="N148" s="124"/>
      <c r="O148" s="124"/>
      <c r="P148" s="124"/>
      <c r="Q148" s="124"/>
      <c r="R148" s="124"/>
      <c r="S148" s="124"/>
      <c r="T148" s="125"/>
      <c r="U148" s="126"/>
      <c r="V148" s="125"/>
      <c r="W148" s="127"/>
      <c r="X148" s="127"/>
      <c r="Y148" s="127"/>
      <c r="AA148" s="129"/>
      <c r="AB148" s="129"/>
      <c r="AC148" s="129"/>
      <c r="AD148" s="130"/>
      <c r="AE148" s="129"/>
      <c r="AF148" s="129"/>
      <c r="AG148" s="129"/>
      <c r="AH148" s="129"/>
      <c r="AI148" s="129"/>
      <c r="AJ148" s="129"/>
      <c r="AK148" s="129"/>
      <c r="AM148" s="131"/>
    </row>
    <row r="149" spans="1:39" s="128" customFormat="1" ht="12.75" x14ac:dyDescent="0.2">
      <c r="A149" s="123" t="s">
        <v>496</v>
      </c>
      <c r="B149" s="122">
        <v>44123</v>
      </c>
      <c r="C149" s="122">
        <v>10674</v>
      </c>
      <c r="D149" s="122">
        <v>-877</v>
      </c>
      <c r="E149" s="122">
        <v>0</v>
      </c>
      <c r="F149" s="122">
        <v>0</v>
      </c>
      <c r="G149" s="122">
        <v>157.29913343539201</v>
      </c>
      <c r="H149" s="122"/>
      <c r="I149" s="122">
        <v>9954.2991334353901</v>
      </c>
      <c r="J149" s="122">
        <v>439213541</v>
      </c>
      <c r="K149" s="56"/>
      <c r="L149" s="122"/>
      <c r="M149" s="124"/>
      <c r="N149" s="124"/>
      <c r="O149" s="124"/>
      <c r="P149" s="124"/>
      <c r="Q149" s="124"/>
      <c r="R149" s="124"/>
      <c r="S149" s="124"/>
      <c r="T149" s="125"/>
      <c r="U149" s="126"/>
      <c r="V149" s="125"/>
      <c r="W149" s="127"/>
      <c r="X149" s="127"/>
      <c r="Y149" s="127"/>
      <c r="AA149" s="129"/>
      <c r="AB149" s="129"/>
      <c r="AC149" s="129"/>
      <c r="AD149" s="130"/>
      <c r="AE149" s="129"/>
      <c r="AF149" s="129"/>
      <c r="AG149" s="129"/>
      <c r="AH149" s="129"/>
      <c r="AI149" s="129"/>
      <c r="AJ149" s="129"/>
      <c r="AK149" s="129"/>
      <c r="AM149" s="131"/>
    </row>
    <row r="150" spans="1:39" s="128" customFormat="1" ht="12.75" x14ac:dyDescent="0.2">
      <c r="A150" s="123" t="s">
        <v>497</v>
      </c>
      <c r="B150" s="122">
        <v>99533</v>
      </c>
      <c r="C150" s="122">
        <v>8845</v>
      </c>
      <c r="D150" s="122">
        <v>-1705</v>
      </c>
      <c r="E150" s="122">
        <v>0</v>
      </c>
      <c r="F150" s="122">
        <v>0</v>
      </c>
      <c r="G150" s="122">
        <v>157.29913343539201</v>
      </c>
      <c r="H150" s="122"/>
      <c r="I150" s="122">
        <v>7297.2991334353901</v>
      </c>
      <c r="J150" s="122">
        <v>726322075</v>
      </c>
      <c r="K150" s="56"/>
      <c r="L150" s="122"/>
      <c r="M150" s="124"/>
      <c r="N150" s="124"/>
      <c r="O150" s="124"/>
      <c r="P150" s="124"/>
      <c r="Q150" s="124"/>
      <c r="R150" s="124"/>
      <c r="S150" s="124"/>
      <c r="T150" s="125"/>
      <c r="U150" s="126"/>
      <c r="V150" s="125"/>
      <c r="W150" s="127"/>
      <c r="X150" s="127"/>
      <c r="Y150" s="127"/>
      <c r="AA150" s="129"/>
      <c r="AB150" s="129"/>
      <c r="AC150" s="129"/>
      <c r="AD150" s="130"/>
      <c r="AE150" s="129"/>
      <c r="AF150" s="129"/>
      <c r="AG150" s="129"/>
      <c r="AH150" s="129"/>
      <c r="AI150" s="129"/>
      <c r="AJ150" s="129"/>
      <c r="AK150" s="129"/>
      <c r="AM150" s="131"/>
    </row>
    <row r="151" spans="1:39" s="128" customFormat="1" ht="12.75" x14ac:dyDescent="0.2">
      <c r="A151" s="123" t="s">
        <v>498</v>
      </c>
      <c r="B151" s="122">
        <v>10994</v>
      </c>
      <c r="C151" s="122">
        <v>14550</v>
      </c>
      <c r="D151" s="122">
        <v>4427</v>
      </c>
      <c r="E151" s="122">
        <v>0</v>
      </c>
      <c r="F151" s="122">
        <v>0</v>
      </c>
      <c r="G151" s="122">
        <v>157.29913343539201</v>
      </c>
      <c r="H151" s="122"/>
      <c r="I151" s="122">
        <v>19134.299133435401</v>
      </c>
      <c r="J151" s="122">
        <v>210362485</v>
      </c>
      <c r="K151" s="56"/>
      <c r="L151" s="122"/>
      <c r="M151" s="124"/>
      <c r="N151" s="124"/>
      <c r="O151" s="124"/>
      <c r="P151" s="124"/>
      <c r="Q151" s="124"/>
      <c r="R151" s="124"/>
      <c r="S151" s="124"/>
      <c r="T151" s="125"/>
      <c r="U151" s="126"/>
      <c r="V151" s="125"/>
      <c r="W151" s="127"/>
      <c r="X151" s="127"/>
      <c r="Y151" s="127"/>
      <c r="AA151" s="129"/>
      <c r="AB151" s="129"/>
      <c r="AC151" s="129"/>
      <c r="AD151" s="130"/>
      <c r="AE151" s="129"/>
      <c r="AF151" s="129"/>
      <c r="AG151" s="129"/>
      <c r="AH151" s="129"/>
      <c r="AI151" s="129"/>
      <c r="AJ151" s="129"/>
      <c r="AK151" s="129"/>
      <c r="AM151" s="131"/>
    </row>
    <row r="152" spans="1:39" s="128" customFormat="1" ht="12.75" x14ac:dyDescent="0.2">
      <c r="A152" s="123" t="s">
        <v>499</v>
      </c>
      <c r="B152" s="122">
        <v>81683</v>
      </c>
      <c r="C152" s="122">
        <v>-161</v>
      </c>
      <c r="D152" s="122">
        <v>813</v>
      </c>
      <c r="E152" s="122">
        <v>0</v>
      </c>
      <c r="F152" s="122">
        <v>0</v>
      </c>
      <c r="G152" s="122">
        <v>157.29913343539201</v>
      </c>
      <c r="H152" s="122"/>
      <c r="I152" s="122">
        <v>809.29913343539204</v>
      </c>
      <c r="J152" s="122">
        <v>66105981</v>
      </c>
      <c r="K152" s="56"/>
      <c r="L152" s="122"/>
      <c r="M152" s="124"/>
      <c r="N152" s="124"/>
      <c r="O152" s="124"/>
      <c r="P152" s="124"/>
      <c r="Q152" s="124"/>
      <c r="R152" s="124"/>
      <c r="S152" s="124"/>
      <c r="T152" s="125"/>
      <c r="U152" s="126"/>
      <c r="V152" s="125"/>
      <c r="W152" s="127"/>
      <c r="X152" s="127"/>
      <c r="Y152" s="127"/>
      <c r="AA152" s="129"/>
      <c r="AB152" s="129"/>
      <c r="AC152" s="129"/>
      <c r="AD152" s="130"/>
      <c r="AE152" s="129"/>
      <c r="AF152" s="129"/>
      <c r="AG152" s="129"/>
      <c r="AH152" s="129"/>
      <c r="AI152" s="129"/>
      <c r="AJ152" s="129"/>
      <c r="AK152" s="129"/>
      <c r="AM152" s="131"/>
    </row>
    <row r="153" spans="1:39" s="128" customFormat="1" ht="12.75" x14ac:dyDescent="0.2">
      <c r="A153" s="123" t="s">
        <v>500</v>
      </c>
      <c r="B153" s="122">
        <v>25101</v>
      </c>
      <c r="C153" s="122">
        <v>11962</v>
      </c>
      <c r="D153" s="122">
        <v>-661</v>
      </c>
      <c r="E153" s="122">
        <v>0</v>
      </c>
      <c r="F153" s="122">
        <v>0</v>
      </c>
      <c r="G153" s="122">
        <v>157.29913343539201</v>
      </c>
      <c r="H153" s="122"/>
      <c r="I153" s="122">
        <v>11458.299133435399</v>
      </c>
      <c r="J153" s="122">
        <v>287614767</v>
      </c>
      <c r="K153" s="56"/>
      <c r="L153" s="122"/>
      <c r="M153" s="124"/>
      <c r="N153" s="124"/>
      <c r="O153" s="124"/>
      <c r="P153" s="124"/>
      <c r="Q153" s="124"/>
      <c r="R153" s="124"/>
      <c r="S153" s="124"/>
      <c r="T153" s="125"/>
      <c r="U153" s="126"/>
      <c r="V153" s="125"/>
      <c r="W153" s="127"/>
      <c r="X153" s="127"/>
      <c r="Y153" s="127"/>
      <c r="AA153" s="129"/>
      <c r="AB153" s="129"/>
      <c r="AC153" s="129"/>
      <c r="AD153" s="130"/>
      <c r="AE153" s="129"/>
      <c r="AF153" s="129"/>
      <c r="AG153" s="129"/>
      <c r="AH153" s="129"/>
      <c r="AI153" s="129"/>
      <c r="AJ153" s="129"/>
      <c r="AK153" s="129"/>
      <c r="AM153" s="131"/>
    </row>
    <row r="154" spans="1:39" s="128" customFormat="1" ht="12.75" x14ac:dyDescent="0.2">
      <c r="A154" s="123" t="s">
        <v>501</v>
      </c>
      <c r="B154" s="122">
        <v>62651</v>
      </c>
      <c r="C154" s="122">
        <v>6963</v>
      </c>
      <c r="D154" s="122">
        <v>-1388</v>
      </c>
      <c r="E154" s="122">
        <v>0</v>
      </c>
      <c r="F154" s="122">
        <v>0</v>
      </c>
      <c r="G154" s="122">
        <v>157.29913343539201</v>
      </c>
      <c r="H154" s="122"/>
      <c r="I154" s="122">
        <v>5732.2991334353901</v>
      </c>
      <c r="J154" s="122">
        <v>359134273</v>
      </c>
      <c r="K154" s="56"/>
      <c r="L154" s="122"/>
      <c r="M154" s="124"/>
      <c r="N154" s="124"/>
      <c r="O154" s="124"/>
      <c r="P154" s="124"/>
      <c r="Q154" s="124"/>
      <c r="R154" s="124"/>
      <c r="S154" s="124"/>
      <c r="T154" s="125"/>
      <c r="U154" s="126"/>
      <c r="V154" s="125"/>
      <c r="W154" s="127"/>
      <c r="X154" s="127"/>
      <c r="Y154" s="127"/>
      <c r="AA154" s="129"/>
      <c r="AB154" s="129"/>
      <c r="AC154" s="129"/>
      <c r="AD154" s="130"/>
      <c r="AE154" s="129"/>
      <c r="AF154" s="129"/>
      <c r="AG154" s="129"/>
      <c r="AH154" s="129"/>
      <c r="AI154" s="129"/>
      <c r="AJ154" s="129"/>
      <c r="AK154" s="129"/>
      <c r="AM154" s="131"/>
    </row>
    <row r="155" spans="1:39" s="128" customFormat="1" ht="18.75" customHeight="1" x14ac:dyDescent="0.2">
      <c r="A155" s="18" t="s">
        <v>502</v>
      </c>
      <c r="B155" s="19"/>
      <c r="C155" s="19"/>
      <c r="D155" s="19"/>
      <c r="E155" s="19"/>
      <c r="F155" s="19"/>
      <c r="G155" s="19"/>
      <c r="H155" s="19"/>
      <c r="I155" s="122"/>
      <c r="J155" s="122"/>
      <c r="K155" s="56"/>
      <c r="L155" s="122"/>
      <c r="M155" s="124"/>
      <c r="N155" s="124"/>
      <c r="O155" s="124"/>
      <c r="P155" s="124"/>
      <c r="Q155" s="124"/>
      <c r="R155" s="124"/>
      <c r="S155" s="124"/>
      <c r="T155" s="125"/>
      <c r="U155" s="126"/>
      <c r="V155" s="125"/>
      <c r="W155" s="127"/>
      <c r="X155" s="127"/>
      <c r="Y155" s="127"/>
      <c r="AA155" s="129"/>
      <c r="AB155" s="129"/>
      <c r="AC155" s="129"/>
      <c r="AD155" s="130"/>
      <c r="AE155" s="129"/>
      <c r="AF155" s="129"/>
      <c r="AG155" s="129"/>
      <c r="AH155" s="129"/>
      <c r="AI155" s="129"/>
      <c r="AJ155" s="129"/>
      <c r="AK155" s="129"/>
      <c r="AM155" s="131"/>
    </row>
    <row r="156" spans="1:39" s="128" customFormat="1" ht="12.75" x14ac:dyDescent="0.2">
      <c r="A156" s="123" t="s">
        <v>503</v>
      </c>
      <c r="B156" s="122">
        <v>30022</v>
      </c>
      <c r="C156" s="122">
        <v>7622</v>
      </c>
      <c r="D156" s="122">
        <v>-19</v>
      </c>
      <c r="E156" s="122">
        <v>0</v>
      </c>
      <c r="F156" s="122">
        <v>0</v>
      </c>
      <c r="G156" s="122">
        <v>157.29913343539201</v>
      </c>
      <c r="H156" s="122"/>
      <c r="I156" s="122">
        <v>7760.2991334353901</v>
      </c>
      <c r="J156" s="122">
        <v>232979701</v>
      </c>
      <c r="K156" s="56"/>
      <c r="L156" s="122"/>
      <c r="M156" s="124"/>
      <c r="N156" s="124"/>
      <c r="O156" s="124"/>
      <c r="P156" s="124"/>
      <c r="Q156" s="124"/>
      <c r="R156" s="124"/>
      <c r="S156" s="124"/>
      <c r="T156" s="125"/>
      <c r="U156" s="126"/>
      <c r="V156" s="125"/>
      <c r="W156" s="127"/>
      <c r="X156" s="127"/>
      <c r="Y156" s="127"/>
      <c r="AA156" s="129"/>
      <c r="AB156" s="129"/>
      <c r="AC156" s="129"/>
      <c r="AD156" s="130"/>
      <c r="AE156" s="129"/>
      <c r="AF156" s="129"/>
      <c r="AG156" s="129"/>
      <c r="AH156" s="129"/>
      <c r="AI156" s="129"/>
      <c r="AJ156" s="129"/>
      <c r="AK156" s="129"/>
      <c r="AM156" s="131"/>
    </row>
    <row r="157" spans="1:39" s="128" customFormat="1" ht="12.75" x14ac:dyDescent="0.2">
      <c r="A157" s="123" t="s">
        <v>504</v>
      </c>
      <c r="B157" s="122">
        <v>40337</v>
      </c>
      <c r="C157" s="122">
        <v>7003</v>
      </c>
      <c r="D157" s="122">
        <v>-1172</v>
      </c>
      <c r="E157" s="122">
        <v>0</v>
      </c>
      <c r="F157" s="122">
        <v>0</v>
      </c>
      <c r="G157" s="122">
        <v>157.29913343539201</v>
      </c>
      <c r="H157" s="122"/>
      <c r="I157" s="122">
        <v>5988.2991334353901</v>
      </c>
      <c r="J157" s="122">
        <v>241550022</v>
      </c>
      <c r="K157" s="56"/>
      <c r="L157" s="122"/>
      <c r="M157" s="124"/>
      <c r="N157" s="124"/>
      <c r="O157" s="124"/>
      <c r="P157" s="124"/>
      <c r="Q157" s="124"/>
      <c r="R157" s="124"/>
      <c r="S157" s="124"/>
      <c r="T157" s="125"/>
      <c r="U157" s="126"/>
      <c r="V157" s="125"/>
      <c r="W157" s="127"/>
      <c r="X157" s="127"/>
      <c r="Y157" s="127"/>
      <c r="AA157" s="129"/>
      <c r="AB157" s="129"/>
      <c r="AC157" s="129"/>
      <c r="AD157" s="130"/>
      <c r="AE157" s="129"/>
      <c r="AF157" s="129"/>
      <c r="AG157" s="129"/>
      <c r="AH157" s="129"/>
      <c r="AI157" s="129"/>
      <c r="AJ157" s="129"/>
      <c r="AK157" s="129"/>
      <c r="AM157" s="131"/>
    </row>
    <row r="158" spans="1:39" s="128" customFormat="1" ht="12.75" x14ac:dyDescent="0.2">
      <c r="A158" s="123" t="s">
        <v>505</v>
      </c>
      <c r="B158" s="122">
        <v>9951</v>
      </c>
      <c r="C158" s="122">
        <v>15252</v>
      </c>
      <c r="D158" s="122">
        <v>2235</v>
      </c>
      <c r="E158" s="122">
        <v>0</v>
      </c>
      <c r="F158" s="122">
        <v>0</v>
      </c>
      <c r="G158" s="122">
        <v>157.29913343539201</v>
      </c>
      <c r="H158" s="122"/>
      <c r="I158" s="122">
        <v>17644.299133435401</v>
      </c>
      <c r="J158" s="122">
        <v>175578421</v>
      </c>
      <c r="K158" s="56"/>
      <c r="L158" s="122"/>
      <c r="M158" s="124"/>
      <c r="N158" s="124"/>
      <c r="O158" s="124"/>
      <c r="P158" s="124"/>
      <c r="Q158" s="124"/>
      <c r="R158" s="124"/>
      <c r="S158" s="124"/>
      <c r="T158" s="125"/>
      <c r="U158" s="126"/>
      <c r="V158" s="125"/>
      <c r="W158" s="127"/>
      <c r="X158" s="127"/>
      <c r="Y158" s="127"/>
      <c r="AA158" s="129"/>
      <c r="AB158" s="129"/>
      <c r="AC158" s="129"/>
      <c r="AD158" s="130"/>
      <c r="AE158" s="129"/>
      <c r="AF158" s="129"/>
      <c r="AG158" s="129"/>
      <c r="AH158" s="129"/>
      <c r="AI158" s="129"/>
      <c r="AJ158" s="129"/>
      <c r="AK158" s="129"/>
      <c r="AM158" s="131"/>
    </row>
    <row r="159" spans="1:39" s="128" customFormat="1" ht="12.75" x14ac:dyDescent="0.2">
      <c r="A159" s="123" t="s">
        <v>506</v>
      </c>
      <c r="B159" s="122">
        <v>9241</v>
      </c>
      <c r="C159" s="122">
        <v>7724</v>
      </c>
      <c r="D159" s="122">
        <v>-2</v>
      </c>
      <c r="E159" s="122">
        <v>0</v>
      </c>
      <c r="F159" s="122">
        <v>0</v>
      </c>
      <c r="G159" s="122">
        <v>157.29913343539201</v>
      </c>
      <c r="H159" s="122"/>
      <c r="I159" s="122">
        <v>7879.2991334353901</v>
      </c>
      <c r="J159" s="122">
        <v>72812603</v>
      </c>
      <c r="K159" s="56"/>
      <c r="L159" s="122"/>
      <c r="M159" s="124"/>
      <c r="N159" s="124"/>
      <c r="O159" s="124"/>
      <c r="P159" s="124"/>
      <c r="Q159" s="124"/>
      <c r="R159" s="124"/>
      <c r="S159" s="124"/>
      <c r="T159" s="125"/>
      <c r="U159" s="126"/>
      <c r="V159" s="125"/>
      <c r="W159" s="127"/>
      <c r="X159" s="127"/>
      <c r="Y159" s="127"/>
      <c r="AA159" s="129"/>
      <c r="AB159" s="129"/>
      <c r="AC159" s="129"/>
      <c r="AD159" s="130"/>
      <c r="AE159" s="129"/>
      <c r="AF159" s="129"/>
      <c r="AG159" s="129"/>
      <c r="AH159" s="129"/>
      <c r="AI159" s="129"/>
      <c r="AJ159" s="129"/>
      <c r="AK159" s="129"/>
      <c r="AM159" s="131"/>
    </row>
    <row r="160" spans="1:39" s="128" customFormat="1" ht="12.75" x14ac:dyDescent="0.2">
      <c r="A160" s="123" t="s">
        <v>507</v>
      </c>
      <c r="B160" s="122">
        <v>110816</v>
      </c>
      <c r="C160" s="122">
        <v>9101</v>
      </c>
      <c r="D160" s="122">
        <v>-209</v>
      </c>
      <c r="E160" s="122">
        <v>0</v>
      </c>
      <c r="F160" s="122">
        <v>0</v>
      </c>
      <c r="G160" s="122">
        <v>157.29913343539201</v>
      </c>
      <c r="H160" s="122"/>
      <c r="I160" s="122">
        <v>9049.2991334353901</v>
      </c>
      <c r="J160" s="122">
        <v>1002807133</v>
      </c>
      <c r="K160" s="56"/>
      <c r="L160" s="122"/>
      <c r="M160" s="124"/>
      <c r="N160" s="124"/>
      <c r="O160" s="124"/>
      <c r="P160" s="124"/>
      <c r="Q160" s="124"/>
      <c r="R160" s="124"/>
      <c r="S160" s="124"/>
      <c r="T160" s="125"/>
      <c r="U160" s="126"/>
      <c r="V160" s="125"/>
      <c r="W160" s="127"/>
      <c r="X160" s="127"/>
      <c r="Y160" s="127"/>
      <c r="AA160" s="129"/>
      <c r="AB160" s="129"/>
      <c r="AC160" s="129"/>
      <c r="AD160" s="130"/>
      <c r="AE160" s="129"/>
      <c r="AF160" s="129"/>
      <c r="AG160" s="129"/>
      <c r="AH160" s="129"/>
      <c r="AI160" s="129"/>
      <c r="AJ160" s="129"/>
      <c r="AK160" s="129"/>
      <c r="AM160" s="131"/>
    </row>
    <row r="161" spans="1:39" s="128" customFormat="1" ht="12.75" x14ac:dyDescent="0.2">
      <c r="A161" s="123" t="s">
        <v>508</v>
      </c>
      <c r="B161" s="122">
        <v>4767</v>
      </c>
      <c r="C161" s="122">
        <v>15879</v>
      </c>
      <c r="D161" s="122">
        <v>932</v>
      </c>
      <c r="E161" s="122">
        <v>0</v>
      </c>
      <c r="F161" s="122">
        <v>0</v>
      </c>
      <c r="G161" s="122">
        <v>157.29913343539201</v>
      </c>
      <c r="H161" s="122"/>
      <c r="I161" s="122">
        <v>16968.299133435401</v>
      </c>
      <c r="J161" s="122">
        <v>80887882</v>
      </c>
      <c r="K161" s="56"/>
      <c r="L161" s="122"/>
      <c r="M161" s="124"/>
      <c r="N161" s="124"/>
      <c r="O161" s="124"/>
      <c r="P161" s="124"/>
      <c r="Q161" s="124"/>
      <c r="R161" s="124"/>
      <c r="S161" s="124"/>
      <c r="T161" s="125"/>
      <c r="U161" s="126"/>
      <c r="V161" s="125"/>
      <c r="W161" s="127"/>
      <c r="X161" s="127"/>
      <c r="Y161" s="127"/>
      <c r="AA161" s="129"/>
      <c r="AB161" s="129"/>
      <c r="AC161" s="129"/>
      <c r="AD161" s="130"/>
      <c r="AE161" s="129"/>
      <c r="AF161" s="129"/>
      <c r="AG161" s="129"/>
      <c r="AH161" s="129"/>
      <c r="AI161" s="129"/>
      <c r="AJ161" s="129"/>
      <c r="AK161" s="129"/>
      <c r="AM161" s="131"/>
    </row>
    <row r="162" spans="1:39" s="128" customFormat="1" ht="12.75" x14ac:dyDescent="0.2">
      <c r="A162" s="123" t="s">
        <v>509</v>
      </c>
      <c r="B162" s="122">
        <v>5634</v>
      </c>
      <c r="C162" s="122">
        <v>11674</v>
      </c>
      <c r="D162" s="122">
        <v>660</v>
      </c>
      <c r="E162" s="122">
        <v>0</v>
      </c>
      <c r="F162" s="122">
        <v>0</v>
      </c>
      <c r="G162" s="122">
        <v>157.29913343539201</v>
      </c>
      <c r="H162" s="122"/>
      <c r="I162" s="122">
        <v>12491.299133435399</v>
      </c>
      <c r="J162" s="122">
        <v>70375979</v>
      </c>
      <c r="K162" s="56"/>
      <c r="L162" s="122"/>
      <c r="M162" s="124"/>
      <c r="N162" s="124"/>
      <c r="O162" s="124"/>
      <c r="P162" s="124"/>
      <c r="Q162" s="124"/>
      <c r="R162" s="124"/>
      <c r="S162" s="124"/>
      <c r="T162" s="125"/>
      <c r="U162" s="126"/>
      <c r="V162" s="125"/>
      <c r="W162" s="127"/>
      <c r="X162" s="127"/>
      <c r="Y162" s="127"/>
      <c r="AA162" s="129"/>
      <c r="AB162" s="129"/>
      <c r="AC162" s="129"/>
      <c r="AD162" s="130"/>
      <c r="AE162" s="129"/>
      <c r="AF162" s="129"/>
      <c r="AG162" s="129"/>
      <c r="AH162" s="129"/>
      <c r="AI162" s="129"/>
      <c r="AJ162" s="129"/>
      <c r="AK162" s="129"/>
      <c r="AM162" s="131"/>
    </row>
    <row r="163" spans="1:39" s="128" customFormat="1" ht="12.75" x14ac:dyDescent="0.2">
      <c r="A163" s="123" t="s">
        <v>510</v>
      </c>
      <c r="B163" s="122">
        <v>32947</v>
      </c>
      <c r="C163" s="122">
        <v>12080</v>
      </c>
      <c r="D163" s="122">
        <v>2033</v>
      </c>
      <c r="E163" s="122">
        <v>0</v>
      </c>
      <c r="F163" s="122">
        <v>0</v>
      </c>
      <c r="G163" s="122">
        <v>157.29913343539201</v>
      </c>
      <c r="H163" s="122"/>
      <c r="I163" s="122">
        <v>14270.299133435399</v>
      </c>
      <c r="J163" s="122">
        <v>470163546</v>
      </c>
      <c r="K163" s="56"/>
      <c r="L163" s="122"/>
      <c r="M163" s="124"/>
      <c r="N163" s="124"/>
      <c r="O163" s="124"/>
      <c r="P163" s="124"/>
      <c r="Q163" s="124"/>
      <c r="R163" s="124"/>
      <c r="S163" s="124"/>
      <c r="T163" s="125"/>
      <c r="U163" s="126"/>
      <c r="V163" s="125"/>
      <c r="W163" s="127"/>
      <c r="X163" s="127"/>
      <c r="Y163" s="127"/>
      <c r="AA163" s="129"/>
      <c r="AB163" s="129"/>
      <c r="AC163" s="129"/>
      <c r="AD163" s="130"/>
      <c r="AE163" s="129"/>
      <c r="AF163" s="129"/>
      <c r="AG163" s="129"/>
      <c r="AH163" s="129"/>
      <c r="AI163" s="129"/>
      <c r="AJ163" s="129"/>
      <c r="AK163" s="129"/>
      <c r="AM163" s="131"/>
    </row>
    <row r="164" spans="1:39" s="128" customFormat="1" ht="12.75" x14ac:dyDescent="0.2">
      <c r="A164" s="123" t="s">
        <v>511</v>
      </c>
      <c r="B164" s="122">
        <v>6602</v>
      </c>
      <c r="C164" s="122">
        <v>14027</v>
      </c>
      <c r="D164" s="122">
        <v>2174</v>
      </c>
      <c r="E164" s="122">
        <v>0</v>
      </c>
      <c r="F164" s="122">
        <v>0</v>
      </c>
      <c r="G164" s="122">
        <v>157.29913343539201</v>
      </c>
      <c r="H164" s="122"/>
      <c r="I164" s="122">
        <v>16358.299133435399</v>
      </c>
      <c r="J164" s="122">
        <v>107997491</v>
      </c>
      <c r="K164" s="56"/>
      <c r="L164" s="122"/>
      <c r="M164" s="124"/>
      <c r="N164" s="124"/>
      <c r="O164" s="124"/>
      <c r="P164" s="124"/>
      <c r="Q164" s="124"/>
      <c r="R164" s="124"/>
      <c r="S164" s="124"/>
      <c r="T164" s="125"/>
      <c r="U164" s="126"/>
      <c r="V164" s="125"/>
      <c r="W164" s="127"/>
      <c r="X164" s="127"/>
      <c r="Y164" s="127"/>
      <c r="AA164" s="129"/>
      <c r="AB164" s="129"/>
      <c r="AC164" s="129"/>
      <c r="AD164" s="130"/>
      <c r="AE164" s="129"/>
      <c r="AF164" s="129"/>
      <c r="AG164" s="129"/>
      <c r="AH164" s="129"/>
      <c r="AI164" s="129"/>
      <c r="AJ164" s="129"/>
      <c r="AK164" s="129"/>
      <c r="AM164" s="131"/>
    </row>
    <row r="165" spans="1:39" s="128" customFormat="1" ht="12.75" x14ac:dyDescent="0.2">
      <c r="A165" s="123" t="s">
        <v>512</v>
      </c>
      <c r="B165" s="122">
        <v>5738</v>
      </c>
      <c r="C165" s="122">
        <v>10390</v>
      </c>
      <c r="D165" s="122">
        <v>-468</v>
      </c>
      <c r="E165" s="122">
        <v>0</v>
      </c>
      <c r="F165" s="122">
        <v>0</v>
      </c>
      <c r="G165" s="122">
        <v>157.29913343539201</v>
      </c>
      <c r="H165" s="122"/>
      <c r="I165" s="122">
        <v>10079.299133435399</v>
      </c>
      <c r="J165" s="122">
        <v>57835018</v>
      </c>
      <c r="K165" s="56"/>
      <c r="L165" s="122"/>
      <c r="M165" s="124"/>
      <c r="N165" s="124"/>
      <c r="O165" s="124"/>
      <c r="P165" s="124"/>
      <c r="Q165" s="124"/>
      <c r="R165" s="124"/>
      <c r="S165" s="124"/>
      <c r="T165" s="125"/>
      <c r="U165" s="126"/>
      <c r="V165" s="125"/>
      <c r="W165" s="127"/>
      <c r="X165" s="127"/>
      <c r="Y165" s="127"/>
      <c r="AA165" s="129"/>
      <c r="AB165" s="129"/>
      <c r="AC165" s="129"/>
      <c r="AD165" s="130"/>
      <c r="AE165" s="129"/>
      <c r="AF165" s="129"/>
      <c r="AG165" s="129"/>
      <c r="AH165" s="129"/>
      <c r="AI165" s="129"/>
      <c r="AJ165" s="129"/>
      <c r="AK165" s="129"/>
      <c r="AM165" s="131"/>
    </row>
    <row r="166" spans="1:39" s="128" customFormat="1" ht="12.75" x14ac:dyDescent="0.2">
      <c r="A166" s="123" t="s">
        <v>513</v>
      </c>
      <c r="B166" s="122">
        <v>5274</v>
      </c>
      <c r="C166" s="122">
        <v>14096</v>
      </c>
      <c r="D166" s="122">
        <v>375</v>
      </c>
      <c r="E166" s="122">
        <v>0</v>
      </c>
      <c r="F166" s="122">
        <v>0</v>
      </c>
      <c r="G166" s="122">
        <v>157.29913343539201</v>
      </c>
      <c r="H166" s="122"/>
      <c r="I166" s="122">
        <v>14628.299133435399</v>
      </c>
      <c r="J166" s="122">
        <v>77149650</v>
      </c>
      <c r="K166" s="56"/>
      <c r="L166" s="122"/>
      <c r="M166" s="124"/>
      <c r="N166" s="124"/>
      <c r="O166" s="124"/>
      <c r="P166" s="124"/>
      <c r="Q166" s="124"/>
      <c r="R166" s="124"/>
      <c r="S166" s="124"/>
      <c r="T166" s="125"/>
      <c r="U166" s="126"/>
      <c r="V166" s="125"/>
      <c r="W166" s="127"/>
      <c r="X166" s="127"/>
      <c r="Y166" s="127"/>
      <c r="AA166" s="129"/>
      <c r="AB166" s="129"/>
      <c r="AC166" s="129"/>
      <c r="AD166" s="130"/>
      <c r="AE166" s="129"/>
      <c r="AF166" s="129"/>
      <c r="AG166" s="129"/>
      <c r="AH166" s="129"/>
      <c r="AI166" s="129"/>
      <c r="AJ166" s="129"/>
      <c r="AK166" s="129"/>
      <c r="AM166" s="131"/>
    </row>
    <row r="167" spans="1:39" s="128" customFormat="1" ht="12.75" x14ac:dyDescent="0.2">
      <c r="A167" s="123" t="s">
        <v>514</v>
      </c>
      <c r="B167" s="122">
        <v>563439</v>
      </c>
      <c r="C167" s="122">
        <v>4774</v>
      </c>
      <c r="D167" s="122">
        <v>-817</v>
      </c>
      <c r="E167" s="122">
        <v>0</v>
      </c>
      <c r="F167" s="122">
        <v>0</v>
      </c>
      <c r="G167" s="122">
        <v>157.29913343539201</v>
      </c>
      <c r="H167" s="122"/>
      <c r="I167" s="122">
        <v>4114.2991334353901</v>
      </c>
      <c r="J167" s="122">
        <v>2318156589</v>
      </c>
      <c r="K167" s="56"/>
      <c r="L167" s="122"/>
      <c r="M167" s="124"/>
      <c r="N167" s="124"/>
      <c r="O167" s="124"/>
      <c r="P167" s="124"/>
      <c r="Q167" s="124"/>
      <c r="R167" s="124"/>
      <c r="S167" s="124"/>
      <c r="T167" s="125"/>
      <c r="U167" s="126"/>
      <c r="V167" s="125"/>
      <c r="W167" s="127"/>
      <c r="X167" s="127"/>
      <c r="Y167" s="127"/>
      <c r="AA167" s="129"/>
      <c r="AB167" s="129"/>
      <c r="AC167" s="129"/>
      <c r="AD167" s="130"/>
      <c r="AE167" s="129"/>
      <c r="AF167" s="129"/>
      <c r="AG167" s="129"/>
      <c r="AH167" s="129"/>
      <c r="AI167" s="129"/>
      <c r="AJ167" s="129"/>
      <c r="AK167" s="129"/>
      <c r="AM167" s="131"/>
    </row>
    <row r="168" spans="1:39" s="128" customFormat="1" ht="12.75" x14ac:dyDescent="0.2">
      <c r="A168" s="123" t="s">
        <v>515</v>
      </c>
      <c r="B168" s="122">
        <v>13217</v>
      </c>
      <c r="C168" s="122">
        <v>10004</v>
      </c>
      <c r="D168" s="122">
        <v>-1187</v>
      </c>
      <c r="E168" s="122">
        <v>0</v>
      </c>
      <c r="F168" s="122">
        <v>0</v>
      </c>
      <c r="G168" s="122">
        <v>157.29913343539201</v>
      </c>
      <c r="H168" s="122"/>
      <c r="I168" s="122">
        <v>8974.2991334353901</v>
      </c>
      <c r="J168" s="122">
        <v>118613312</v>
      </c>
      <c r="K168" s="56"/>
      <c r="L168" s="122"/>
      <c r="M168" s="124"/>
      <c r="N168" s="124"/>
      <c r="O168" s="124"/>
      <c r="P168" s="124"/>
      <c r="Q168" s="124"/>
      <c r="R168" s="124"/>
      <c r="S168" s="124"/>
      <c r="T168" s="125"/>
      <c r="U168" s="126"/>
      <c r="V168" s="125"/>
      <c r="W168" s="127"/>
      <c r="X168" s="127"/>
      <c r="Y168" s="127"/>
      <c r="AA168" s="129"/>
      <c r="AB168" s="129"/>
      <c r="AC168" s="129"/>
      <c r="AD168" s="130"/>
      <c r="AE168" s="129"/>
      <c r="AF168" s="129"/>
      <c r="AG168" s="129"/>
      <c r="AH168" s="129"/>
      <c r="AI168" s="129"/>
      <c r="AJ168" s="129"/>
      <c r="AK168" s="129"/>
      <c r="AM168" s="131"/>
    </row>
    <row r="169" spans="1:39" s="128" customFormat="1" ht="12.75" x14ac:dyDescent="0.2">
      <c r="A169" s="123" t="s">
        <v>516</v>
      </c>
      <c r="B169" s="122">
        <v>9497</v>
      </c>
      <c r="C169" s="122">
        <v>10933</v>
      </c>
      <c r="D169" s="122">
        <v>-529</v>
      </c>
      <c r="E169" s="122">
        <v>0</v>
      </c>
      <c r="F169" s="122">
        <v>0</v>
      </c>
      <c r="G169" s="122">
        <v>157.29913343539201</v>
      </c>
      <c r="H169" s="122"/>
      <c r="I169" s="122">
        <v>10561.299133435399</v>
      </c>
      <c r="J169" s="122">
        <v>100300658</v>
      </c>
      <c r="K169" s="56"/>
      <c r="L169" s="122"/>
      <c r="M169" s="124"/>
      <c r="N169" s="124"/>
      <c r="O169" s="124"/>
      <c r="P169" s="124"/>
      <c r="Q169" s="124"/>
      <c r="R169" s="124"/>
      <c r="S169" s="124"/>
      <c r="T169" s="125"/>
      <c r="U169" s="126"/>
      <c r="V169" s="125"/>
      <c r="W169" s="127"/>
      <c r="X169" s="127"/>
      <c r="Y169" s="127"/>
      <c r="AA169" s="129"/>
      <c r="AB169" s="129"/>
      <c r="AC169" s="129"/>
      <c r="AD169" s="130"/>
      <c r="AE169" s="129"/>
      <c r="AF169" s="129"/>
      <c r="AG169" s="129"/>
      <c r="AH169" s="129"/>
      <c r="AI169" s="129"/>
      <c r="AJ169" s="129"/>
      <c r="AK169" s="129"/>
      <c r="AM169" s="131"/>
    </row>
    <row r="170" spans="1:39" s="128" customFormat="1" ht="12.75" x14ac:dyDescent="0.2">
      <c r="A170" s="123" t="s">
        <v>517</v>
      </c>
      <c r="B170" s="122">
        <v>9067</v>
      </c>
      <c r="C170" s="122">
        <v>10723</v>
      </c>
      <c r="D170" s="122">
        <v>79</v>
      </c>
      <c r="E170" s="122">
        <v>0</v>
      </c>
      <c r="F170" s="122">
        <v>0</v>
      </c>
      <c r="G170" s="122">
        <v>157.29913343539201</v>
      </c>
      <c r="H170" s="122"/>
      <c r="I170" s="122">
        <v>10959.299133435399</v>
      </c>
      <c r="J170" s="122">
        <v>99367965</v>
      </c>
      <c r="K170" s="56"/>
      <c r="L170" s="122"/>
      <c r="M170" s="124"/>
      <c r="N170" s="124"/>
      <c r="O170" s="124"/>
      <c r="P170" s="124"/>
      <c r="Q170" s="124"/>
      <c r="R170" s="124"/>
      <c r="S170" s="124"/>
      <c r="T170" s="125"/>
      <c r="U170" s="126"/>
      <c r="V170" s="125"/>
      <c r="W170" s="127"/>
      <c r="X170" s="127"/>
      <c r="Y170" s="127"/>
      <c r="AA170" s="129"/>
      <c r="AB170" s="129"/>
      <c r="AC170" s="129"/>
      <c r="AD170" s="130"/>
      <c r="AE170" s="129"/>
      <c r="AF170" s="129"/>
      <c r="AG170" s="129"/>
      <c r="AH170" s="129"/>
      <c r="AI170" s="129"/>
      <c r="AJ170" s="129"/>
      <c r="AK170" s="129"/>
      <c r="AM170" s="131"/>
    </row>
    <row r="171" spans="1:39" s="128" customFormat="1" ht="12.75" x14ac:dyDescent="0.2">
      <c r="A171" s="123" t="s">
        <v>518</v>
      </c>
      <c r="B171" s="122">
        <v>37356</v>
      </c>
      <c r="C171" s="122">
        <v>826</v>
      </c>
      <c r="D171" s="122">
        <v>1320</v>
      </c>
      <c r="E171" s="122">
        <v>0</v>
      </c>
      <c r="F171" s="122">
        <v>0</v>
      </c>
      <c r="G171" s="122">
        <v>157.29913343539201</v>
      </c>
      <c r="H171" s="122"/>
      <c r="I171" s="122">
        <v>2303.2991334353901</v>
      </c>
      <c r="J171" s="122">
        <v>86042042</v>
      </c>
      <c r="K171" s="56"/>
      <c r="L171" s="122"/>
      <c r="M171" s="124"/>
      <c r="N171" s="124"/>
      <c r="O171" s="124"/>
      <c r="P171" s="124"/>
      <c r="Q171" s="124"/>
      <c r="R171" s="124"/>
      <c r="S171" s="124"/>
      <c r="T171" s="125"/>
      <c r="U171" s="126"/>
      <c r="V171" s="125"/>
      <c r="W171" s="127"/>
      <c r="X171" s="127"/>
      <c r="Y171" s="127"/>
      <c r="AA171" s="129"/>
      <c r="AB171" s="129"/>
      <c r="AC171" s="129"/>
      <c r="AD171" s="130"/>
      <c r="AE171" s="129"/>
      <c r="AF171" s="129"/>
      <c r="AG171" s="129"/>
      <c r="AH171" s="129"/>
      <c r="AI171" s="129"/>
      <c r="AJ171" s="129"/>
      <c r="AK171" s="129"/>
      <c r="AM171" s="131"/>
    </row>
    <row r="172" spans="1:39" s="128" customFormat="1" ht="12.75" x14ac:dyDescent="0.2">
      <c r="A172" s="123" t="s">
        <v>519</v>
      </c>
      <c r="B172" s="122">
        <v>6946</v>
      </c>
      <c r="C172" s="122">
        <v>9657</v>
      </c>
      <c r="D172" s="122">
        <v>-966</v>
      </c>
      <c r="E172" s="122">
        <v>0</v>
      </c>
      <c r="F172" s="122">
        <v>0</v>
      </c>
      <c r="G172" s="122">
        <v>157.29913343539201</v>
      </c>
      <c r="H172" s="122"/>
      <c r="I172" s="122">
        <v>8848.2991334353901</v>
      </c>
      <c r="J172" s="122">
        <v>61460286</v>
      </c>
      <c r="K172" s="56"/>
      <c r="L172" s="122"/>
      <c r="M172" s="124"/>
      <c r="N172" s="124"/>
      <c r="O172" s="124"/>
      <c r="P172" s="124"/>
      <c r="Q172" s="124"/>
      <c r="R172" s="124"/>
      <c r="S172" s="124"/>
      <c r="T172" s="125"/>
      <c r="U172" s="126"/>
      <c r="V172" s="125"/>
      <c r="W172" s="127"/>
      <c r="X172" s="127"/>
      <c r="Y172" s="127"/>
      <c r="AA172" s="129"/>
      <c r="AB172" s="129"/>
      <c r="AC172" s="129"/>
      <c r="AD172" s="130"/>
      <c r="AE172" s="129"/>
      <c r="AF172" s="129"/>
      <c r="AG172" s="129"/>
      <c r="AH172" s="129"/>
      <c r="AI172" s="129"/>
      <c r="AJ172" s="129"/>
      <c r="AK172" s="129"/>
      <c r="AM172" s="131"/>
    </row>
    <row r="173" spans="1:39" s="128" customFormat="1" ht="12.75" x14ac:dyDescent="0.2">
      <c r="A173" s="123" t="s">
        <v>520</v>
      </c>
      <c r="B173" s="122">
        <v>43944</v>
      </c>
      <c r="C173" s="122">
        <v>3337</v>
      </c>
      <c r="D173" s="122">
        <v>-2</v>
      </c>
      <c r="E173" s="122">
        <v>0</v>
      </c>
      <c r="F173" s="122">
        <v>0</v>
      </c>
      <c r="G173" s="122">
        <v>157.29913343539201</v>
      </c>
      <c r="H173" s="122"/>
      <c r="I173" s="122">
        <v>3492.2991334353901</v>
      </c>
      <c r="J173" s="122">
        <v>153465593</v>
      </c>
      <c r="K173" s="56"/>
      <c r="L173" s="122"/>
      <c r="M173" s="124"/>
      <c r="N173" s="124"/>
      <c r="O173" s="124"/>
      <c r="P173" s="124"/>
      <c r="Q173" s="124"/>
      <c r="R173" s="124"/>
      <c r="S173" s="124"/>
      <c r="T173" s="125"/>
      <c r="U173" s="126"/>
      <c r="V173" s="125"/>
      <c r="W173" s="127"/>
      <c r="X173" s="127"/>
      <c r="Y173" s="127"/>
      <c r="AA173" s="129"/>
      <c r="AB173" s="129"/>
      <c r="AC173" s="129"/>
      <c r="AD173" s="130"/>
      <c r="AE173" s="129"/>
      <c r="AF173" s="129"/>
      <c r="AG173" s="129"/>
      <c r="AH173" s="129"/>
      <c r="AI173" s="129"/>
      <c r="AJ173" s="129"/>
      <c r="AK173" s="129"/>
      <c r="AM173" s="131"/>
    </row>
    <row r="174" spans="1:39" s="128" customFormat="1" ht="12.75" x14ac:dyDescent="0.2">
      <c r="A174" s="123" t="s">
        <v>521</v>
      </c>
      <c r="B174" s="122">
        <v>41356</v>
      </c>
      <c r="C174" s="122">
        <v>2992</v>
      </c>
      <c r="D174" s="122">
        <v>1363</v>
      </c>
      <c r="E174" s="122">
        <v>0</v>
      </c>
      <c r="F174" s="122">
        <v>0</v>
      </c>
      <c r="G174" s="122">
        <v>157.29913343539201</v>
      </c>
      <c r="H174" s="122"/>
      <c r="I174" s="122">
        <v>4512.2991334353901</v>
      </c>
      <c r="J174" s="122">
        <v>186610643</v>
      </c>
      <c r="K174" s="56"/>
      <c r="L174" s="122"/>
      <c r="M174" s="124"/>
      <c r="N174" s="124"/>
      <c r="O174" s="124"/>
      <c r="P174" s="124"/>
      <c r="Q174" s="124"/>
      <c r="R174" s="124"/>
      <c r="S174" s="124"/>
      <c r="T174" s="125"/>
      <c r="U174" s="126"/>
      <c r="V174" s="125"/>
      <c r="W174" s="127"/>
      <c r="X174" s="127"/>
      <c r="Y174" s="127"/>
      <c r="AA174" s="129"/>
      <c r="AB174" s="129"/>
      <c r="AC174" s="129"/>
      <c r="AD174" s="130"/>
      <c r="AE174" s="129"/>
      <c r="AF174" s="129"/>
      <c r="AG174" s="129"/>
      <c r="AH174" s="129"/>
      <c r="AI174" s="129"/>
      <c r="AJ174" s="129"/>
      <c r="AK174" s="129"/>
      <c r="AM174" s="131"/>
    </row>
    <row r="175" spans="1:39" s="128" customFormat="1" ht="12.75" x14ac:dyDescent="0.2">
      <c r="A175" s="123" t="s">
        <v>522</v>
      </c>
      <c r="B175" s="122">
        <v>39515</v>
      </c>
      <c r="C175" s="122">
        <v>7734</v>
      </c>
      <c r="D175" s="122">
        <v>-1670</v>
      </c>
      <c r="E175" s="122">
        <v>0</v>
      </c>
      <c r="F175" s="122">
        <v>0</v>
      </c>
      <c r="G175" s="122">
        <v>157.29913343539201</v>
      </c>
      <c r="H175" s="122"/>
      <c r="I175" s="122">
        <v>6221.2991334353901</v>
      </c>
      <c r="J175" s="122">
        <v>245834635</v>
      </c>
      <c r="K175" s="56"/>
      <c r="L175" s="122"/>
      <c r="M175" s="124"/>
      <c r="N175" s="124"/>
      <c r="O175" s="124"/>
      <c r="P175" s="124"/>
      <c r="Q175" s="124"/>
      <c r="R175" s="124"/>
      <c r="S175" s="124"/>
      <c r="T175" s="125"/>
      <c r="U175" s="126"/>
      <c r="V175" s="125"/>
      <c r="W175" s="127"/>
      <c r="X175" s="127"/>
      <c r="Y175" s="127"/>
      <c r="AA175" s="129"/>
      <c r="AB175" s="129"/>
      <c r="AC175" s="129"/>
      <c r="AD175" s="130"/>
      <c r="AE175" s="129"/>
      <c r="AF175" s="129"/>
      <c r="AG175" s="129"/>
      <c r="AH175" s="129"/>
      <c r="AI175" s="129"/>
      <c r="AJ175" s="129"/>
      <c r="AK175" s="129"/>
      <c r="AM175" s="131"/>
    </row>
    <row r="176" spans="1:39" s="128" customFormat="1" ht="12.75" x14ac:dyDescent="0.2">
      <c r="A176" s="123" t="s">
        <v>523</v>
      </c>
      <c r="B176" s="122">
        <v>13909</v>
      </c>
      <c r="C176" s="122">
        <v>11196</v>
      </c>
      <c r="D176" s="122">
        <v>-586</v>
      </c>
      <c r="E176" s="122">
        <v>0</v>
      </c>
      <c r="F176" s="122">
        <v>0</v>
      </c>
      <c r="G176" s="122">
        <v>157.29913343539201</v>
      </c>
      <c r="H176" s="122"/>
      <c r="I176" s="122">
        <v>10767.299133435399</v>
      </c>
      <c r="J176" s="122">
        <v>149762364</v>
      </c>
      <c r="K176" s="56"/>
      <c r="L176" s="122"/>
      <c r="M176" s="124"/>
      <c r="N176" s="124"/>
      <c r="O176" s="124"/>
      <c r="P176" s="124"/>
      <c r="Q176" s="124"/>
      <c r="R176" s="124"/>
      <c r="S176" s="124"/>
      <c r="T176" s="125"/>
      <c r="U176" s="126"/>
      <c r="V176" s="125"/>
      <c r="W176" s="127"/>
      <c r="X176" s="127"/>
      <c r="Y176" s="127"/>
      <c r="AA176" s="129"/>
      <c r="AB176" s="129"/>
      <c r="AC176" s="129"/>
      <c r="AD176" s="130"/>
      <c r="AE176" s="129"/>
      <c r="AF176" s="129"/>
      <c r="AG176" s="129"/>
      <c r="AH176" s="129"/>
      <c r="AI176" s="129"/>
      <c r="AJ176" s="129"/>
      <c r="AK176" s="129"/>
      <c r="AM176" s="131"/>
    </row>
    <row r="177" spans="1:39" s="128" customFormat="1" ht="12.75" x14ac:dyDescent="0.2">
      <c r="A177" s="123" t="s">
        <v>524</v>
      </c>
      <c r="B177" s="122">
        <v>14633</v>
      </c>
      <c r="C177" s="122">
        <v>8064</v>
      </c>
      <c r="D177" s="122">
        <v>-969</v>
      </c>
      <c r="E177" s="122">
        <v>0</v>
      </c>
      <c r="F177" s="122">
        <v>0</v>
      </c>
      <c r="G177" s="122">
        <v>157.29913343539201</v>
      </c>
      <c r="H177" s="122"/>
      <c r="I177" s="122">
        <v>7252.2991334353901</v>
      </c>
      <c r="J177" s="122">
        <v>106122893</v>
      </c>
      <c r="K177" s="56"/>
      <c r="L177" s="122"/>
      <c r="M177" s="124"/>
      <c r="N177" s="124"/>
      <c r="O177" s="124"/>
      <c r="P177" s="124"/>
      <c r="Q177" s="124"/>
      <c r="R177" s="124"/>
      <c r="S177" s="124"/>
      <c r="T177" s="125"/>
      <c r="U177" s="126"/>
      <c r="V177" s="125"/>
      <c r="W177" s="127"/>
      <c r="X177" s="127"/>
      <c r="Y177" s="127"/>
      <c r="AA177" s="129"/>
      <c r="AB177" s="129"/>
      <c r="AC177" s="129"/>
      <c r="AD177" s="130"/>
      <c r="AE177" s="129"/>
      <c r="AF177" s="129"/>
      <c r="AG177" s="129"/>
      <c r="AH177" s="129"/>
      <c r="AI177" s="129"/>
      <c r="AJ177" s="129"/>
      <c r="AK177" s="129"/>
      <c r="AM177" s="131"/>
    </row>
    <row r="178" spans="1:39" s="128" customFormat="1" ht="12.75" x14ac:dyDescent="0.2">
      <c r="A178" s="123" t="s">
        <v>525</v>
      </c>
      <c r="B178" s="122">
        <v>24285</v>
      </c>
      <c r="C178" s="122">
        <v>9996</v>
      </c>
      <c r="D178" s="122">
        <v>-1360</v>
      </c>
      <c r="E178" s="122">
        <v>0</v>
      </c>
      <c r="F178" s="122">
        <v>0</v>
      </c>
      <c r="G178" s="122">
        <v>157.29913343539201</v>
      </c>
      <c r="H178" s="122"/>
      <c r="I178" s="122">
        <v>8793.2991334353901</v>
      </c>
      <c r="J178" s="122">
        <v>213545269</v>
      </c>
      <c r="K178" s="56"/>
      <c r="L178" s="122"/>
      <c r="M178" s="124"/>
      <c r="N178" s="124"/>
      <c r="O178" s="124"/>
      <c r="P178" s="124"/>
      <c r="Q178" s="124"/>
      <c r="R178" s="124"/>
      <c r="S178" s="124"/>
      <c r="T178" s="125"/>
      <c r="U178" s="126"/>
      <c r="V178" s="125"/>
      <c r="W178" s="127"/>
      <c r="X178" s="127"/>
      <c r="Y178" s="127"/>
      <c r="AA178" s="129"/>
      <c r="AB178" s="129"/>
      <c r="AC178" s="129"/>
      <c r="AD178" s="130"/>
      <c r="AE178" s="129"/>
      <c r="AF178" s="129"/>
      <c r="AG178" s="129"/>
      <c r="AH178" s="129"/>
      <c r="AI178" s="129"/>
      <c r="AJ178" s="129"/>
      <c r="AK178" s="129"/>
      <c r="AM178" s="131"/>
    </row>
    <row r="179" spans="1:39" s="128" customFormat="1" ht="12.75" x14ac:dyDescent="0.2">
      <c r="A179" s="123" t="s">
        <v>526</v>
      </c>
      <c r="B179" s="122">
        <v>34450</v>
      </c>
      <c r="C179" s="122">
        <v>10099</v>
      </c>
      <c r="D179" s="122">
        <v>680</v>
      </c>
      <c r="E179" s="122">
        <v>0</v>
      </c>
      <c r="F179" s="122">
        <v>0</v>
      </c>
      <c r="G179" s="122">
        <v>157.29913343539201</v>
      </c>
      <c r="H179" s="122"/>
      <c r="I179" s="122">
        <v>10936.299133435399</v>
      </c>
      <c r="J179" s="122">
        <v>376755505</v>
      </c>
      <c r="K179" s="56"/>
      <c r="L179" s="122"/>
      <c r="M179" s="124"/>
      <c r="N179" s="124"/>
      <c r="O179" s="124"/>
      <c r="P179" s="124"/>
      <c r="Q179" s="124"/>
      <c r="R179" s="124"/>
      <c r="S179" s="124"/>
      <c r="T179" s="125"/>
      <c r="U179" s="126"/>
      <c r="V179" s="125"/>
      <c r="W179" s="127"/>
      <c r="X179" s="127"/>
      <c r="Y179" s="127"/>
      <c r="AA179" s="129"/>
      <c r="AB179" s="129"/>
      <c r="AC179" s="129"/>
      <c r="AD179" s="130"/>
      <c r="AE179" s="129"/>
      <c r="AF179" s="129"/>
      <c r="AG179" s="129"/>
      <c r="AH179" s="129"/>
      <c r="AI179" s="129"/>
      <c r="AJ179" s="129"/>
      <c r="AK179" s="129"/>
      <c r="AM179" s="131"/>
    </row>
    <row r="180" spans="1:39" s="128" customFormat="1" ht="12.75" x14ac:dyDescent="0.2">
      <c r="A180" s="123" t="s">
        <v>527</v>
      </c>
      <c r="B180" s="122">
        <v>9332</v>
      </c>
      <c r="C180" s="122">
        <v>15910</v>
      </c>
      <c r="D180" s="122">
        <v>1056</v>
      </c>
      <c r="E180" s="122">
        <v>0</v>
      </c>
      <c r="F180" s="122">
        <v>0</v>
      </c>
      <c r="G180" s="122">
        <v>157.29913343539201</v>
      </c>
      <c r="H180" s="122"/>
      <c r="I180" s="122">
        <v>17123.299133435401</v>
      </c>
      <c r="J180" s="122">
        <v>159794628</v>
      </c>
      <c r="K180" s="56"/>
      <c r="L180" s="122"/>
      <c r="M180" s="124"/>
      <c r="N180" s="124"/>
      <c r="O180" s="124"/>
      <c r="P180" s="124"/>
      <c r="Q180" s="124"/>
      <c r="R180" s="124"/>
      <c r="S180" s="124"/>
      <c r="T180" s="125"/>
      <c r="U180" s="126"/>
      <c r="V180" s="125"/>
      <c r="W180" s="127"/>
      <c r="X180" s="127"/>
      <c r="Y180" s="127"/>
      <c r="AA180" s="129"/>
      <c r="AB180" s="129"/>
      <c r="AC180" s="129"/>
      <c r="AD180" s="130"/>
      <c r="AE180" s="129"/>
      <c r="AF180" s="129"/>
      <c r="AG180" s="129"/>
      <c r="AH180" s="129"/>
      <c r="AI180" s="129"/>
      <c r="AJ180" s="129"/>
      <c r="AK180" s="129"/>
      <c r="AM180" s="131"/>
    </row>
    <row r="181" spans="1:39" s="128" customFormat="1" ht="12.75" x14ac:dyDescent="0.2">
      <c r="A181" s="123" t="s">
        <v>528</v>
      </c>
      <c r="B181" s="122">
        <v>10371</v>
      </c>
      <c r="C181" s="122">
        <v>12252</v>
      </c>
      <c r="D181" s="122">
        <v>1206</v>
      </c>
      <c r="E181" s="122">
        <v>0</v>
      </c>
      <c r="F181" s="122">
        <v>0</v>
      </c>
      <c r="G181" s="122">
        <v>157.29913343539201</v>
      </c>
      <c r="H181" s="122"/>
      <c r="I181" s="122">
        <v>13615.299133435399</v>
      </c>
      <c r="J181" s="122">
        <v>141204267</v>
      </c>
      <c r="K181" s="56"/>
      <c r="L181" s="122"/>
      <c r="M181" s="124"/>
      <c r="N181" s="124"/>
      <c r="O181" s="124"/>
      <c r="P181" s="124"/>
      <c r="Q181" s="124"/>
      <c r="R181" s="124"/>
      <c r="S181" s="124"/>
      <c r="T181" s="125"/>
      <c r="U181" s="126"/>
      <c r="V181" s="125"/>
      <c r="W181" s="127"/>
      <c r="X181" s="127"/>
      <c r="Y181" s="127"/>
      <c r="AA181" s="129"/>
      <c r="AB181" s="129"/>
      <c r="AC181" s="129"/>
      <c r="AD181" s="130"/>
      <c r="AE181" s="129"/>
      <c r="AF181" s="129"/>
      <c r="AG181" s="129"/>
      <c r="AH181" s="129"/>
      <c r="AI181" s="129"/>
      <c r="AJ181" s="129"/>
      <c r="AK181" s="129"/>
      <c r="AM181" s="131"/>
    </row>
    <row r="182" spans="1:39" s="128" customFormat="1" ht="12.75" x14ac:dyDescent="0.2">
      <c r="A182" s="123" t="s">
        <v>529</v>
      </c>
      <c r="B182" s="122">
        <v>65779</v>
      </c>
      <c r="C182" s="122">
        <v>2051</v>
      </c>
      <c r="D182" s="122">
        <v>-660</v>
      </c>
      <c r="E182" s="122">
        <v>0</v>
      </c>
      <c r="F182" s="122">
        <v>0</v>
      </c>
      <c r="G182" s="122">
        <v>157.29913343539201</v>
      </c>
      <c r="H182" s="122"/>
      <c r="I182" s="122">
        <v>1548.2991334353901</v>
      </c>
      <c r="J182" s="122">
        <v>101845569</v>
      </c>
      <c r="K182" s="56"/>
      <c r="L182" s="122"/>
      <c r="M182" s="124"/>
      <c r="N182" s="124"/>
      <c r="O182" s="124"/>
      <c r="P182" s="124"/>
      <c r="Q182" s="124"/>
      <c r="R182" s="124"/>
      <c r="S182" s="124"/>
      <c r="T182" s="125"/>
      <c r="U182" s="126"/>
      <c r="V182" s="125"/>
      <c r="W182" s="127"/>
      <c r="X182" s="127"/>
      <c r="Y182" s="127"/>
      <c r="AA182" s="129"/>
      <c r="AB182" s="129"/>
      <c r="AC182" s="129"/>
      <c r="AD182" s="130"/>
      <c r="AE182" s="129"/>
      <c r="AF182" s="129"/>
      <c r="AG182" s="129"/>
      <c r="AH182" s="129"/>
      <c r="AI182" s="129"/>
      <c r="AJ182" s="129"/>
      <c r="AK182" s="129"/>
      <c r="AM182" s="131"/>
    </row>
    <row r="183" spans="1:39" s="128" customFormat="1" ht="12.75" x14ac:dyDescent="0.2">
      <c r="A183" s="123" t="s">
        <v>530</v>
      </c>
      <c r="B183" s="122">
        <v>15068</v>
      </c>
      <c r="C183" s="122">
        <v>6638</v>
      </c>
      <c r="D183" s="122">
        <v>-1339</v>
      </c>
      <c r="E183" s="122">
        <v>0</v>
      </c>
      <c r="F183" s="122">
        <v>0</v>
      </c>
      <c r="G183" s="122">
        <v>157.29913343539201</v>
      </c>
      <c r="H183" s="122"/>
      <c r="I183" s="122">
        <v>5456.2991334353901</v>
      </c>
      <c r="J183" s="122">
        <v>82215515</v>
      </c>
      <c r="K183" s="56"/>
      <c r="L183" s="122"/>
      <c r="M183" s="124"/>
      <c r="N183" s="124"/>
      <c r="O183" s="124"/>
      <c r="P183" s="124"/>
      <c r="Q183" s="124"/>
      <c r="R183" s="124"/>
      <c r="S183" s="124"/>
      <c r="T183" s="125"/>
      <c r="U183" s="126"/>
      <c r="V183" s="125"/>
      <c r="W183" s="127"/>
      <c r="X183" s="127"/>
      <c r="Y183" s="127"/>
      <c r="AA183" s="129"/>
      <c r="AB183" s="129"/>
      <c r="AC183" s="129"/>
      <c r="AD183" s="130"/>
      <c r="AE183" s="129"/>
      <c r="AF183" s="129"/>
      <c r="AG183" s="129"/>
      <c r="AH183" s="129"/>
      <c r="AI183" s="129"/>
      <c r="AJ183" s="129"/>
      <c r="AK183" s="129"/>
      <c r="AM183" s="131"/>
    </row>
    <row r="184" spans="1:39" s="128" customFormat="1" ht="12.75" x14ac:dyDescent="0.2">
      <c r="A184" s="123" t="s">
        <v>531</v>
      </c>
      <c r="B184" s="122">
        <v>37826</v>
      </c>
      <c r="C184" s="122">
        <v>1873</v>
      </c>
      <c r="D184" s="122">
        <v>1278</v>
      </c>
      <c r="E184" s="122">
        <v>0</v>
      </c>
      <c r="F184" s="122">
        <v>0</v>
      </c>
      <c r="G184" s="122">
        <v>157.29913343539201</v>
      </c>
      <c r="H184" s="122"/>
      <c r="I184" s="122">
        <v>3308.2991334353901</v>
      </c>
      <c r="J184" s="122">
        <v>125139723</v>
      </c>
      <c r="K184" s="56"/>
      <c r="L184" s="122"/>
      <c r="M184" s="124"/>
      <c r="N184" s="124"/>
      <c r="O184" s="124"/>
      <c r="P184" s="124"/>
      <c r="Q184" s="124"/>
      <c r="R184" s="124"/>
      <c r="S184" s="124"/>
      <c r="T184" s="125"/>
      <c r="U184" s="126"/>
      <c r="V184" s="125"/>
      <c r="W184" s="127"/>
      <c r="X184" s="127"/>
      <c r="Y184" s="127"/>
      <c r="AA184" s="129"/>
      <c r="AB184" s="129"/>
      <c r="AC184" s="129"/>
      <c r="AD184" s="130"/>
      <c r="AE184" s="129"/>
      <c r="AF184" s="129"/>
      <c r="AG184" s="129"/>
      <c r="AH184" s="129"/>
      <c r="AI184" s="129"/>
      <c r="AJ184" s="129"/>
      <c r="AK184" s="129"/>
      <c r="AM184" s="131"/>
    </row>
    <row r="185" spans="1:39" s="128" customFormat="1" ht="12.75" x14ac:dyDescent="0.2">
      <c r="A185" s="123" t="s">
        <v>532</v>
      </c>
      <c r="B185" s="122">
        <v>18822</v>
      </c>
      <c r="C185" s="122">
        <v>9553</v>
      </c>
      <c r="D185" s="122">
        <v>-503</v>
      </c>
      <c r="E185" s="122">
        <v>0</v>
      </c>
      <c r="F185" s="122">
        <v>0</v>
      </c>
      <c r="G185" s="122">
        <v>157.29913343539201</v>
      </c>
      <c r="H185" s="122"/>
      <c r="I185" s="122">
        <v>9207.2991334353901</v>
      </c>
      <c r="J185" s="122">
        <v>173299784</v>
      </c>
      <c r="K185" s="56"/>
      <c r="L185" s="122"/>
      <c r="M185" s="124"/>
      <c r="N185" s="124"/>
      <c r="O185" s="124"/>
      <c r="P185" s="124"/>
      <c r="Q185" s="124"/>
      <c r="R185" s="124"/>
      <c r="S185" s="124"/>
      <c r="T185" s="125"/>
      <c r="U185" s="126"/>
      <c r="V185" s="125"/>
      <c r="W185" s="127"/>
      <c r="X185" s="127"/>
      <c r="Y185" s="127"/>
      <c r="AA185" s="129"/>
      <c r="AB185" s="129"/>
      <c r="AC185" s="129"/>
      <c r="AD185" s="130"/>
      <c r="AE185" s="129"/>
      <c r="AF185" s="129"/>
      <c r="AG185" s="129"/>
      <c r="AH185" s="129"/>
      <c r="AI185" s="129"/>
      <c r="AJ185" s="129"/>
      <c r="AK185" s="129"/>
      <c r="AM185" s="131"/>
    </row>
    <row r="186" spans="1:39" s="128" customFormat="1" ht="12.75" x14ac:dyDescent="0.2">
      <c r="A186" s="123" t="s">
        <v>533</v>
      </c>
      <c r="B186" s="122">
        <v>54848</v>
      </c>
      <c r="C186" s="122">
        <v>6911</v>
      </c>
      <c r="D186" s="122">
        <v>-3517</v>
      </c>
      <c r="E186" s="122">
        <v>0</v>
      </c>
      <c r="F186" s="122">
        <v>0</v>
      </c>
      <c r="G186" s="122">
        <v>157.29913343539201</v>
      </c>
      <c r="H186" s="122"/>
      <c r="I186" s="122">
        <v>3551.2991334353901</v>
      </c>
      <c r="J186" s="122">
        <v>194781655</v>
      </c>
      <c r="K186" s="56"/>
      <c r="L186" s="122"/>
      <c r="M186" s="124"/>
      <c r="N186" s="124"/>
      <c r="O186" s="124"/>
      <c r="P186" s="124"/>
      <c r="Q186" s="124"/>
      <c r="R186" s="124"/>
      <c r="S186" s="124"/>
      <c r="T186" s="125"/>
      <c r="U186" s="126"/>
      <c r="V186" s="125"/>
      <c r="W186" s="127"/>
      <c r="X186" s="127"/>
      <c r="Y186" s="127"/>
      <c r="AA186" s="129"/>
      <c r="AB186" s="129"/>
      <c r="AC186" s="129"/>
      <c r="AD186" s="130"/>
      <c r="AE186" s="129"/>
      <c r="AF186" s="129"/>
      <c r="AG186" s="129"/>
      <c r="AH186" s="129"/>
      <c r="AI186" s="129"/>
      <c r="AJ186" s="129"/>
      <c r="AK186" s="129"/>
      <c r="AM186" s="131"/>
    </row>
    <row r="187" spans="1:39" s="128" customFormat="1" ht="12.75" x14ac:dyDescent="0.2">
      <c r="A187" s="123" t="s">
        <v>534</v>
      </c>
      <c r="B187" s="122">
        <v>9104</v>
      </c>
      <c r="C187" s="122">
        <v>4845</v>
      </c>
      <c r="D187" s="122">
        <v>-1652</v>
      </c>
      <c r="E187" s="122">
        <v>0</v>
      </c>
      <c r="F187" s="122">
        <v>0</v>
      </c>
      <c r="G187" s="122">
        <v>157.29913343539201</v>
      </c>
      <c r="H187" s="122"/>
      <c r="I187" s="122">
        <v>3350.2991334353901</v>
      </c>
      <c r="J187" s="122">
        <v>30501123</v>
      </c>
      <c r="K187" s="56"/>
      <c r="L187" s="122"/>
      <c r="M187" s="124"/>
      <c r="N187" s="124"/>
      <c r="O187" s="124"/>
      <c r="P187" s="124"/>
      <c r="Q187" s="124"/>
      <c r="R187" s="124"/>
      <c r="S187" s="124"/>
      <c r="T187" s="125"/>
      <c r="U187" s="126"/>
      <c r="V187" s="125"/>
      <c r="W187" s="127"/>
      <c r="X187" s="127"/>
      <c r="Y187" s="127"/>
      <c r="AA187" s="129"/>
      <c r="AB187" s="129"/>
      <c r="AC187" s="129"/>
      <c r="AD187" s="130"/>
      <c r="AE187" s="129"/>
      <c r="AF187" s="129"/>
      <c r="AG187" s="129"/>
      <c r="AH187" s="129"/>
      <c r="AI187" s="129"/>
      <c r="AJ187" s="129"/>
      <c r="AK187" s="129"/>
      <c r="AM187" s="131"/>
    </row>
    <row r="188" spans="1:39" s="128" customFormat="1" ht="12.75" x14ac:dyDescent="0.2">
      <c r="A188" s="123" t="s">
        <v>535</v>
      </c>
      <c r="B188" s="122">
        <v>26180</v>
      </c>
      <c r="C188" s="122">
        <v>2694</v>
      </c>
      <c r="D188" s="122">
        <v>-396</v>
      </c>
      <c r="E188" s="122">
        <v>0</v>
      </c>
      <c r="F188" s="122">
        <v>0</v>
      </c>
      <c r="G188" s="122">
        <v>157.29913343539201</v>
      </c>
      <c r="H188" s="122"/>
      <c r="I188" s="122">
        <v>2455.2991334353901</v>
      </c>
      <c r="J188" s="122">
        <v>64279731</v>
      </c>
      <c r="K188" s="56"/>
      <c r="L188" s="122"/>
      <c r="M188" s="124"/>
      <c r="N188" s="124"/>
      <c r="O188" s="124"/>
      <c r="P188" s="124"/>
      <c r="Q188" s="124"/>
      <c r="R188" s="124"/>
      <c r="S188" s="124"/>
      <c r="T188" s="125"/>
      <c r="U188" s="126"/>
      <c r="V188" s="125"/>
      <c r="W188" s="127"/>
      <c r="X188" s="127"/>
      <c r="Y188" s="127"/>
      <c r="AA188" s="129"/>
      <c r="AB188" s="129"/>
      <c r="AC188" s="129"/>
      <c r="AD188" s="130"/>
      <c r="AE188" s="129"/>
      <c r="AF188" s="129"/>
      <c r="AG188" s="129"/>
      <c r="AH188" s="129"/>
      <c r="AI188" s="129"/>
      <c r="AJ188" s="129"/>
      <c r="AK188" s="129"/>
      <c r="AM188" s="131"/>
    </row>
    <row r="189" spans="1:39" s="128" customFormat="1" ht="12.75" x14ac:dyDescent="0.2">
      <c r="A189" s="123" t="s">
        <v>536</v>
      </c>
      <c r="B189" s="122">
        <v>13171</v>
      </c>
      <c r="C189" s="122">
        <v>13768</v>
      </c>
      <c r="D189" s="122">
        <v>-1763</v>
      </c>
      <c r="E189" s="122">
        <v>783</v>
      </c>
      <c r="F189" s="122">
        <v>0</v>
      </c>
      <c r="G189" s="122">
        <v>157.29913343539201</v>
      </c>
      <c r="H189" s="122"/>
      <c r="I189" s="122">
        <v>12945.299133435399</v>
      </c>
      <c r="J189" s="122">
        <v>170502535</v>
      </c>
      <c r="K189" s="56"/>
      <c r="L189" s="122"/>
      <c r="M189" s="124"/>
      <c r="N189" s="124"/>
      <c r="O189" s="124"/>
      <c r="P189" s="124"/>
      <c r="Q189" s="124"/>
      <c r="R189" s="124"/>
      <c r="S189" s="124"/>
      <c r="T189" s="125"/>
      <c r="U189" s="126"/>
      <c r="V189" s="125"/>
      <c r="W189" s="127"/>
      <c r="X189" s="127"/>
      <c r="Y189" s="127"/>
      <c r="AA189" s="129"/>
      <c r="AB189" s="129"/>
      <c r="AC189" s="129"/>
      <c r="AD189" s="130"/>
      <c r="AE189" s="129"/>
      <c r="AF189" s="129"/>
      <c r="AG189" s="129"/>
      <c r="AH189" s="129"/>
      <c r="AI189" s="129"/>
      <c r="AJ189" s="129"/>
      <c r="AK189" s="129"/>
      <c r="AM189" s="131"/>
    </row>
    <row r="190" spans="1:39" s="128" customFormat="1" ht="12.75" x14ac:dyDescent="0.2">
      <c r="A190" s="123" t="s">
        <v>537</v>
      </c>
      <c r="B190" s="122">
        <v>10668</v>
      </c>
      <c r="C190" s="122">
        <v>12247</v>
      </c>
      <c r="D190" s="122">
        <v>1030</v>
      </c>
      <c r="E190" s="122">
        <v>0</v>
      </c>
      <c r="F190" s="122">
        <v>0</v>
      </c>
      <c r="G190" s="122">
        <v>157.29913343539201</v>
      </c>
      <c r="H190" s="122"/>
      <c r="I190" s="122">
        <v>13434.299133435399</v>
      </c>
      <c r="J190" s="122">
        <v>143317103</v>
      </c>
      <c r="K190" s="56"/>
      <c r="L190" s="122"/>
      <c r="M190" s="124"/>
      <c r="N190" s="124"/>
      <c r="O190" s="124"/>
      <c r="P190" s="124"/>
      <c r="Q190" s="124"/>
      <c r="R190" s="124"/>
      <c r="S190" s="124"/>
      <c r="T190" s="125"/>
      <c r="U190" s="126"/>
      <c r="V190" s="125"/>
      <c r="W190" s="127"/>
      <c r="X190" s="127"/>
      <c r="Y190" s="127"/>
      <c r="AA190" s="129"/>
      <c r="AB190" s="129"/>
      <c r="AC190" s="129"/>
      <c r="AD190" s="130"/>
      <c r="AE190" s="129"/>
      <c r="AF190" s="129"/>
      <c r="AG190" s="129"/>
      <c r="AH190" s="129"/>
      <c r="AI190" s="129"/>
      <c r="AJ190" s="129"/>
      <c r="AK190" s="129"/>
      <c r="AM190" s="131"/>
    </row>
    <row r="191" spans="1:39" s="128" customFormat="1" ht="12.75" x14ac:dyDescent="0.2">
      <c r="A191" s="123" t="s">
        <v>538</v>
      </c>
      <c r="B191" s="122">
        <v>12738</v>
      </c>
      <c r="C191" s="122">
        <v>11139</v>
      </c>
      <c r="D191" s="122">
        <v>-1101</v>
      </c>
      <c r="E191" s="122">
        <v>0</v>
      </c>
      <c r="F191" s="122">
        <v>0</v>
      </c>
      <c r="G191" s="122">
        <v>157.29913343539201</v>
      </c>
      <c r="H191" s="122"/>
      <c r="I191" s="122">
        <v>10195.299133435399</v>
      </c>
      <c r="J191" s="122">
        <v>129867720</v>
      </c>
      <c r="K191" s="56"/>
      <c r="L191" s="122"/>
      <c r="M191" s="124"/>
      <c r="N191" s="124"/>
      <c r="O191" s="124"/>
      <c r="P191" s="124"/>
      <c r="Q191" s="124"/>
      <c r="R191" s="124"/>
      <c r="S191" s="124"/>
      <c r="T191" s="125"/>
      <c r="U191" s="126"/>
      <c r="V191" s="125"/>
      <c r="W191" s="127"/>
      <c r="X191" s="127"/>
      <c r="Y191" s="127"/>
      <c r="AA191" s="129"/>
      <c r="AB191" s="129"/>
      <c r="AC191" s="129"/>
      <c r="AD191" s="130"/>
      <c r="AE191" s="129"/>
      <c r="AF191" s="129"/>
      <c r="AG191" s="129"/>
      <c r="AH191" s="129"/>
      <c r="AI191" s="129"/>
      <c r="AJ191" s="129"/>
      <c r="AK191" s="129"/>
      <c r="AM191" s="131"/>
    </row>
    <row r="192" spans="1:39" s="128" customFormat="1" ht="12.75" x14ac:dyDescent="0.2">
      <c r="A192" s="123" t="s">
        <v>539</v>
      </c>
      <c r="B192" s="122">
        <v>11118</v>
      </c>
      <c r="C192" s="122">
        <v>13021</v>
      </c>
      <c r="D192" s="122">
        <v>762</v>
      </c>
      <c r="E192" s="122">
        <v>0</v>
      </c>
      <c r="F192" s="122">
        <v>0</v>
      </c>
      <c r="G192" s="122">
        <v>157.29913343539201</v>
      </c>
      <c r="H192" s="122"/>
      <c r="I192" s="122">
        <v>13940.299133435399</v>
      </c>
      <c r="J192" s="122">
        <v>154988246</v>
      </c>
      <c r="K192" s="56"/>
      <c r="L192" s="122"/>
      <c r="M192" s="124"/>
      <c r="N192" s="124"/>
      <c r="O192" s="124"/>
      <c r="P192" s="124"/>
      <c r="Q192" s="124"/>
      <c r="R192" s="124"/>
      <c r="S192" s="124"/>
      <c r="T192" s="125"/>
      <c r="U192" s="126"/>
      <c r="V192" s="125"/>
      <c r="W192" s="127"/>
      <c r="X192" s="127"/>
      <c r="Y192" s="127"/>
      <c r="AA192" s="129"/>
      <c r="AB192" s="129"/>
      <c r="AC192" s="129"/>
      <c r="AD192" s="130"/>
      <c r="AE192" s="129"/>
      <c r="AF192" s="129"/>
      <c r="AG192" s="129"/>
      <c r="AH192" s="129"/>
      <c r="AI192" s="129"/>
      <c r="AJ192" s="129"/>
      <c r="AK192" s="129"/>
      <c r="AM192" s="131"/>
    </row>
    <row r="193" spans="1:39" s="128" customFormat="1" ht="12.75" x14ac:dyDescent="0.2">
      <c r="A193" s="123" t="s">
        <v>540</v>
      </c>
      <c r="B193" s="122">
        <v>12822</v>
      </c>
      <c r="C193" s="122">
        <v>11592</v>
      </c>
      <c r="D193" s="122">
        <v>-952</v>
      </c>
      <c r="E193" s="122">
        <v>0</v>
      </c>
      <c r="F193" s="122">
        <v>0</v>
      </c>
      <c r="G193" s="122">
        <v>157.29913343539201</v>
      </c>
      <c r="H193" s="122"/>
      <c r="I193" s="122">
        <v>10797.299133435399</v>
      </c>
      <c r="J193" s="122">
        <v>138442969</v>
      </c>
      <c r="K193" s="56"/>
      <c r="L193" s="122"/>
      <c r="M193" s="124"/>
      <c r="N193" s="124"/>
      <c r="O193" s="124"/>
      <c r="P193" s="124"/>
      <c r="Q193" s="124"/>
      <c r="R193" s="124"/>
      <c r="S193" s="124"/>
      <c r="T193" s="125"/>
      <c r="U193" s="126"/>
      <c r="V193" s="125"/>
      <c r="W193" s="127"/>
      <c r="X193" s="127"/>
      <c r="Y193" s="127"/>
      <c r="AA193" s="129"/>
      <c r="AB193" s="129"/>
      <c r="AC193" s="129"/>
      <c r="AD193" s="130"/>
      <c r="AE193" s="129"/>
      <c r="AF193" s="129"/>
      <c r="AG193" s="129"/>
      <c r="AH193" s="129"/>
      <c r="AI193" s="129"/>
      <c r="AJ193" s="129"/>
      <c r="AK193" s="129"/>
      <c r="AM193" s="131"/>
    </row>
    <row r="194" spans="1:39" s="128" customFormat="1" ht="12.75" x14ac:dyDescent="0.2">
      <c r="A194" s="123" t="s">
        <v>541</v>
      </c>
      <c r="B194" s="122">
        <v>15761</v>
      </c>
      <c r="C194" s="122">
        <v>2550</v>
      </c>
      <c r="D194" s="122">
        <v>-2552</v>
      </c>
      <c r="E194" s="122">
        <v>0</v>
      </c>
      <c r="F194" s="122">
        <v>0</v>
      </c>
      <c r="G194" s="122">
        <v>157.29913343539201</v>
      </c>
      <c r="H194" s="122"/>
      <c r="I194" s="122">
        <v>155.29913343539201</v>
      </c>
      <c r="J194" s="122">
        <v>2447670</v>
      </c>
      <c r="K194" s="56"/>
      <c r="L194" s="122"/>
      <c r="M194" s="124"/>
      <c r="N194" s="124"/>
      <c r="O194" s="124"/>
      <c r="P194" s="124"/>
      <c r="Q194" s="124"/>
      <c r="R194" s="124"/>
      <c r="S194" s="124"/>
      <c r="T194" s="125"/>
      <c r="U194" s="126"/>
      <c r="V194" s="125"/>
      <c r="W194" s="127"/>
      <c r="X194" s="127"/>
      <c r="Y194" s="127"/>
      <c r="AA194" s="129"/>
      <c r="AB194" s="129"/>
      <c r="AC194" s="129"/>
      <c r="AD194" s="130"/>
      <c r="AE194" s="129"/>
      <c r="AF194" s="129"/>
      <c r="AG194" s="129"/>
      <c r="AH194" s="129"/>
      <c r="AI194" s="129"/>
      <c r="AJ194" s="129"/>
      <c r="AK194" s="129"/>
      <c r="AM194" s="131"/>
    </row>
    <row r="195" spans="1:39" s="128" customFormat="1" ht="12.75" x14ac:dyDescent="0.2">
      <c r="A195" s="123" t="s">
        <v>542</v>
      </c>
      <c r="B195" s="122">
        <v>11818</v>
      </c>
      <c r="C195" s="122">
        <v>10238</v>
      </c>
      <c r="D195" s="122">
        <v>1186</v>
      </c>
      <c r="E195" s="122">
        <v>0</v>
      </c>
      <c r="F195" s="122">
        <v>0</v>
      </c>
      <c r="G195" s="122">
        <v>157.29913343539201</v>
      </c>
      <c r="H195" s="122"/>
      <c r="I195" s="122">
        <v>11581.299133435399</v>
      </c>
      <c r="J195" s="122">
        <v>136867793</v>
      </c>
      <c r="K195" s="56"/>
      <c r="L195" s="122"/>
      <c r="M195" s="124"/>
      <c r="N195" s="124"/>
      <c r="O195" s="124"/>
      <c r="P195" s="124"/>
      <c r="Q195" s="124"/>
      <c r="R195" s="124"/>
      <c r="S195" s="124"/>
      <c r="T195" s="125"/>
      <c r="U195" s="126"/>
      <c r="V195" s="125"/>
      <c r="W195" s="127"/>
      <c r="X195" s="127"/>
      <c r="Y195" s="127"/>
      <c r="AA195" s="129"/>
      <c r="AB195" s="129"/>
      <c r="AC195" s="129"/>
      <c r="AD195" s="130"/>
      <c r="AE195" s="129"/>
      <c r="AF195" s="129"/>
      <c r="AG195" s="129"/>
      <c r="AH195" s="129"/>
      <c r="AI195" s="129"/>
      <c r="AJ195" s="129"/>
      <c r="AK195" s="129"/>
      <c r="AM195" s="131"/>
    </row>
    <row r="196" spans="1:39" s="128" customFormat="1" ht="12.75" x14ac:dyDescent="0.2">
      <c r="A196" s="123" t="s">
        <v>543</v>
      </c>
      <c r="B196" s="122">
        <v>58111</v>
      </c>
      <c r="C196" s="122">
        <v>9537</v>
      </c>
      <c r="D196" s="122">
        <v>943</v>
      </c>
      <c r="E196" s="122">
        <v>0</v>
      </c>
      <c r="F196" s="122">
        <v>0</v>
      </c>
      <c r="G196" s="122">
        <v>157.29913343539201</v>
      </c>
      <c r="H196" s="122"/>
      <c r="I196" s="122">
        <v>10637.299133435399</v>
      </c>
      <c r="J196" s="122">
        <v>618144090</v>
      </c>
      <c r="K196" s="56"/>
      <c r="L196" s="122"/>
      <c r="M196" s="124"/>
      <c r="N196" s="124"/>
      <c r="O196" s="124"/>
      <c r="P196" s="124"/>
      <c r="Q196" s="124"/>
      <c r="R196" s="124"/>
      <c r="S196" s="124"/>
      <c r="T196" s="125"/>
      <c r="U196" s="126"/>
      <c r="V196" s="125"/>
      <c r="W196" s="127"/>
      <c r="X196" s="127"/>
      <c r="Y196" s="127"/>
      <c r="AA196" s="129"/>
      <c r="AB196" s="129"/>
      <c r="AC196" s="129"/>
      <c r="AD196" s="130"/>
      <c r="AE196" s="129"/>
      <c r="AF196" s="129"/>
      <c r="AG196" s="129"/>
      <c r="AH196" s="129"/>
      <c r="AI196" s="129"/>
      <c r="AJ196" s="129"/>
      <c r="AK196" s="129"/>
      <c r="AM196" s="131"/>
    </row>
    <row r="197" spans="1:39" s="128" customFormat="1" ht="12.75" x14ac:dyDescent="0.2">
      <c r="A197" s="123" t="s">
        <v>544</v>
      </c>
      <c r="B197" s="122">
        <v>9427</v>
      </c>
      <c r="C197" s="122">
        <v>14353</v>
      </c>
      <c r="D197" s="122">
        <v>77</v>
      </c>
      <c r="E197" s="122">
        <v>0</v>
      </c>
      <c r="F197" s="122">
        <v>0</v>
      </c>
      <c r="G197" s="122">
        <v>157.29913343539201</v>
      </c>
      <c r="H197" s="122"/>
      <c r="I197" s="122">
        <v>14587.299133435399</v>
      </c>
      <c r="J197" s="122">
        <v>137514469</v>
      </c>
      <c r="K197" s="56"/>
      <c r="L197" s="122"/>
      <c r="M197" s="124"/>
      <c r="N197" s="124"/>
      <c r="O197" s="124"/>
      <c r="P197" s="124"/>
      <c r="Q197" s="124"/>
      <c r="R197" s="124"/>
      <c r="S197" s="124"/>
      <c r="T197" s="125"/>
      <c r="U197" s="126"/>
      <c r="V197" s="125"/>
      <c r="W197" s="127"/>
      <c r="X197" s="127"/>
      <c r="Y197" s="127"/>
      <c r="AA197" s="129"/>
      <c r="AB197" s="129"/>
      <c r="AC197" s="129"/>
      <c r="AD197" s="130"/>
      <c r="AE197" s="129"/>
      <c r="AF197" s="129"/>
      <c r="AG197" s="129"/>
      <c r="AH197" s="129"/>
      <c r="AI197" s="129"/>
      <c r="AJ197" s="129"/>
      <c r="AK197" s="129"/>
      <c r="AM197" s="131"/>
    </row>
    <row r="198" spans="1:39" s="128" customFormat="1" ht="12.75" x14ac:dyDescent="0.2">
      <c r="A198" s="123" t="s">
        <v>545</v>
      </c>
      <c r="B198" s="122">
        <v>55654</v>
      </c>
      <c r="C198" s="122">
        <v>9467</v>
      </c>
      <c r="D198" s="122">
        <v>278</v>
      </c>
      <c r="E198" s="122">
        <v>0</v>
      </c>
      <c r="F198" s="122">
        <v>0</v>
      </c>
      <c r="G198" s="122">
        <v>157.29913343539201</v>
      </c>
      <c r="H198" s="122"/>
      <c r="I198" s="122">
        <v>9902.2991334353901</v>
      </c>
      <c r="J198" s="122">
        <v>551102556</v>
      </c>
      <c r="K198" s="56"/>
      <c r="L198" s="122"/>
      <c r="M198" s="124"/>
      <c r="N198" s="124"/>
      <c r="O198" s="124"/>
      <c r="P198" s="124"/>
      <c r="Q198" s="124"/>
      <c r="R198" s="124"/>
      <c r="S198" s="124"/>
      <c r="T198" s="125"/>
      <c r="U198" s="126"/>
      <c r="V198" s="125"/>
      <c r="W198" s="127"/>
      <c r="X198" s="127"/>
      <c r="Y198" s="127"/>
      <c r="AA198" s="129"/>
      <c r="AB198" s="129"/>
      <c r="AC198" s="129"/>
      <c r="AD198" s="130"/>
      <c r="AE198" s="129"/>
      <c r="AF198" s="129"/>
      <c r="AG198" s="129"/>
      <c r="AH198" s="129"/>
      <c r="AI198" s="129"/>
      <c r="AJ198" s="129"/>
      <c r="AK198" s="129"/>
      <c r="AM198" s="131"/>
    </row>
    <row r="199" spans="1:39" s="128" customFormat="1" ht="12.75" x14ac:dyDescent="0.2">
      <c r="A199" s="123" t="s">
        <v>546</v>
      </c>
      <c r="B199" s="122">
        <v>24221</v>
      </c>
      <c r="C199" s="122">
        <v>10226</v>
      </c>
      <c r="D199" s="122">
        <v>-43</v>
      </c>
      <c r="E199" s="122">
        <v>0</v>
      </c>
      <c r="F199" s="122">
        <v>0</v>
      </c>
      <c r="G199" s="122">
        <v>157.29913343539201</v>
      </c>
      <c r="H199" s="122"/>
      <c r="I199" s="122">
        <v>10340.299133435399</v>
      </c>
      <c r="J199" s="122">
        <v>250452385</v>
      </c>
      <c r="K199" s="56"/>
      <c r="L199" s="122"/>
      <c r="M199" s="124"/>
      <c r="N199" s="124"/>
      <c r="O199" s="124"/>
      <c r="P199" s="124"/>
      <c r="Q199" s="124"/>
      <c r="R199" s="124"/>
      <c r="S199" s="124"/>
      <c r="T199" s="125"/>
      <c r="U199" s="126"/>
      <c r="V199" s="125"/>
      <c r="W199" s="127"/>
      <c r="X199" s="127"/>
      <c r="Y199" s="127"/>
      <c r="AA199" s="129"/>
      <c r="AB199" s="129"/>
      <c r="AC199" s="129"/>
      <c r="AD199" s="130"/>
      <c r="AE199" s="129"/>
      <c r="AF199" s="129"/>
      <c r="AG199" s="129"/>
      <c r="AH199" s="129"/>
      <c r="AI199" s="129"/>
      <c r="AJ199" s="129"/>
      <c r="AK199" s="129"/>
      <c r="AM199" s="131"/>
    </row>
    <row r="200" spans="1:39" s="128" customFormat="1" ht="12.75" x14ac:dyDescent="0.2">
      <c r="A200" s="123" t="s">
        <v>547</v>
      </c>
      <c r="B200" s="122">
        <v>15954</v>
      </c>
      <c r="C200" s="122">
        <v>12204</v>
      </c>
      <c r="D200" s="122">
        <v>-368</v>
      </c>
      <c r="E200" s="122">
        <v>0</v>
      </c>
      <c r="F200" s="122">
        <v>0</v>
      </c>
      <c r="G200" s="122">
        <v>157.29913343539201</v>
      </c>
      <c r="H200" s="122"/>
      <c r="I200" s="122">
        <v>11993.299133435399</v>
      </c>
      <c r="J200" s="122">
        <v>191341094</v>
      </c>
      <c r="K200" s="56"/>
      <c r="L200" s="122"/>
      <c r="M200" s="124"/>
      <c r="N200" s="124"/>
      <c r="O200" s="124"/>
      <c r="P200" s="124"/>
      <c r="Q200" s="124"/>
      <c r="R200" s="124"/>
      <c r="S200" s="124"/>
      <c r="T200" s="125"/>
      <c r="U200" s="126"/>
      <c r="V200" s="125"/>
      <c r="W200" s="127"/>
      <c r="X200" s="127"/>
      <c r="Y200" s="127"/>
      <c r="AA200" s="129"/>
      <c r="AB200" s="129"/>
      <c r="AC200" s="129"/>
      <c r="AD200" s="130"/>
      <c r="AE200" s="129"/>
      <c r="AF200" s="129"/>
      <c r="AG200" s="129"/>
      <c r="AH200" s="129"/>
      <c r="AI200" s="129"/>
      <c r="AJ200" s="129"/>
      <c r="AK200" s="129"/>
      <c r="AM200" s="131"/>
    </row>
    <row r="201" spans="1:39" s="128" customFormat="1" ht="12.75" x14ac:dyDescent="0.2">
      <c r="A201" s="123" t="s">
        <v>548</v>
      </c>
      <c r="B201" s="122">
        <v>11459</v>
      </c>
      <c r="C201" s="122">
        <v>10925</v>
      </c>
      <c r="D201" s="122">
        <v>-1089</v>
      </c>
      <c r="E201" s="122">
        <v>0</v>
      </c>
      <c r="F201" s="122">
        <v>0</v>
      </c>
      <c r="G201" s="122">
        <v>157.29913343539201</v>
      </c>
      <c r="H201" s="122"/>
      <c r="I201" s="122">
        <v>9993.2991334353901</v>
      </c>
      <c r="J201" s="122">
        <v>114513215</v>
      </c>
      <c r="K201" s="56"/>
      <c r="L201" s="122"/>
      <c r="M201" s="124"/>
      <c r="N201" s="124"/>
      <c r="O201" s="124"/>
      <c r="P201" s="124"/>
      <c r="Q201" s="124"/>
      <c r="R201" s="124"/>
      <c r="S201" s="124"/>
      <c r="T201" s="125"/>
      <c r="U201" s="126"/>
      <c r="V201" s="125"/>
      <c r="W201" s="127"/>
      <c r="X201" s="127"/>
      <c r="Y201" s="127"/>
      <c r="AA201" s="129"/>
      <c r="AB201" s="129"/>
      <c r="AC201" s="129"/>
      <c r="AD201" s="130"/>
      <c r="AE201" s="129"/>
      <c r="AF201" s="129"/>
      <c r="AG201" s="129"/>
      <c r="AH201" s="129"/>
      <c r="AI201" s="129"/>
      <c r="AJ201" s="129"/>
      <c r="AK201" s="129"/>
      <c r="AM201" s="131"/>
    </row>
    <row r="202" spans="1:39" s="128" customFormat="1" ht="12.75" x14ac:dyDescent="0.2">
      <c r="A202" s="123" t="s">
        <v>549</v>
      </c>
      <c r="B202" s="122">
        <v>39055</v>
      </c>
      <c r="C202" s="122">
        <v>10454</v>
      </c>
      <c r="D202" s="122">
        <v>922</v>
      </c>
      <c r="E202" s="122">
        <v>0</v>
      </c>
      <c r="F202" s="122">
        <v>0</v>
      </c>
      <c r="G202" s="122">
        <v>157.29913343539201</v>
      </c>
      <c r="H202" s="122"/>
      <c r="I202" s="122">
        <v>11533.299133435399</v>
      </c>
      <c r="J202" s="122">
        <v>450432998</v>
      </c>
      <c r="K202" s="56"/>
      <c r="L202" s="122"/>
      <c r="M202" s="124"/>
      <c r="N202" s="124"/>
      <c r="O202" s="124"/>
      <c r="P202" s="124"/>
      <c r="Q202" s="124"/>
      <c r="R202" s="124"/>
      <c r="S202" s="124"/>
      <c r="T202" s="125"/>
      <c r="U202" s="126"/>
      <c r="V202" s="125"/>
      <c r="W202" s="127"/>
      <c r="X202" s="127"/>
      <c r="Y202" s="127"/>
      <c r="AA202" s="129"/>
      <c r="AB202" s="129"/>
      <c r="AC202" s="129"/>
      <c r="AD202" s="130"/>
      <c r="AE202" s="129"/>
      <c r="AF202" s="129"/>
      <c r="AG202" s="129"/>
      <c r="AH202" s="129"/>
      <c r="AI202" s="129"/>
      <c r="AJ202" s="129"/>
      <c r="AK202" s="129"/>
      <c r="AM202" s="131"/>
    </row>
    <row r="203" spans="1:39" s="128" customFormat="1" ht="12.75" x14ac:dyDescent="0.2">
      <c r="A203" s="123" t="s">
        <v>550</v>
      </c>
      <c r="B203" s="122">
        <v>12706</v>
      </c>
      <c r="C203" s="122">
        <v>14623</v>
      </c>
      <c r="D203" s="122">
        <v>1912</v>
      </c>
      <c r="E203" s="122">
        <v>0</v>
      </c>
      <c r="F203" s="122">
        <v>0</v>
      </c>
      <c r="G203" s="122">
        <v>157.29913343539201</v>
      </c>
      <c r="H203" s="122"/>
      <c r="I203" s="122">
        <v>16692.299133435401</v>
      </c>
      <c r="J203" s="122">
        <v>212092353</v>
      </c>
      <c r="K203" s="56"/>
      <c r="L203" s="122"/>
      <c r="M203" s="124"/>
      <c r="N203" s="124"/>
      <c r="O203" s="124"/>
      <c r="P203" s="124"/>
      <c r="Q203" s="124"/>
      <c r="R203" s="124"/>
      <c r="S203" s="124"/>
      <c r="T203" s="125"/>
      <c r="U203" s="126"/>
      <c r="V203" s="125"/>
      <c r="W203" s="127"/>
      <c r="X203" s="127"/>
      <c r="Y203" s="127"/>
      <c r="AA203" s="129"/>
      <c r="AB203" s="129"/>
      <c r="AC203" s="129"/>
      <c r="AD203" s="130"/>
      <c r="AE203" s="129"/>
      <c r="AF203" s="129"/>
      <c r="AG203" s="129"/>
      <c r="AH203" s="129"/>
      <c r="AI203" s="129"/>
      <c r="AJ203" s="129"/>
      <c r="AK203" s="129"/>
      <c r="AM203" s="131"/>
    </row>
    <row r="204" spans="1:39" s="128" customFormat="1" ht="12.75" x14ac:dyDescent="0.2">
      <c r="A204" s="123" t="s">
        <v>551</v>
      </c>
      <c r="B204" s="122">
        <v>12903</v>
      </c>
      <c r="C204" s="122">
        <v>2711</v>
      </c>
      <c r="D204" s="122">
        <v>180</v>
      </c>
      <c r="E204" s="122">
        <v>0</v>
      </c>
      <c r="F204" s="122">
        <v>0</v>
      </c>
      <c r="G204" s="122">
        <v>157.29913343539201</v>
      </c>
      <c r="H204" s="122"/>
      <c r="I204" s="122">
        <v>3048.2991334353901</v>
      </c>
      <c r="J204" s="122">
        <v>39332204</v>
      </c>
      <c r="K204" s="56"/>
      <c r="L204" s="122"/>
      <c r="M204" s="124"/>
      <c r="N204" s="124"/>
      <c r="O204" s="124"/>
      <c r="P204" s="124"/>
      <c r="Q204" s="124"/>
      <c r="R204" s="124"/>
      <c r="S204" s="124"/>
      <c r="T204" s="125"/>
      <c r="U204" s="126"/>
      <c r="V204" s="125"/>
      <c r="W204" s="127"/>
      <c r="X204" s="127"/>
      <c r="Y204" s="127"/>
      <c r="AA204" s="129"/>
      <c r="AB204" s="129"/>
      <c r="AC204" s="129"/>
      <c r="AD204" s="130"/>
      <c r="AE204" s="129"/>
      <c r="AF204" s="129"/>
      <c r="AG204" s="129"/>
      <c r="AH204" s="129"/>
      <c r="AI204" s="129"/>
      <c r="AJ204" s="129"/>
      <c r="AK204" s="129"/>
      <c r="AM204" s="131"/>
    </row>
    <row r="205" spans="1:39" s="128" customFormat="1" ht="18.75" customHeight="1" x14ac:dyDescent="0.2">
      <c r="A205" s="18" t="s">
        <v>552</v>
      </c>
      <c r="B205" s="19"/>
      <c r="C205" s="19"/>
      <c r="D205" s="19"/>
      <c r="E205" s="19"/>
      <c r="F205" s="19"/>
      <c r="G205" s="19"/>
      <c r="H205" s="19"/>
      <c r="I205" s="122"/>
      <c r="J205" s="122"/>
      <c r="K205" s="56"/>
      <c r="L205" s="122"/>
      <c r="M205" s="124"/>
      <c r="N205" s="124"/>
      <c r="O205" s="124"/>
      <c r="P205" s="124"/>
      <c r="Q205" s="124"/>
      <c r="R205" s="124"/>
      <c r="S205" s="124"/>
      <c r="T205" s="125"/>
      <c r="U205" s="126"/>
      <c r="V205" s="125"/>
      <c r="W205" s="127"/>
      <c r="X205" s="127"/>
      <c r="Y205" s="127"/>
      <c r="AA205" s="129"/>
      <c r="AB205" s="129"/>
      <c r="AC205" s="129"/>
      <c r="AD205" s="130"/>
      <c r="AE205" s="129"/>
      <c r="AF205" s="129"/>
      <c r="AG205" s="129"/>
      <c r="AH205" s="129"/>
      <c r="AI205" s="129"/>
      <c r="AJ205" s="129"/>
      <c r="AK205" s="129"/>
      <c r="AM205" s="131"/>
    </row>
    <row r="206" spans="1:39" s="128" customFormat="1" ht="12.75" x14ac:dyDescent="0.2">
      <c r="A206" s="123" t="s">
        <v>553</v>
      </c>
      <c r="B206" s="122">
        <v>26040</v>
      </c>
      <c r="C206" s="122">
        <v>12866</v>
      </c>
      <c r="D206" s="122">
        <v>585</v>
      </c>
      <c r="E206" s="122">
        <v>0</v>
      </c>
      <c r="F206" s="122">
        <v>0</v>
      </c>
      <c r="G206" s="122">
        <v>157.29913343539201</v>
      </c>
      <c r="H206" s="122"/>
      <c r="I206" s="122">
        <v>13608.299133435399</v>
      </c>
      <c r="J206" s="122">
        <v>354360109</v>
      </c>
      <c r="K206" s="56"/>
      <c r="L206" s="122"/>
      <c r="M206" s="124"/>
      <c r="N206" s="124"/>
      <c r="O206" s="124"/>
      <c r="P206" s="124"/>
      <c r="Q206" s="124"/>
      <c r="R206" s="124"/>
      <c r="S206" s="124"/>
      <c r="T206" s="125"/>
      <c r="U206" s="126"/>
      <c r="V206" s="125"/>
      <c r="W206" s="127"/>
      <c r="X206" s="127"/>
      <c r="Y206" s="127"/>
      <c r="AA206" s="129"/>
      <c r="AB206" s="129"/>
      <c r="AC206" s="129"/>
      <c r="AD206" s="130"/>
      <c r="AE206" s="129"/>
      <c r="AF206" s="129"/>
      <c r="AG206" s="129"/>
      <c r="AH206" s="129"/>
      <c r="AI206" s="129"/>
      <c r="AJ206" s="129"/>
      <c r="AK206" s="129"/>
      <c r="AM206" s="131"/>
    </row>
    <row r="207" spans="1:39" s="128" customFormat="1" ht="12.75" x14ac:dyDescent="0.2">
      <c r="A207" s="123" t="s">
        <v>554</v>
      </c>
      <c r="B207" s="122">
        <v>8621</v>
      </c>
      <c r="C207" s="122">
        <v>18242</v>
      </c>
      <c r="D207" s="122">
        <v>-69</v>
      </c>
      <c r="E207" s="122">
        <v>294</v>
      </c>
      <c r="F207" s="122">
        <v>0</v>
      </c>
      <c r="G207" s="122">
        <v>157.29913343539201</v>
      </c>
      <c r="H207" s="122"/>
      <c r="I207" s="122">
        <v>18624.299133435401</v>
      </c>
      <c r="J207" s="122">
        <v>160560083</v>
      </c>
      <c r="K207" s="56"/>
      <c r="L207" s="122"/>
      <c r="M207" s="124"/>
      <c r="N207" s="124"/>
      <c r="O207" s="124"/>
      <c r="P207" s="124"/>
      <c r="Q207" s="124"/>
      <c r="R207" s="124"/>
      <c r="S207" s="124"/>
      <c r="T207" s="125"/>
      <c r="U207" s="126"/>
      <c r="V207" s="125"/>
      <c r="W207" s="127"/>
      <c r="X207" s="127"/>
      <c r="Y207" s="127"/>
      <c r="AA207" s="129"/>
      <c r="AB207" s="129"/>
      <c r="AC207" s="129"/>
      <c r="AD207" s="130"/>
      <c r="AE207" s="129"/>
      <c r="AF207" s="129"/>
      <c r="AG207" s="129"/>
      <c r="AH207" s="129"/>
      <c r="AI207" s="129"/>
      <c r="AJ207" s="129"/>
      <c r="AK207" s="129"/>
      <c r="AM207" s="131"/>
    </row>
    <row r="208" spans="1:39" s="128" customFormat="1" ht="12.75" x14ac:dyDescent="0.2">
      <c r="A208" s="123" t="s">
        <v>555</v>
      </c>
      <c r="B208" s="122">
        <v>10789</v>
      </c>
      <c r="C208" s="122">
        <v>16450</v>
      </c>
      <c r="D208" s="122">
        <v>4983</v>
      </c>
      <c r="E208" s="122">
        <v>0</v>
      </c>
      <c r="F208" s="122">
        <v>0</v>
      </c>
      <c r="G208" s="122">
        <v>157.29913343539201</v>
      </c>
      <c r="H208" s="122"/>
      <c r="I208" s="122">
        <v>21590.299133435401</v>
      </c>
      <c r="J208" s="122">
        <v>232937737</v>
      </c>
      <c r="K208" s="56"/>
      <c r="L208" s="122"/>
      <c r="M208" s="124"/>
      <c r="N208" s="124"/>
      <c r="O208" s="124"/>
      <c r="P208" s="124"/>
      <c r="Q208" s="124"/>
      <c r="R208" s="124"/>
      <c r="S208" s="124"/>
      <c r="T208" s="125"/>
      <c r="U208" s="126"/>
      <c r="V208" s="125"/>
      <c r="W208" s="127"/>
      <c r="X208" s="127"/>
      <c r="Y208" s="127"/>
      <c r="AA208" s="129"/>
      <c r="AB208" s="129"/>
      <c r="AC208" s="129"/>
      <c r="AD208" s="130"/>
      <c r="AE208" s="129"/>
      <c r="AF208" s="129"/>
      <c r="AG208" s="129"/>
      <c r="AH208" s="129"/>
      <c r="AI208" s="129"/>
      <c r="AJ208" s="129"/>
      <c r="AK208" s="129"/>
      <c r="AM208" s="131"/>
    </row>
    <row r="209" spans="1:39" s="128" customFormat="1" ht="12.75" x14ac:dyDescent="0.2">
      <c r="A209" s="123" t="s">
        <v>556</v>
      </c>
      <c r="B209" s="122">
        <v>11492</v>
      </c>
      <c r="C209" s="122">
        <v>12433</v>
      </c>
      <c r="D209" s="122">
        <v>-65</v>
      </c>
      <c r="E209" s="122">
        <v>0</v>
      </c>
      <c r="F209" s="122">
        <v>0</v>
      </c>
      <c r="G209" s="122">
        <v>157.29913343539201</v>
      </c>
      <c r="H209" s="122"/>
      <c r="I209" s="122">
        <v>12525.299133435399</v>
      </c>
      <c r="J209" s="122">
        <v>143940738</v>
      </c>
      <c r="K209" s="56"/>
      <c r="L209" s="122"/>
      <c r="M209" s="124"/>
      <c r="N209" s="124"/>
      <c r="O209" s="124"/>
      <c r="P209" s="124"/>
      <c r="Q209" s="124"/>
      <c r="R209" s="124"/>
      <c r="S209" s="124"/>
      <c r="T209" s="125"/>
      <c r="U209" s="126"/>
      <c r="V209" s="125"/>
      <c r="W209" s="127"/>
      <c r="X209" s="127"/>
      <c r="Y209" s="127"/>
      <c r="AA209" s="129"/>
      <c r="AB209" s="129"/>
      <c r="AC209" s="129"/>
      <c r="AD209" s="130"/>
      <c r="AE209" s="129"/>
      <c r="AF209" s="129"/>
      <c r="AG209" s="129"/>
      <c r="AH209" s="129"/>
      <c r="AI209" s="129"/>
      <c r="AJ209" s="129"/>
      <c r="AK209" s="129"/>
      <c r="AM209" s="131"/>
    </row>
    <row r="210" spans="1:39" s="128" customFormat="1" ht="12.75" x14ac:dyDescent="0.2">
      <c r="A210" s="123" t="s">
        <v>557</v>
      </c>
      <c r="B210" s="122">
        <v>8985</v>
      </c>
      <c r="C210" s="122">
        <v>11957</v>
      </c>
      <c r="D210" s="122">
        <v>-368</v>
      </c>
      <c r="E210" s="122">
        <v>0</v>
      </c>
      <c r="F210" s="122">
        <v>0</v>
      </c>
      <c r="G210" s="122">
        <v>157.29913343539201</v>
      </c>
      <c r="H210" s="122"/>
      <c r="I210" s="122">
        <v>11746.299133435399</v>
      </c>
      <c r="J210" s="122">
        <v>105540498</v>
      </c>
      <c r="K210" s="56"/>
      <c r="L210" s="122"/>
      <c r="M210" s="124"/>
      <c r="N210" s="124"/>
      <c r="O210" s="124"/>
      <c r="P210" s="124"/>
      <c r="Q210" s="124"/>
      <c r="R210" s="124"/>
      <c r="S210" s="124"/>
      <c r="T210" s="125"/>
      <c r="U210" s="126"/>
      <c r="V210" s="125"/>
      <c r="W210" s="127"/>
      <c r="X210" s="127"/>
      <c r="Y210" s="127"/>
      <c r="AA210" s="129"/>
      <c r="AB210" s="129"/>
      <c r="AC210" s="129"/>
      <c r="AD210" s="130"/>
      <c r="AE210" s="129"/>
      <c r="AF210" s="129"/>
      <c r="AG210" s="129"/>
      <c r="AH210" s="129"/>
      <c r="AI210" s="129"/>
      <c r="AJ210" s="129"/>
      <c r="AK210" s="129"/>
      <c r="AM210" s="131"/>
    </row>
    <row r="211" spans="1:39" s="128" customFormat="1" ht="12.75" x14ac:dyDescent="0.2">
      <c r="A211" s="123" t="s">
        <v>558</v>
      </c>
      <c r="B211" s="122">
        <v>11778</v>
      </c>
      <c r="C211" s="122">
        <v>11992</v>
      </c>
      <c r="D211" s="122">
        <v>509</v>
      </c>
      <c r="E211" s="122">
        <v>263</v>
      </c>
      <c r="F211" s="122">
        <v>0</v>
      </c>
      <c r="G211" s="122">
        <v>157.29913343539201</v>
      </c>
      <c r="H211" s="122"/>
      <c r="I211" s="122">
        <v>12921.299133435399</v>
      </c>
      <c r="J211" s="122">
        <v>152187061</v>
      </c>
      <c r="K211" s="56"/>
      <c r="L211" s="122"/>
      <c r="M211" s="124"/>
      <c r="N211" s="124"/>
      <c r="O211" s="124"/>
      <c r="P211" s="124"/>
      <c r="Q211" s="124"/>
      <c r="R211" s="124"/>
      <c r="S211" s="124"/>
      <c r="T211" s="125"/>
      <c r="U211" s="126"/>
      <c r="V211" s="125"/>
      <c r="W211" s="127"/>
      <c r="X211" s="127"/>
      <c r="Y211" s="127"/>
      <c r="AA211" s="129"/>
      <c r="AB211" s="129"/>
      <c r="AC211" s="129"/>
      <c r="AD211" s="130"/>
      <c r="AE211" s="129"/>
      <c r="AF211" s="129"/>
      <c r="AG211" s="129"/>
      <c r="AH211" s="129"/>
      <c r="AI211" s="129"/>
      <c r="AJ211" s="129"/>
      <c r="AK211" s="129"/>
      <c r="AM211" s="131"/>
    </row>
    <row r="212" spans="1:39" s="128" customFormat="1" ht="12.75" x14ac:dyDescent="0.2">
      <c r="A212" s="123" t="s">
        <v>559</v>
      </c>
      <c r="B212" s="122">
        <v>16142</v>
      </c>
      <c r="C212" s="122">
        <v>5175</v>
      </c>
      <c r="D212" s="122">
        <v>-840</v>
      </c>
      <c r="E212" s="122">
        <v>0</v>
      </c>
      <c r="F212" s="122">
        <v>0</v>
      </c>
      <c r="G212" s="122">
        <v>157.29913343539201</v>
      </c>
      <c r="H212" s="122"/>
      <c r="I212" s="122">
        <v>4492.2991334353901</v>
      </c>
      <c r="J212" s="122">
        <v>72514693</v>
      </c>
      <c r="K212" s="56"/>
      <c r="L212" s="122"/>
      <c r="M212" s="124"/>
      <c r="N212" s="124"/>
      <c r="O212" s="124"/>
      <c r="P212" s="124"/>
      <c r="Q212" s="124"/>
      <c r="R212" s="124"/>
      <c r="S212" s="124"/>
      <c r="T212" s="125"/>
      <c r="U212" s="126"/>
      <c r="V212" s="125"/>
      <c r="W212" s="127"/>
      <c r="X212" s="127"/>
      <c r="Y212" s="127"/>
      <c r="AA212" s="129"/>
      <c r="AB212" s="129"/>
      <c r="AC212" s="129"/>
      <c r="AD212" s="130"/>
      <c r="AE212" s="129"/>
      <c r="AF212" s="129"/>
      <c r="AG212" s="129"/>
      <c r="AH212" s="129"/>
      <c r="AI212" s="129"/>
      <c r="AJ212" s="129"/>
      <c r="AK212" s="129"/>
      <c r="AM212" s="131"/>
    </row>
    <row r="213" spans="1:39" s="128" customFormat="1" ht="12.75" x14ac:dyDescent="0.2">
      <c r="A213" s="123" t="s">
        <v>560</v>
      </c>
      <c r="B213" s="122">
        <v>91050</v>
      </c>
      <c r="C213" s="122">
        <v>7845</v>
      </c>
      <c r="D213" s="122">
        <v>-2509</v>
      </c>
      <c r="E213" s="122">
        <v>0</v>
      </c>
      <c r="F213" s="122">
        <v>0</v>
      </c>
      <c r="G213" s="122">
        <v>157.29913343539201</v>
      </c>
      <c r="H213" s="122"/>
      <c r="I213" s="122">
        <v>5493.2991334353901</v>
      </c>
      <c r="J213" s="122">
        <v>500164886</v>
      </c>
      <c r="K213" s="56"/>
      <c r="L213" s="122"/>
      <c r="M213" s="124"/>
      <c r="N213" s="124"/>
      <c r="O213" s="124"/>
      <c r="P213" s="124"/>
      <c r="Q213" s="124"/>
      <c r="R213" s="124"/>
      <c r="S213" s="124"/>
      <c r="T213" s="125"/>
      <c r="U213" s="126"/>
      <c r="V213" s="125"/>
      <c r="W213" s="127"/>
      <c r="X213" s="127"/>
      <c r="Y213" s="127"/>
      <c r="AA213" s="129"/>
      <c r="AB213" s="129"/>
      <c r="AC213" s="129"/>
      <c r="AD213" s="130"/>
      <c r="AE213" s="129"/>
      <c r="AF213" s="129"/>
      <c r="AG213" s="129"/>
      <c r="AH213" s="129"/>
      <c r="AI213" s="129"/>
      <c r="AJ213" s="129"/>
      <c r="AK213" s="129"/>
      <c r="AM213" s="131"/>
    </row>
    <row r="214" spans="1:39" s="128" customFormat="1" ht="12.75" x14ac:dyDescent="0.2">
      <c r="A214" s="123" t="s">
        <v>561</v>
      </c>
      <c r="B214" s="122">
        <v>11908</v>
      </c>
      <c r="C214" s="122">
        <v>11478</v>
      </c>
      <c r="D214" s="122">
        <v>196</v>
      </c>
      <c r="E214" s="122">
        <v>0</v>
      </c>
      <c r="F214" s="122">
        <v>0</v>
      </c>
      <c r="G214" s="122">
        <v>157.29913343539201</v>
      </c>
      <c r="H214" s="122"/>
      <c r="I214" s="122">
        <v>11831.299133435399</v>
      </c>
      <c r="J214" s="122">
        <v>140887110</v>
      </c>
      <c r="K214" s="56"/>
      <c r="L214" s="122"/>
      <c r="M214" s="124"/>
      <c r="N214" s="124"/>
      <c r="O214" s="124"/>
      <c r="P214" s="124"/>
      <c r="Q214" s="124"/>
      <c r="R214" s="124"/>
      <c r="S214" s="124"/>
      <c r="T214" s="125"/>
      <c r="U214" s="126"/>
      <c r="V214" s="125"/>
      <c r="W214" s="127"/>
      <c r="X214" s="127"/>
      <c r="Y214" s="127"/>
      <c r="AA214" s="129"/>
      <c r="AB214" s="129"/>
      <c r="AC214" s="129"/>
      <c r="AD214" s="130"/>
      <c r="AE214" s="129"/>
      <c r="AF214" s="129"/>
      <c r="AG214" s="129"/>
      <c r="AH214" s="129"/>
      <c r="AI214" s="129"/>
      <c r="AJ214" s="129"/>
      <c r="AK214" s="129"/>
      <c r="AM214" s="131"/>
    </row>
    <row r="215" spans="1:39" s="128" customFormat="1" ht="12.75" x14ac:dyDescent="0.2">
      <c r="A215" s="123" t="s">
        <v>562</v>
      </c>
      <c r="B215" s="122">
        <v>24625</v>
      </c>
      <c r="C215" s="122">
        <v>13102</v>
      </c>
      <c r="D215" s="122">
        <v>67</v>
      </c>
      <c r="E215" s="122">
        <v>0</v>
      </c>
      <c r="F215" s="122">
        <v>0</v>
      </c>
      <c r="G215" s="122">
        <v>157.29913343539201</v>
      </c>
      <c r="H215" s="122"/>
      <c r="I215" s="122">
        <v>13326.299133435399</v>
      </c>
      <c r="J215" s="122">
        <v>328160116</v>
      </c>
      <c r="K215" s="56"/>
      <c r="L215" s="122"/>
      <c r="M215" s="124"/>
      <c r="N215" s="124"/>
      <c r="O215" s="124"/>
      <c r="P215" s="124"/>
      <c r="Q215" s="124"/>
      <c r="R215" s="124"/>
      <c r="S215" s="124"/>
      <c r="T215" s="125"/>
      <c r="U215" s="126"/>
      <c r="V215" s="125"/>
      <c r="W215" s="127"/>
      <c r="X215" s="127"/>
      <c r="Y215" s="127"/>
      <c r="AA215" s="129"/>
      <c r="AB215" s="129"/>
      <c r="AC215" s="129"/>
      <c r="AD215" s="130"/>
      <c r="AE215" s="129"/>
      <c r="AF215" s="129"/>
      <c r="AG215" s="129"/>
      <c r="AH215" s="129"/>
      <c r="AI215" s="129"/>
      <c r="AJ215" s="129"/>
      <c r="AK215" s="129"/>
      <c r="AM215" s="131"/>
    </row>
    <row r="216" spans="1:39" s="128" customFormat="1" ht="12.75" x14ac:dyDescent="0.2">
      <c r="A216" s="123" t="s">
        <v>563</v>
      </c>
      <c r="B216" s="122">
        <v>3741</v>
      </c>
      <c r="C216" s="122">
        <v>15420</v>
      </c>
      <c r="D216" s="122">
        <v>3621</v>
      </c>
      <c r="E216" s="122">
        <v>316</v>
      </c>
      <c r="F216" s="122">
        <v>0</v>
      </c>
      <c r="G216" s="122">
        <v>157.29913343539201</v>
      </c>
      <c r="H216" s="122"/>
      <c r="I216" s="122">
        <v>19514.299133435401</v>
      </c>
      <c r="J216" s="122">
        <v>73002993</v>
      </c>
      <c r="K216" s="56"/>
      <c r="L216" s="122"/>
      <c r="M216" s="124"/>
      <c r="N216" s="124"/>
      <c r="O216" s="124"/>
      <c r="P216" s="124"/>
      <c r="Q216" s="124"/>
      <c r="R216" s="124"/>
      <c r="S216" s="124"/>
      <c r="T216" s="125"/>
      <c r="U216" s="126"/>
      <c r="V216" s="125"/>
      <c r="W216" s="127"/>
      <c r="X216" s="127"/>
      <c r="Y216" s="127"/>
      <c r="AA216" s="129"/>
      <c r="AB216" s="129"/>
      <c r="AC216" s="129"/>
      <c r="AD216" s="130"/>
      <c r="AE216" s="129"/>
      <c r="AF216" s="129"/>
      <c r="AG216" s="129"/>
      <c r="AH216" s="129"/>
      <c r="AI216" s="129"/>
      <c r="AJ216" s="129"/>
      <c r="AK216" s="129"/>
      <c r="AM216" s="131"/>
    </row>
    <row r="217" spans="1:39" s="128" customFormat="1" ht="12.75" x14ac:dyDescent="0.2">
      <c r="A217" s="123" t="s">
        <v>564</v>
      </c>
      <c r="B217" s="122">
        <v>4090</v>
      </c>
      <c r="C217" s="122">
        <v>13014</v>
      </c>
      <c r="D217" s="122">
        <v>1438</v>
      </c>
      <c r="E217" s="122">
        <v>0</v>
      </c>
      <c r="F217" s="122">
        <v>0</v>
      </c>
      <c r="G217" s="122">
        <v>157.29913343539201</v>
      </c>
      <c r="H217" s="122"/>
      <c r="I217" s="122">
        <v>14609.299133435399</v>
      </c>
      <c r="J217" s="122">
        <v>59752033</v>
      </c>
      <c r="K217" s="56"/>
      <c r="L217" s="122"/>
      <c r="M217" s="124"/>
      <c r="N217" s="124"/>
      <c r="O217" s="124"/>
      <c r="P217" s="124"/>
      <c r="Q217" s="124"/>
      <c r="R217" s="124"/>
      <c r="S217" s="124"/>
      <c r="T217" s="125"/>
      <c r="U217" s="126"/>
      <c r="V217" s="125"/>
      <c r="W217" s="127"/>
      <c r="X217" s="127"/>
      <c r="Y217" s="127"/>
      <c r="AA217" s="129"/>
      <c r="AB217" s="129"/>
      <c r="AC217" s="129"/>
      <c r="AD217" s="130"/>
      <c r="AE217" s="129"/>
      <c r="AF217" s="129"/>
      <c r="AG217" s="129"/>
      <c r="AH217" s="129"/>
      <c r="AI217" s="129"/>
      <c r="AJ217" s="129"/>
      <c r="AK217" s="129"/>
      <c r="AM217" s="131"/>
    </row>
    <row r="218" spans="1:39" s="128" customFormat="1" ht="12.75" x14ac:dyDescent="0.2">
      <c r="A218" s="123" t="s">
        <v>565</v>
      </c>
      <c r="B218" s="122">
        <v>13345</v>
      </c>
      <c r="C218" s="122">
        <v>13063</v>
      </c>
      <c r="D218" s="122">
        <v>-225</v>
      </c>
      <c r="E218" s="122">
        <v>0</v>
      </c>
      <c r="F218" s="122">
        <v>0</v>
      </c>
      <c r="G218" s="122">
        <v>157.29913343539201</v>
      </c>
      <c r="H218" s="122"/>
      <c r="I218" s="122">
        <v>12995.299133435399</v>
      </c>
      <c r="J218" s="122">
        <v>173422267</v>
      </c>
      <c r="K218" s="56"/>
      <c r="L218" s="122"/>
      <c r="M218" s="124"/>
      <c r="N218" s="124"/>
      <c r="O218" s="124"/>
      <c r="P218" s="124"/>
      <c r="Q218" s="124"/>
      <c r="R218" s="124"/>
      <c r="S218" s="124"/>
      <c r="T218" s="125"/>
      <c r="U218" s="126"/>
      <c r="V218" s="125"/>
      <c r="W218" s="127"/>
      <c r="X218" s="127"/>
      <c r="Y218" s="127"/>
      <c r="AA218" s="129"/>
      <c r="AB218" s="129"/>
      <c r="AC218" s="129"/>
      <c r="AD218" s="130"/>
      <c r="AE218" s="129"/>
      <c r="AF218" s="129"/>
      <c r="AG218" s="129"/>
      <c r="AH218" s="129"/>
      <c r="AI218" s="129"/>
      <c r="AJ218" s="129"/>
      <c r="AK218" s="129"/>
      <c r="AM218" s="131"/>
    </row>
    <row r="219" spans="1:39" s="128" customFormat="1" ht="12.75" x14ac:dyDescent="0.2">
      <c r="A219" s="123" t="s">
        <v>566</v>
      </c>
      <c r="B219" s="122">
        <v>15697</v>
      </c>
      <c r="C219" s="122">
        <v>15322</v>
      </c>
      <c r="D219" s="122">
        <v>1408</v>
      </c>
      <c r="E219" s="122">
        <v>0</v>
      </c>
      <c r="F219" s="122">
        <v>0</v>
      </c>
      <c r="G219" s="122">
        <v>157.29913343539201</v>
      </c>
      <c r="H219" s="122"/>
      <c r="I219" s="122">
        <v>16887.299133435401</v>
      </c>
      <c r="J219" s="122">
        <v>265079934</v>
      </c>
      <c r="K219" s="56"/>
      <c r="L219" s="122"/>
      <c r="M219" s="124"/>
      <c r="N219" s="124"/>
      <c r="O219" s="124"/>
      <c r="P219" s="124"/>
      <c r="Q219" s="124"/>
      <c r="R219" s="124"/>
      <c r="S219" s="124"/>
      <c r="T219" s="125"/>
      <c r="U219" s="126"/>
      <c r="V219" s="125"/>
      <c r="W219" s="127"/>
      <c r="X219" s="127"/>
      <c r="Y219" s="127"/>
      <c r="AA219" s="129"/>
      <c r="AB219" s="129"/>
      <c r="AC219" s="129"/>
      <c r="AD219" s="130"/>
      <c r="AE219" s="129"/>
      <c r="AF219" s="129"/>
      <c r="AG219" s="129"/>
      <c r="AH219" s="129"/>
      <c r="AI219" s="129"/>
      <c r="AJ219" s="129"/>
      <c r="AK219" s="129"/>
      <c r="AM219" s="131"/>
    </row>
    <row r="220" spans="1:39" s="128" customFormat="1" ht="12.75" x14ac:dyDescent="0.2">
      <c r="A220" s="123" t="s">
        <v>567</v>
      </c>
      <c r="B220" s="122">
        <v>11876</v>
      </c>
      <c r="C220" s="122">
        <v>13617</v>
      </c>
      <c r="D220" s="122">
        <v>4099</v>
      </c>
      <c r="E220" s="122">
        <v>13</v>
      </c>
      <c r="F220" s="122">
        <v>0</v>
      </c>
      <c r="G220" s="122">
        <v>157.29913343539201</v>
      </c>
      <c r="H220" s="122"/>
      <c r="I220" s="122">
        <v>17886.299133435401</v>
      </c>
      <c r="J220" s="122">
        <v>212417689</v>
      </c>
      <c r="K220" s="56"/>
      <c r="L220" s="122"/>
      <c r="M220" s="124"/>
      <c r="N220" s="124"/>
      <c r="O220" s="124"/>
      <c r="P220" s="124"/>
      <c r="Q220" s="124"/>
      <c r="R220" s="124"/>
      <c r="S220" s="124"/>
      <c r="T220" s="125"/>
      <c r="U220" s="126"/>
      <c r="V220" s="125"/>
      <c r="W220" s="127"/>
      <c r="X220" s="127"/>
      <c r="Y220" s="127"/>
      <c r="AA220" s="129"/>
      <c r="AB220" s="129"/>
      <c r="AC220" s="129"/>
      <c r="AD220" s="130"/>
      <c r="AE220" s="129"/>
      <c r="AF220" s="129"/>
      <c r="AG220" s="129"/>
      <c r="AH220" s="129"/>
      <c r="AI220" s="129"/>
      <c r="AJ220" s="129"/>
      <c r="AK220" s="129"/>
      <c r="AM220" s="131"/>
    </row>
    <row r="221" spans="1:39" s="128" customFormat="1" ht="12.75" x14ac:dyDescent="0.2">
      <c r="A221" s="123" t="s">
        <v>568</v>
      </c>
      <c r="B221" s="122">
        <v>9943</v>
      </c>
      <c r="C221" s="122">
        <v>18766</v>
      </c>
      <c r="D221" s="122">
        <v>1159</v>
      </c>
      <c r="E221" s="122">
        <v>4</v>
      </c>
      <c r="F221" s="122">
        <v>0</v>
      </c>
      <c r="G221" s="122">
        <v>157.29913343539201</v>
      </c>
      <c r="H221" s="122"/>
      <c r="I221" s="122">
        <v>20086.299133435401</v>
      </c>
      <c r="J221" s="122">
        <v>199718072</v>
      </c>
      <c r="K221" s="56"/>
      <c r="L221" s="122"/>
      <c r="M221" s="124"/>
      <c r="N221" s="124"/>
      <c r="O221" s="124"/>
      <c r="P221" s="124"/>
      <c r="Q221" s="124"/>
      <c r="R221" s="124"/>
      <c r="S221" s="124"/>
      <c r="T221" s="125"/>
      <c r="U221" s="126"/>
      <c r="V221" s="125"/>
      <c r="W221" s="127"/>
      <c r="X221" s="127"/>
      <c r="Y221" s="127"/>
      <c r="AA221" s="129"/>
      <c r="AB221" s="129"/>
      <c r="AC221" s="129"/>
      <c r="AD221" s="130"/>
      <c r="AE221" s="129"/>
      <c r="AF221" s="129"/>
      <c r="AG221" s="129"/>
      <c r="AH221" s="129"/>
      <c r="AI221" s="129"/>
      <c r="AJ221" s="129"/>
      <c r="AK221" s="129"/>
      <c r="AM221" s="131"/>
    </row>
    <row r="222" spans="1:39" s="128" customFormat="1" ht="18.75" customHeight="1" x14ac:dyDescent="0.2">
      <c r="A222" s="18" t="s">
        <v>569</v>
      </c>
      <c r="B222" s="19"/>
      <c r="C222" s="19"/>
      <c r="D222" s="19"/>
      <c r="E222" s="19"/>
      <c r="F222" s="19"/>
      <c r="G222" s="19"/>
      <c r="H222" s="19"/>
      <c r="I222" s="122"/>
      <c r="J222" s="122"/>
      <c r="K222" s="56"/>
      <c r="L222" s="122"/>
      <c r="M222" s="124"/>
      <c r="N222" s="124"/>
      <c r="O222" s="124"/>
      <c r="P222" s="124"/>
      <c r="Q222" s="124"/>
      <c r="R222" s="124"/>
      <c r="S222" s="124"/>
      <c r="T222" s="125"/>
      <c r="U222" s="126"/>
      <c r="V222" s="125"/>
      <c r="W222" s="127"/>
      <c r="X222" s="127"/>
      <c r="Y222" s="127"/>
      <c r="AA222" s="129"/>
      <c r="AB222" s="129"/>
      <c r="AC222" s="129"/>
      <c r="AD222" s="130"/>
      <c r="AE222" s="129"/>
      <c r="AF222" s="129"/>
      <c r="AG222" s="129"/>
      <c r="AH222" s="129"/>
      <c r="AI222" s="129"/>
      <c r="AJ222" s="129"/>
      <c r="AK222" s="129"/>
      <c r="AM222" s="131"/>
    </row>
    <row r="223" spans="1:39" s="128" customFormat="1" ht="12.75" x14ac:dyDescent="0.2">
      <c r="A223" s="123" t="s">
        <v>570</v>
      </c>
      <c r="B223" s="122">
        <v>11188</v>
      </c>
      <c r="C223" s="122">
        <v>8374</v>
      </c>
      <c r="D223" s="122">
        <v>-1884</v>
      </c>
      <c r="E223" s="122">
        <v>0</v>
      </c>
      <c r="F223" s="122">
        <v>0</v>
      </c>
      <c r="G223" s="122">
        <v>157.29913343539201</v>
      </c>
      <c r="H223" s="122"/>
      <c r="I223" s="122">
        <v>6647.2991334353901</v>
      </c>
      <c r="J223" s="122">
        <v>74369983</v>
      </c>
      <c r="K223" s="56"/>
      <c r="L223" s="122"/>
      <c r="M223" s="124"/>
      <c r="N223" s="124"/>
      <c r="O223" s="124"/>
      <c r="P223" s="124"/>
      <c r="Q223" s="124"/>
      <c r="R223" s="124"/>
      <c r="S223" s="124"/>
      <c r="T223" s="125"/>
      <c r="U223" s="126"/>
      <c r="V223" s="125"/>
      <c r="W223" s="127"/>
      <c r="X223" s="127"/>
      <c r="Y223" s="127"/>
      <c r="AA223" s="129"/>
      <c r="AB223" s="129"/>
      <c r="AC223" s="129"/>
      <c r="AD223" s="130"/>
      <c r="AE223" s="129"/>
      <c r="AF223" s="129"/>
      <c r="AG223" s="129"/>
      <c r="AH223" s="129"/>
      <c r="AI223" s="129"/>
      <c r="AJ223" s="129"/>
      <c r="AK223" s="129"/>
      <c r="AM223" s="131"/>
    </row>
    <row r="224" spans="1:39" s="128" customFormat="1" ht="12.75" x14ac:dyDescent="0.2">
      <c r="A224" s="123" t="s">
        <v>571</v>
      </c>
      <c r="B224" s="122">
        <v>9621</v>
      </c>
      <c r="C224" s="122">
        <v>11062</v>
      </c>
      <c r="D224" s="122">
        <v>243</v>
      </c>
      <c r="E224" s="122">
        <v>0</v>
      </c>
      <c r="F224" s="122">
        <v>0</v>
      </c>
      <c r="G224" s="122">
        <v>157.29913343539201</v>
      </c>
      <c r="H224" s="122"/>
      <c r="I224" s="122">
        <v>11462.299133435399</v>
      </c>
      <c r="J224" s="122">
        <v>110278780</v>
      </c>
      <c r="K224" s="56"/>
      <c r="L224" s="122"/>
      <c r="M224" s="124"/>
      <c r="N224" s="124"/>
      <c r="O224" s="124"/>
      <c r="P224" s="124"/>
      <c r="Q224" s="124"/>
      <c r="R224" s="124"/>
      <c r="S224" s="124"/>
      <c r="T224" s="125"/>
      <c r="U224" s="126"/>
      <c r="V224" s="125"/>
      <c r="W224" s="127"/>
      <c r="X224" s="127"/>
      <c r="Y224" s="127"/>
      <c r="AA224" s="129"/>
      <c r="AB224" s="129"/>
      <c r="AC224" s="129"/>
      <c r="AD224" s="130"/>
      <c r="AE224" s="129"/>
      <c r="AF224" s="129"/>
      <c r="AG224" s="129"/>
      <c r="AH224" s="129"/>
      <c r="AI224" s="129"/>
      <c r="AJ224" s="129"/>
      <c r="AK224" s="129"/>
      <c r="AM224" s="131"/>
    </row>
    <row r="225" spans="1:39" s="128" customFormat="1" ht="12.75" x14ac:dyDescent="0.2">
      <c r="A225" s="123" t="s">
        <v>572</v>
      </c>
      <c r="B225" s="122">
        <v>15927</v>
      </c>
      <c r="C225" s="122">
        <v>10889</v>
      </c>
      <c r="D225" s="122">
        <v>-801</v>
      </c>
      <c r="E225" s="122">
        <v>0</v>
      </c>
      <c r="F225" s="122">
        <v>0</v>
      </c>
      <c r="G225" s="122">
        <v>157.29913343539201</v>
      </c>
      <c r="H225" s="122"/>
      <c r="I225" s="122">
        <v>10245.299133435399</v>
      </c>
      <c r="J225" s="122">
        <v>163176879</v>
      </c>
      <c r="K225" s="56"/>
      <c r="L225" s="122"/>
      <c r="M225" s="124"/>
      <c r="N225" s="124"/>
      <c r="O225" s="124"/>
      <c r="P225" s="124"/>
      <c r="Q225" s="124"/>
      <c r="R225" s="124"/>
      <c r="S225" s="124"/>
      <c r="T225" s="125"/>
      <c r="U225" s="126"/>
      <c r="V225" s="125"/>
      <c r="W225" s="127"/>
      <c r="X225" s="127"/>
      <c r="Y225" s="127"/>
      <c r="AA225" s="129"/>
      <c r="AB225" s="129"/>
      <c r="AC225" s="129"/>
      <c r="AD225" s="130"/>
      <c r="AE225" s="129"/>
      <c r="AF225" s="129"/>
      <c r="AG225" s="129"/>
      <c r="AH225" s="129"/>
      <c r="AI225" s="129"/>
      <c r="AJ225" s="129"/>
      <c r="AK225" s="129"/>
      <c r="AM225" s="131"/>
    </row>
    <row r="226" spans="1:39" s="128" customFormat="1" ht="12.75" x14ac:dyDescent="0.2">
      <c r="A226" s="123" t="s">
        <v>573</v>
      </c>
      <c r="B226" s="122">
        <v>7098</v>
      </c>
      <c r="C226" s="122">
        <v>13569</v>
      </c>
      <c r="D226" s="122">
        <v>3138</v>
      </c>
      <c r="E226" s="122">
        <v>477</v>
      </c>
      <c r="F226" s="122">
        <v>0</v>
      </c>
      <c r="G226" s="122">
        <v>157.29913343539201</v>
      </c>
      <c r="H226" s="122"/>
      <c r="I226" s="122">
        <v>17341.299133435401</v>
      </c>
      <c r="J226" s="122">
        <v>123088541</v>
      </c>
      <c r="K226" s="56"/>
      <c r="L226" s="122"/>
      <c r="M226" s="124"/>
      <c r="N226" s="124"/>
      <c r="O226" s="124"/>
      <c r="P226" s="124"/>
      <c r="Q226" s="124"/>
      <c r="R226" s="124"/>
      <c r="S226" s="124"/>
      <c r="T226" s="125"/>
      <c r="U226" s="126"/>
      <c r="V226" s="125"/>
      <c r="W226" s="127"/>
      <c r="X226" s="127"/>
      <c r="Y226" s="127"/>
      <c r="AA226" s="129"/>
      <c r="AB226" s="129"/>
      <c r="AC226" s="129"/>
      <c r="AD226" s="130"/>
      <c r="AE226" s="129"/>
      <c r="AF226" s="129"/>
      <c r="AG226" s="129"/>
      <c r="AH226" s="129"/>
      <c r="AI226" s="129"/>
      <c r="AJ226" s="129"/>
      <c r="AK226" s="129"/>
      <c r="AM226" s="131"/>
    </row>
    <row r="227" spans="1:39" s="128" customFormat="1" ht="12.75" x14ac:dyDescent="0.2">
      <c r="A227" s="123" t="s">
        <v>574</v>
      </c>
      <c r="B227" s="122">
        <v>30448</v>
      </c>
      <c r="C227" s="122">
        <v>8919</v>
      </c>
      <c r="D227" s="122">
        <v>576</v>
      </c>
      <c r="E227" s="122">
        <v>0</v>
      </c>
      <c r="F227" s="122">
        <v>0</v>
      </c>
      <c r="G227" s="122">
        <v>157.29913343539201</v>
      </c>
      <c r="H227" s="122"/>
      <c r="I227" s="122">
        <v>9652.2991334353901</v>
      </c>
      <c r="J227" s="122">
        <v>293893204</v>
      </c>
      <c r="K227" s="56"/>
      <c r="L227" s="122"/>
      <c r="M227" s="124"/>
      <c r="N227" s="124"/>
      <c r="O227" s="124"/>
      <c r="P227" s="124"/>
      <c r="Q227" s="124"/>
      <c r="R227" s="124"/>
      <c r="S227" s="124"/>
      <c r="T227" s="125"/>
      <c r="U227" s="126"/>
      <c r="V227" s="125"/>
      <c r="W227" s="127"/>
      <c r="X227" s="127"/>
      <c r="Y227" s="127"/>
      <c r="AA227" s="129"/>
      <c r="AB227" s="129"/>
      <c r="AC227" s="129"/>
      <c r="AD227" s="130"/>
      <c r="AE227" s="129"/>
      <c r="AF227" s="129"/>
      <c r="AG227" s="129"/>
      <c r="AH227" s="129"/>
      <c r="AI227" s="129"/>
      <c r="AJ227" s="129"/>
      <c r="AK227" s="129"/>
      <c r="AM227" s="131"/>
    </row>
    <row r="228" spans="1:39" s="128" customFormat="1" ht="12.75" x14ac:dyDescent="0.2">
      <c r="A228" s="123" t="s">
        <v>575</v>
      </c>
      <c r="B228" s="122">
        <v>21481</v>
      </c>
      <c r="C228" s="122">
        <v>9622</v>
      </c>
      <c r="D228" s="122">
        <v>510</v>
      </c>
      <c r="E228" s="122">
        <v>0</v>
      </c>
      <c r="F228" s="122">
        <v>0</v>
      </c>
      <c r="G228" s="122">
        <v>157.29913343539201</v>
      </c>
      <c r="H228" s="122"/>
      <c r="I228" s="122">
        <v>10289.299133435399</v>
      </c>
      <c r="J228" s="122">
        <v>221024435</v>
      </c>
      <c r="K228" s="56"/>
      <c r="L228" s="122"/>
      <c r="M228" s="124"/>
      <c r="N228" s="124"/>
      <c r="O228" s="124"/>
      <c r="P228" s="124"/>
      <c r="Q228" s="124"/>
      <c r="R228" s="124"/>
      <c r="S228" s="124"/>
      <c r="T228" s="125"/>
      <c r="U228" s="126"/>
      <c r="V228" s="125"/>
      <c r="W228" s="127"/>
      <c r="X228" s="127"/>
      <c r="Y228" s="127"/>
      <c r="AA228" s="129"/>
      <c r="AB228" s="129"/>
      <c r="AC228" s="129"/>
      <c r="AD228" s="130"/>
      <c r="AE228" s="129"/>
      <c r="AF228" s="129"/>
      <c r="AG228" s="129"/>
      <c r="AH228" s="129"/>
      <c r="AI228" s="129"/>
      <c r="AJ228" s="129"/>
      <c r="AK228" s="129"/>
      <c r="AM228" s="131"/>
    </row>
    <row r="229" spans="1:39" s="128" customFormat="1" ht="12.75" x14ac:dyDescent="0.2">
      <c r="A229" s="123" t="s">
        <v>576</v>
      </c>
      <c r="B229" s="122">
        <v>5646</v>
      </c>
      <c r="C229" s="122">
        <v>10793</v>
      </c>
      <c r="D229" s="122">
        <v>1868</v>
      </c>
      <c r="E229" s="122">
        <v>0</v>
      </c>
      <c r="F229" s="122">
        <v>0</v>
      </c>
      <c r="G229" s="122">
        <v>157.29913343539201</v>
      </c>
      <c r="H229" s="122"/>
      <c r="I229" s="122">
        <v>12818.299133435399</v>
      </c>
      <c r="J229" s="122">
        <v>72372117</v>
      </c>
      <c r="K229" s="56"/>
      <c r="L229" s="122"/>
      <c r="M229" s="124"/>
      <c r="N229" s="124"/>
      <c r="O229" s="124"/>
      <c r="P229" s="124"/>
      <c r="Q229" s="124"/>
      <c r="R229" s="124"/>
      <c r="S229" s="124"/>
      <c r="T229" s="125"/>
      <c r="U229" s="126"/>
      <c r="V229" s="125"/>
      <c r="W229" s="127"/>
      <c r="X229" s="127"/>
      <c r="Y229" s="127"/>
      <c r="AA229" s="129"/>
      <c r="AB229" s="129"/>
      <c r="AC229" s="129"/>
      <c r="AD229" s="130"/>
      <c r="AE229" s="129"/>
      <c r="AF229" s="129"/>
      <c r="AG229" s="129"/>
      <c r="AH229" s="129"/>
      <c r="AI229" s="129"/>
      <c r="AJ229" s="129"/>
      <c r="AK229" s="129"/>
      <c r="AM229" s="131"/>
    </row>
    <row r="230" spans="1:39" s="128" customFormat="1" ht="12.75" x14ac:dyDescent="0.2">
      <c r="A230" s="123" t="s">
        <v>577</v>
      </c>
      <c r="B230" s="122">
        <v>7867</v>
      </c>
      <c r="C230" s="122">
        <v>11317</v>
      </c>
      <c r="D230" s="122">
        <v>1762</v>
      </c>
      <c r="E230" s="122">
        <v>0</v>
      </c>
      <c r="F230" s="122">
        <v>0</v>
      </c>
      <c r="G230" s="122">
        <v>157.29913343539201</v>
      </c>
      <c r="H230" s="122"/>
      <c r="I230" s="122">
        <v>13236.299133435399</v>
      </c>
      <c r="J230" s="122">
        <v>104129965</v>
      </c>
      <c r="K230" s="56"/>
      <c r="L230" s="122"/>
      <c r="M230" s="124"/>
      <c r="N230" s="124"/>
      <c r="O230" s="124"/>
      <c r="P230" s="124"/>
      <c r="Q230" s="124"/>
      <c r="R230" s="124"/>
      <c r="S230" s="124"/>
      <c r="T230" s="125"/>
      <c r="U230" s="126"/>
      <c r="V230" s="125"/>
      <c r="W230" s="127"/>
      <c r="X230" s="127"/>
      <c r="Y230" s="127"/>
      <c r="AA230" s="129"/>
      <c r="AB230" s="129"/>
      <c r="AC230" s="129"/>
      <c r="AD230" s="130"/>
      <c r="AE230" s="129"/>
      <c r="AF230" s="129"/>
      <c r="AG230" s="129"/>
      <c r="AH230" s="129"/>
      <c r="AI230" s="129"/>
      <c r="AJ230" s="129"/>
      <c r="AK230" s="129"/>
      <c r="AM230" s="131"/>
    </row>
    <row r="231" spans="1:39" s="128" customFormat="1" ht="12.75" x14ac:dyDescent="0.2">
      <c r="A231" s="123" t="s">
        <v>578</v>
      </c>
      <c r="B231" s="122">
        <v>23661</v>
      </c>
      <c r="C231" s="122">
        <v>10541</v>
      </c>
      <c r="D231" s="122">
        <v>662</v>
      </c>
      <c r="E231" s="122">
        <v>0</v>
      </c>
      <c r="F231" s="122">
        <v>0</v>
      </c>
      <c r="G231" s="122">
        <v>157.29913343539201</v>
      </c>
      <c r="H231" s="122"/>
      <c r="I231" s="122">
        <v>11360.299133435399</v>
      </c>
      <c r="J231" s="122">
        <v>268796038</v>
      </c>
      <c r="K231" s="56"/>
      <c r="L231" s="122"/>
      <c r="M231" s="124"/>
      <c r="N231" s="124"/>
      <c r="O231" s="124"/>
      <c r="P231" s="124"/>
      <c r="Q231" s="124"/>
      <c r="R231" s="124"/>
      <c r="S231" s="124"/>
      <c r="T231" s="125"/>
      <c r="U231" s="126"/>
      <c r="V231" s="125"/>
      <c r="W231" s="127"/>
      <c r="X231" s="127"/>
      <c r="Y231" s="127"/>
      <c r="AA231" s="129"/>
      <c r="AB231" s="129"/>
      <c r="AC231" s="129"/>
      <c r="AD231" s="130"/>
      <c r="AE231" s="129"/>
      <c r="AF231" s="129"/>
      <c r="AG231" s="129"/>
      <c r="AH231" s="129"/>
      <c r="AI231" s="129"/>
      <c r="AJ231" s="129"/>
      <c r="AK231" s="129"/>
      <c r="AM231" s="131"/>
    </row>
    <row r="232" spans="1:39" s="128" customFormat="1" ht="12.75" x14ac:dyDescent="0.2">
      <c r="A232" s="123" t="s">
        <v>579</v>
      </c>
      <c r="B232" s="122">
        <v>4952</v>
      </c>
      <c r="C232" s="122">
        <v>14475</v>
      </c>
      <c r="D232" s="122">
        <v>1227</v>
      </c>
      <c r="E232" s="122">
        <v>353</v>
      </c>
      <c r="F232" s="122">
        <v>0</v>
      </c>
      <c r="G232" s="122">
        <v>157.29913343539201</v>
      </c>
      <c r="H232" s="122"/>
      <c r="I232" s="122">
        <v>16212.299133435399</v>
      </c>
      <c r="J232" s="122">
        <v>80283305</v>
      </c>
      <c r="K232" s="56"/>
      <c r="L232" s="122"/>
      <c r="M232" s="124"/>
      <c r="N232" s="124"/>
      <c r="O232" s="124"/>
      <c r="P232" s="124"/>
      <c r="Q232" s="124"/>
      <c r="R232" s="124"/>
      <c r="S232" s="124"/>
      <c r="T232" s="125"/>
      <c r="U232" s="126"/>
      <c r="V232" s="125"/>
      <c r="W232" s="127"/>
      <c r="X232" s="127"/>
      <c r="Y232" s="127"/>
      <c r="AA232" s="129"/>
      <c r="AB232" s="129"/>
      <c r="AC232" s="129"/>
      <c r="AD232" s="130"/>
      <c r="AE232" s="129"/>
      <c r="AF232" s="129"/>
      <c r="AG232" s="129"/>
      <c r="AH232" s="129"/>
      <c r="AI232" s="129"/>
      <c r="AJ232" s="129"/>
      <c r="AK232" s="129"/>
      <c r="AM232" s="131"/>
    </row>
    <row r="233" spans="1:39" s="128" customFormat="1" ht="12.75" x14ac:dyDescent="0.2">
      <c r="A233" s="123" t="s">
        <v>580</v>
      </c>
      <c r="B233" s="122">
        <v>10739</v>
      </c>
      <c r="C233" s="122">
        <v>10070</v>
      </c>
      <c r="D233" s="122">
        <v>-126</v>
      </c>
      <c r="E233" s="122">
        <v>0</v>
      </c>
      <c r="F233" s="122">
        <v>0</v>
      </c>
      <c r="G233" s="122">
        <v>157.29913343539201</v>
      </c>
      <c r="H233" s="122"/>
      <c r="I233" s="122">
        <v>10101.299133435399</v>
      </c>
      <c r="J233" s="122">
        <v>108477851</v>
      </c>
      <c r="K233" s="56"/>
      <c r="L233" s="122"/>
      <c r="M233" s="124"/>
      <c r="N233" s="124"/>
      <c r="O233" s="124"/>
      <c r="P233" s="124"/>
      <c r="Q233" s="124"/>
      <c r="R233" s="124"/>
      <c r="S233" s="124"/>
      <c r="T233" s="125"/>
      <c r="U233" s="126"/>
      <c r="V233" s="125"/>
      <c r="W233" s="127"/>
      <c r="X233" s="127"/>
      <c r="Y233" s="127"/>
      <c r="AA233" s="129"/>
      <c r="AB233" s="129"/>
      <c r="AC233" s="129"/>
      <c r="AD233" s="130"/>
      <c r="AE233" s="129"/>
      <c r="AF233" s="129"/>
      <c r="AG233" s="129"/>
      <c r="AH233" s="129"/>
      <c r="AI233" s="129"/>
      <c r="AJ233" s="129"/>
      <c r="AK233" s="129"/>
      <c r="AM233" s="131"/>
    </row>
    <row r="234" spans="1:39" s="128" customFormat="1" ht="12.75" x14ac:dyDescent="0.2">
      <c r="A234" s="123" t="s">
        <v>569</v>
      </c>
      <c r="B234" s="122">
        <v>149793</v>
      </c>
      <c r="C234" s="122">
        <v>9243</v>
      </c>
      <c r="D234" s="122">
        <v>-456</v>
      </c>
      <c r="E234" s="122">
        <v>0</v>
      </c>
      <c r="F234" s="122">
        <v>0</v>
      </c>
      <c r="G234" s="122">
        <v>157.29913343539201</v>
      </c>
      <c r="H234" s="122"/>
      <c r="I234" s="122">
        <v>8944.2991334353901</v>
      </c>
      <c r="J234" s="122">
        <v>1339793400</v>
      </c>
      <c r="K234" s="56"/>
      <c r="L234" s="122"/>
      <c r="M234" s="124"/>
      <c r="N234" s="124"/>
      <c r="O234" s="124"/>
      <c r="P234" s="124"/>
      <c r="Q234" s="124"/>
      <c r="R234" s="124"/>
      <c r="S234" s="124"/>
      <c r="T234" s="125"/>
      <c r="U234" s="126"/>
      <c r="V234" s="125"/>
      <c r="W234" s="127"/>
      <c r="X234" s="127"/>
      <c r="Y234" s="127"/>
      <c r="AA234" s="129"/>
      <c r="AB234" s="129"/>
      <c r="AC234" s="129"/>
      <c r="AD234" s="130"/>
      <c r="AE234" s="129"/>
      <c r="AF234" s="129"/>
      <c r="AG234" s="129"/>
      <c r="AH234" s="129"/>
      <c r="AI234" s="129"/>
      <c r="AJ234" s="129"/>
      <c r="AK234" s="129"/>
      <c r="AM234" s="131"/>
    </row>
    <row r="235" spans="1:39" s="128" customFormat="1" ht="18.75" customHeight="1" x14ac:dyDescent="0.2">
      <c r="A235" s="18" t="s">
        <v>581</v>
      </c>
      <c r="B235" s="19"/>
      <c r="C235" s="19"/>
      <c r="D235" s="19"/>
      <c r="E235" s="19"/>
      <c r="F235" s="19"/>
      <c r="G235" s="19"/>
      <c r="H235" s="19"/>
      <c r="I235" s="122"/>
      <c r="J235" s="122"/>
      <c r="K235" s="56"/>
      <c r="L235" s="122"/>
      <c r="M235" s="124"/>
      <c r="N235" s="124"/>
      <c r="O235" s="124"/>
      <c r="P235" s="124"/>
      <c r="Q235" s="124"/>
      <c r="R235" s="124"/>
      <c r="S235" s="124"/>
      <c r="T235" s="125"/>
      <c r="U235" s="126"/>
      <c r="V235" s="125"/>
      <c r="W235" s="127"/>
      <c r="X235" s="127"/>
      <c r="Y235" s="127"/>
      <c r="AA235" s="129"/>
      <c r="AB235" s="129"/>
      <c r="AC235" s="129"/>
      <c r="AD235" s="130"/>
      <c r="AE235" s="129"/>
      <c r="AF235" s="129"/>
      <c r="AG235" s="129"/>
      <c r="AH235" s="129"/>
      <c r="AI235" s="129"/>
      <c r="AJ235" s="129"/>
      <c r="AK235" s="129"/>
      <c r="AM235" s="131"/>
    </row>
    <row r="236" spans="1:39" s="128" customFormat="1" ht="12.75" x14ac:dyDescent="0.2">
      <c r="A236" s="123" t="s">
        <v>582</v>
      </c>
      <c r="B236" s="122">
        <v>13884</v>
      </c>
      <c r="C236" s="122">
        <v>11502</v>
      </c>
      <c r="D236" s="122">
        <v>-1047</v>
      </c>
      <c r="E236" s="122">
        <v>0</v>
      </c>
      <c r="F236" s="122">
        <v>0</v>
      </c>
      <c r="G236" s="122">
        <v>157.29913343539201</v>
      </c>
      <c r="H236" s="122"/>
      <c r="I236" s="122">
        <v>10612.299133435399</v>
      </c>
      <c r="J236" s="122">
        <v>147341161</v>
      </c>
      <c r="K236" s="56"/>
      <c r="L236" s="122"/>
      <c r="M236" s="124"/>
      <c r="N236" s="124"/>
      <c r="O236" s="124"/>
      <c r="P236" s="124"/>
      <c r="Q236" s="124"/>
      <c r="R236" s="124"/>
      <c r="S236" s="124"/>
      <c r="T236" s="125"/>
      <c r="U236" s="126"/>
      <c r="V236" s="125"/>
      <c r="W236" s="127"/>
      <c r="X236" s="127"/>
      <c r="Y236" s="127"/>
      <c r="AA236" s="129"/>
      <c r="AB236" s="129"/>
      <c r="AC236" s="129"/>
      <c r="AD236" s="130"/>
      <c r="AE236" s="129"/>
      <c r="AF236" s="129"/>
      <c r="AG236" s="129"/>
      <c r="AH236" s="129"/>
      <c r="AI236" s="129"/>
      <c r="AJ236" s="129"/>
      <c r="AK236" s="129"/>
      <c r="AM236" s="131"/>
    </row>
    <row r="237" spans="1:39" s="128" customFormat="1" ht="12.75" x14ac:dyDescent="0.2">
      <c r="A237" s="123" t="s">
        <v>583</v>
      </c>
      <c r="B237" s="122">
        <v>13391</v>
      </c>
      <c r="C237" s="122">
        <v>10915</v>
      </c>
      <c r="D237" s="122">
        <v>1730</v>
      </c>
      <c r="E237" s="122">
        <v>0</v>
      </c>
      <c r="F237" s="122">
        <v>0</v>
      </c>
      <c r="G237" s="122">
        <v>157.29913343539201</v>
      </c>
      <c r="H237" s="122"/>
      <c r="I237" s="122">
        <v>12802.299133435399</v>
      </c>
      <c r="J237" s="122">
        <v>171435588</v>
      </c>
      <c r="K237" s="56"/>
      <c r="L237" s="122"/>
      <c r="M237" s="124"/>
      <c r="N237" s="124"/>
      <c r="O237" s="124"/>
      <c r="P237" s="124"/>
      <c r="Q237" s="124"/>
      <c r="R237" s="124"/>
      <c r="S237" s="124"/>
      <c r="T237" s="125"/>
      <c r="U237" s="126"/>
      <c r="V237" s="125"/>
      <c r="W237" s="127"/>
      <c r="X237" s="127"/>
      <c r="Y237" s="127"/>
      <c r="AA237" s="129"/>
      <c r="AB237" s="129"/>
      <c r="AC237" s="129"/>
      <c r="AD237" s="130"/>
      <c r="AE237" s="129"/>
      <c r="AF237" s="129"/>
      <c r="AG237" s="129"/>
      <c r="AH237" s="129"/>
      <c r="AI237" s="129"/>
      <c r="AJ237" s="129"/>
      <c r="AK237" s="129"/>
      <c r="AM237" s="131"/>
    </row>
    <row r="238" spans="1:39" s="128" customFormat="1" ht="12.75" x14ac:dyDescent="0.2">
      <c r="A238" s="123" t="s">
        <v>584</v>
      </c>
      <c r="B238" s="122">
        <v>15925</v>
      </c>
      <c r="C238" s="122">
        <v>11545</v>
      </c>
      <c r="D238" s="122">
        <v>-253</v>
      </c>
      <c r="E238" s="122">
        <v>80</v>
      </c>
      <c r="F238" s="122">
        <v>0</v>
      </c>
      <c r="G238" s="122">
        <v>157.29913343539201</v>
      </c>
      <c r="H238" s="122"/>
      <c r="I238" s="122">
        <v>11529.299133435399</v>
      </c>
      <c r="J238" s="122">
        <v>183604089</v>
      </c>
      <c r="K238" s="56"/>
      <c r="L238" s="122"/>
      <c r="M238" s="124"/>
      <c r="N238" s="124"/>
      <c r="O238" s="124"/>
      <c r="P238" s="124"/>
      <c r="Q238" s="124"/>
      <c r="R238" s="124"/>
      <c r="S238" s="124"/>
      <c r="T238" s="125"/>
      <c r="U238" s="126"/>
      <c r="V238" s="125"/>
      <c r="W238" s="127"/>
      <c r="X238" s="127"/>
      <c r="Y238" s="127"/>
      <c r="AA238" s="129"/>
      <c r="AB238" s="129"/>
      <c r="AC238" s="129"/>
      <c r="AD238" s="130"/>
      <c r="AE238" s="129"/>
      <c r="AF238" s="129"/>
      <c r="AG238" s="129"/>
      <c r="AH238" s="129"/>
      <c r="AI238" s="129"/>
      <c r="AJ238" s="129"/>
      <c r="AK238" s="129"/>
      <c r="AM238" s="131"/>
    </row>
    <row r="239" spans="1:39" s="128" customFormat="1" ht="12.75" x14ac:dyDescent="0.2">
      <c r="A239" s="123" t="s">
        <v>585</v>
      </c>
      <c r="B239" s="122">
        <v>8574</v>
      </c>
      <c r="C239" s="122">
        <v>12072</v>
      </c>
      <c r="D239" s="122">
        <v>-1312</v>
      </c>
      <c r="E239" s="122">
        <v>0</v>
      </c>
      <c r="F239" s="122">
        <v>0</v>
      </c>
      <c r="G239" s="122">
        <v>157.29913343539201</v>
      </c>
      <c r="H239" s="122"/>
      <c r="I239" s="122">
        <v>10917.299133435399</v>
      </c>
      <c r="J239" s="122">
        <v>93604923</v>
      </c>
      <c r="K239" s="56"/>
      <c r="L239" s="122"/>
      <c r="M239" s="124"/>
      <c r="N239" s="124"/>
      <c r="O239" s="124"/>
      <c r="P239" s="124"/>
      <c r="Q239" s="124"/>
      <c r="R239" s="124"/>
      <c r="S239" s="124"/>
      <c r="T239" s="125"/>
      <c r="U239" s="126"/>
      <c r="V239" s="125"/>
      <c r="W239" s="127"/>
      <c r="X239" s="127"/>
      <c r="Y239" s="127"/>
      <c r="AA239" s="129"/>
      <c r="AB239" s="129"/>
      <c r="AC239" s="129"/>
      <c r="AD239" s="130"/>
      <c r="AE239" s="129"/>
      <c r="AF239" s="129"/>
      <c r="AG239" s="129"/>
      <c r="AH239" s="129"/>
      <c r="AI239" s="129"/>
      <c r="AJ239" s="129"/>
      <c r="AK239" s="129"/>
      <c r="AM239" s="131"/>
    </row>
    <row r="240" spans="1:39" s="128" customFormat="1" ht="12.75" x14ac:dyDescent="0.2">
      <c r="A240" s="123" t="s">
        <v>586</v>
      </c>
      <c r="B240" s="122">
        <v>26128</v>
      </c>
      <c r="C240" s="122">
        <v>10979</v>
      </c>
      <c r="D240" s="122">
        <v>355</v>
      </c>
      <c r="E240" s="122">
        <v>0</v>
      </c>
      <c r="F240" s="122">
        <v>0</v>
      </c>
      <c r="G240" s="122">
        <v>157.29913343539201</v>
      </c>
      <c r="H240" s="122"/>
      <c r="I240" s="122">
        <v>11491.299133435399</v>
      </c>
      <c r="J240" s="122">
        <v>300244664</v>
      </c>
      <c r="K240" s="56"/>
      <c r="L240" s="122"/>
      <c r="M240" s="124"/>
      <c r="N240" s="124"/>
      <c r="O240" s="124"/>
      <c r="P240" s="124"/>
      <c r="Q240" s="124"/>
      <c r="R240" s="124"/>
      <c r="S240" s="124"/>
      <c r="T240" s="125"/>
      <c r="U240" s="126"/>
      <c r="V240" s="125"/>
      <c r="W240" s="127"/>
      <c r="X240" s="127"/>
      <c r="Y240" s="127"/>
      <c r="AA240" s="129"/>
      <c r="AB240" s="129"/>
      <c r="AC240" s="129"/>
      <c r="AD240" s="130"/>
      <c r="AE240" s="129"/>
      <c r="AF240" s="129"/>
      <c r="AG240" s="129"/>
      <c r="AH240" s="129"/>
      <c r="AI240" s="129"/>
      <c r="AJ240" s="129"/>
      <c r="AK240" s="129"/>
      <c r="AM240" s="131"/>
    </row>
    <row r="241" spans="1:39" s="128" customFormat="1" ht="12.75" x14ac:dyDescent="0.2">
      <c r="A241" s="123" t="s">
        <v>587</v>
      </c>
      <c r="B241" s="122">
        <v>5793</v>
      </c>
      <c r="C241" s="122">
        <v>10800</v>
      </c>
      <c r="D241" s="122">
        <v>408</v>
      </c>
      <c r="E241" s="122">
        <v>0</v>
      </c>
      <c r="F241" s="122">
        <v>0</v>
      </c>
      <c r="G241" s="122">
        <v>157.29913343539201</v>
      </c>
      <c r="H241" s="122"/>
      <c r="I241" s="122">
        <v>11365.299133435399</v>
      </c>
      <c r="J241" s="122">
        <v>65839178</v>
      </c>
      <c r="K241" s="56"/>
      <c r="L241" s="122"/>
      <c r="M241" s="124"/>
      <c r="N241" s="124"/>
      <c r="O241" s="124"/>
      <c r="P241" s="124"/>
      <c r="Q241" s="124"/>
      <c r="R241" s="124"/>
      <c r="S241" s="124"/>
      <c r="T241" s="125"/>
      <c r="U241" s="126"/>
      <c r="V241" s="125"/>
      <c r="W241" s="127"/>
      <c r="X241" s="127"/>
      <c r="Y241" s="127"/>
      <c r="AA241" s="129"/>
      <c r="AB241" s="129"/>
      <c r="AC241" s="129"/>
      <c r="AD241" s="130"/>
      <c r="AE241" s="129"/>
      <c r="AF241" s="129"/>
      <c r="AG241" s="129"/>
      <c r="AH241" s="129"/>
      <c r="AI241" s="129"/>
      <c r="AJ241" s="129"/>
      <c r="AK241" s="129"/>
      <c r="AM241" s="131"/>
    </row>
    <row r="242" spans="1:39" s="128" customFormat="1" ht="12.75" x14ac:dyDescent="0.2">
      <c r="A242" s="123" t="s">
        <v>588</v>
      </c>
      <c r="B242" s="122">
        <v>22636</v>
      </c>
      <c r="C242" s="122">
        <v>11864</v>
      </c>
      <c r="D242" s="122">
        <v>295</v>
      </c>
      <c r="E242" s="122">
        <v>0</v>
      </c>
      <c r="F242" s="122">
        <v>0</v>
      </c>
      <c r="G242" s="122">
        <v>157.29913343539201</v>
      </c>
      <c r="H242" s="122"/>
      <c r="I242" s="122">
        <v>12316.299133435399</v>
      </c>
      <c r="J242" s="122">
        <v>278791747</v>
      </c>
      <c r="K242" s="56"/>
      <c r="L242" s="122"/>
      <c r="M242" s="124"/>
      <c r="N242" s="124"/>
      <c r="O242" s="124"/>
      <c r="P242" s="124"/>
      <c r="Q242" s="124"/>
      <c r="R242" s="124"/>
      <c r="S242" s="124"/>
      <c r="T242" s="125"/>
      <c r="U242" s="126"/>
      <c r="V242" s="125"/>
      <c r="W242" s="127"/>
      <c r="X242" s="127"/>
      <c r="Y242" s="127"/>
      <c r="AA242" s="129"/>
      <c r="AB242" s="129"/>
      <c r="AC242" s="129"/>
      <c r="AD242" s="130"/>
      <c r="AE242" s="129"/>
      <c r="AF242" s="129"/>
      <c r="AG242" s="129"/>
      <c r="AH242" s="129"/>
      <c r="AI242" s="129"/>
      <c r="AJ242" s="129"/>
      <c r="AK242" s="129"/>
      <c r="AM242" s="131"/>
    </row>
    <row r="243" spans="1:39" s="128" customFormat="1" ht="12.75" x14ac:dyDescent="0.2">
      <c r="A243" s="123" t="s">
        <v>589</v>
      </c>
      <c r="B243" s="122">
        <v>4422</v>
      </c>
      <c r="C243" s="122">
        <v>11751</v>
      </c>
      <c r="D243" s="122">
        <v>3205</v>
      </c>
      <c r="E243" s="122">
        <v>396</v>
      </c>
      <c r="F243" s="122">
        <v>0</v>
      </c>
      <c r="G243" s="122">
        <v>157.29913343539201</v>
      </c>
      <c r="H243" s="122"/>
      <c r="I243" s="122">
        <v>15509.299133435399</v>
      </c>
      <c r="J243" s="122">
        <v>68582121</v>
      </c>
      <c r="K243" s="56"/>
      <c r="L243" s="122"/>
      <c r="M243" s="124"/>
      <c r="N243" s="124"/>
      <c r="O243" s="124"/>
      <c r="P243" s="124"/>
      <c r="Q243" s="124"/>
      <c r="R243" s="124"/>
      <c r="S243" s="124"/>
      <c r="T243" s="125"/>
      <c r="U243" s="126"/>
      <c r="V243" s="125"/>
      <c r="W243" s="127"/>
      <c r="X243" s="127"/>
      <c r="Y243" s="127"/>
      <c r="AA243" s="129"/>
      <c r="AB243" s="129"/>
      <c r="AC243" s="129"/>
      <c r="AD243" s="130"/>
      <c r="AE243" s="129"/>
      <c r="AF243" s="129"/>
      <c r="AG243" s="129"/>
      <c r="AH243" s="129"/>
      <c r="AI243" s="129"/>
      <c r="AJ243" s="129"/>
      <c r="AK243" s="129"/>
      <c r="AM243" s="131"/>
    </row>
    <row r="244" spans="1:39" s="128" customFormat="1" ht="12.75" x14ac:dyDescent="0.2">
      <c r="A244" s="123" t="s">
        <v>590</v>
      </c>
      <c r="B244" s="122">
        <v>10033</v>
      </c>
      <c r="C244" s="122">
        <v>10916</v>
      </c>
      <c r="D244" s="122">
        <v>-1482</v>
      </c>
      <c r="E244" s="122">
        <v>0</v>
      </c>
      <c r="F244" s="122">
        <v>0</v>
      </c>
      <c r="G244" s="122">
        <v>157.29913343539201</v>
      </c>
      <c r="H244" s="122"/>
      <c r="I244" s="122">
        <v>9591.2991334353901</v>
      </c>
      <c r="J244" s="122">
        <v>96229504</v>
      </c>
      <c r="K244" s="56"/>
      <c r="L244" s="122"/>
      <c r="M244" s="124"/>
      <c r="N244" s="124"/>
      <c r="O244" s="124"/>
      <c r="P244" s="124"/>
      <c r="Q244" s="124"/>
      <c r="R244" s="124"/>
      <c r="S244" s="124"/>
      <c r="T244" s="125"/>
      <c r="U244" s="126"/>
      <c r="V244" s="125"/>
      <c r="W244" s="127"/>
      <c r="X244" s="127"/>
      <c r="Y244" s="127"/>
      <c r="AA244" s="129"/>
      <c r="AB244" s="129"/>
      <c r="AC244" s="129"/>
      <c r="AD244" s="130"/>
      <c r="AE244" s="129"/>
      <c r="AF244" s="129"/>
      <c r="AG244" s="129"/>
      <c r="AH244" s="129"/>
      <c r="AI244" s="129"/>
      <c r="AJ244" s="129"/>
      <c r="AK244" s="129"/>
      <c r="AM244" s="131"/>
    </row>
    <row r="245" spans="1:39" s="128" customFormat="1" ht="12.75" x14ac:dyDescent="0.2">
      <c r="A245" s="123" t="s">
        <v>591</v>
      </c>
      <c r="B245" s="122">
        <v>149898</v>
      </c>
      <c r="C245" s="122">
        <v>6501</v>
      </c>
      <c r="D245" s="122">
        <v>-95</v>
      </c>
      <c r="E245" s="122">
        <v>0</v>
      </c>
      <c r="F245" s="122">
        <v>0</v>
      </c>
      <c r="G245" s="122">
        <v>157.29913343539201</v>
      </c>
      <c r="H245" s="122"/>
      <c r="I245" s="122">
        <v>6563.2991334353901</v>
      </c>
      <c r="J245" s="122">
        <v>983825414</v>
      </c>
      <c r="K245" s="56"/>
      <c r="L245" s="122"/>
      <c r="M245" s="124"/>
      <c r="N245" s="124"/>
      <c r="O245" s="124"/>
      <c r="P245" s="124"/>
      <c r="Q245" s="124"/>
      <c r="R245" s="124"/>
      <c r="S245" s="124"/>
      <c r="T245" s="125"/>
      <c r="U245" s="126"/>
      <c r="V245" s="125"/>
      <c r="W245" s="127"/>
      <c r="X245" s="127"/>
      <c r="Y245" s="127"/>
      <c r="AA245" s="129"/>
      <c r="AB245" s="129"/>
      <c r="AC245" s="129"/>
      <c r="AD245" s="130"/>
      <c r="AE245" s="129"/>
      <c r="AF245" s="129"/>
      <c r="AG245" s="129"/>
      <c r="AH245" s="129"/>
      <c r="AI245" s="129"/>
      <c r="AJ245" s="129"/>
      <c r="AK245" s="129"/>
      <c r="AM245" s="131"/>
    </row>
    <row r="246" spans="1:39" s="128" customFormat="1" ht="18.75" customHeight="1" x14ac:dyDescent="0.2">
      <c r="A246" s="18" t="s">
        <v>592</v>
      </c>
      <c r="B246" s="19"/>
      <c r="C246" s="19"/>
      <c r="D246" s="19"/>
      <c r="E246" s="19"/>
      <c r="F246" s="19"/>
      <c r="G246" s="19"/>
      <c r="H246" s="19"/>
      <c r="I246" s="122"/>
      <c r="J246" s="122"/>
      <c r="K246" s="56"/>
      <c r="L246" s="122"/>
      <c r="M246" s="124"/>
      <c r="N246" s="124"/>
      <c r="O246" s="124"/>
      <c r="P246" s="124"/>
      <c r="Q246" s="124"/>
      <c r="R246" s="124"/>
      <c r="S246" s="124"/>
      <c r="T246" s="125"/>
      <c r="U246" s="126"/>
      <c r="V246" s="125"/>
      <c r="W246" s="127"/>
      <c r="X246" s="127"/>
      <c r="Y246" s="127"/>
      <c r="AA246" s="129"/>
      <c r="AB246" s="129"/>
      <c r="AC246" s="129"/>
      <c r="AD246" s="130"/>
      <c r="AE246" s="129"/>
      <c r="AF246" s="129"/>
      <c r="AG246" s="129"/>
      <c r="AH246" s="129"/>
      <c r="AI246" s="129"/>
      <c r="AJ246" s="129"/>
      <c r="AK246" s="129"/>
      <c r="AM246" s="131"/>
    </row>
    <row r="247" spans="1:39" s="128" customFormat="1" ht="12.75" x14ac:dyDescent="0.2">
      <c r="A247" s="123" t="s">
        <v>593</v>
      </c>
      <c r="B247" s="122">
        <v>23172</v>
      </c>
      <c r="C247" s="122">
        <v>10637</v>
      </c>
      <c r="D247" s="122">
        <v>-20</v>
      </c>
      <c r="E247" s="122">
        <v>0</v>
      </c>
      <c r="F247" s="122">
        <v>0</v>
      </c>
      <c r="G247" s="122">
        <v>157.29913343539201</v>
      </c>
      <c r="H247" s="122"/>
      <c r="I247" s="122">
        <v>10774.299133435399</v>
      </c>
      <c r="J247" s="122">
        <v>249662060</v>
      </c>
      <c r="K247" s="56"/>
      <c r="L247" s="122"/>
      <c r="M247" s="124"/>
      <c r="N247" s="124"/>
      <c r="O247" s="124"/>
      <c r="P247" s="124"/>
      <c r="Q247" s="124"/>
      <c r="R247" s="124"/>
      <c r="S247" s="124"/>
      <c r="T247" s="125"/>
      <c r="U247" s="126"/>
      <c r="V247" s="125"/>
      <c r="W247" s="127"/>
      <c r="X247" s="127"/>
      <c r="Y247" s="127"/>
      <c r="AA247" s="129"/>
      <c r="AB247" s="129"/>
      <c r="AC247" s="129"/>
      <c r="AD247" s="130"/>
      <c r="AE247" s="129"/>
      <c r="AF247" s="129"/>
      <c r="AG247" s="129"/>
      <c r="AH247" s="129"/>
      <c r="AI247" s="129"/>
      <c r="AJ247" s="129"/>
      <c r="AK247" s="129"/>
      <c r="AM247" s="131"/>
    </row>
    <row r="248" spans="1:39" s="128" customFormat="1" ht="12.75" x14ac:dyDescent="0.2">
      <c r="A248" s="123" t="s">
        <v>594</v>
      </c>
      <c r="B248" s="122">
        <v>51883</v>
      </c>
      <c r="C248" s="122">
        <v>10809</v>
      </c>
      <c r="D248" s="122">
        <v>1175</v>
      </c>
      <c r="E248" s="122">
        <v>0</v>
      </c>
      <c r="F248" s="122">
        <v>0</v>
      </c>
      <c r="G248" s="122">
        <v>157.29913343539201</v>
      </c>
      <c r="H248" s="122"/>
      <c r="I248" s="122">
        <v>12141.299133435399</v>
      </c>
      <c r="J248" s="122">
        <v>629927023</v>
      </c>
      <c r="K248" s="56"/>
      <c r="L248" s="122"/>
      <c r="M248" s="124"/>
      <c r="N248" s="124"/>
      <c r="O248" s="124"/>
      <c r="P248" s="124"/>
      <c r="Q248" s="124"/>
      <c r="R248" s="124"/>
      <c r="S248" s="124"/>
      <c r="T248" s="125"/>
      <c r="U248" s="126"/>
      <c r="V248" s="125"/>
      <c r="W248" s="127"/>
      <c r="X248" s="127"/>
      <c r="Y248" s="127"/>
      <c r="AA248" s="129"/>
      <c r="AB248" s="129"/>
      <c r="AC248" s="129"/>
      <c r="AD248" s="130"/>
      <c r="AE248" s="129"/>
      <c r="AF248" s="129"/>
      <c r="AG248" s="129"/>
      <c r="AH248" s="129"/>
      <c r="AI248" s="129"/>
      <c r="AJ248" s="129"/>
      <c r="AK248" s="129"/>
      <c r="AM248" s="131"/>
    </row>
    <row r="249" spans="1:39" s="128" customFormat="1" ht="12.75" x14ac:dyDescent="0.2">
      <c r="A249" s="123" t="s">
        <v>595</v>
      </c>
      <c r="B249" s="122">
        <v>58248</v>
      </c>
      <c r="C249" s="122">
        <v>7156</v>
      </c>
      <c r="D249" s="122">
        <v>-216</v>
      </c>
      <c r="E249" s="122">
        <v>0</v>
      </c>
      <c r="F249" s="122">
        <v>0</v>
      </c>
      <c r="G249" s="122">
        <v>157.29913343539201</v>
      </c>
      <c r="H249" s="122"/>
      <c r="I249" s="122">
        <v>7097.2991334353901</v>
      </c>
      <c r="J249" s="122">
        <v>413403480</v>
      </c>
      <c r="K249" s="56"/>
      <c r="L249" s="122"/>
      <c r="M249" s="124"/>
      <c r="N249" s="124"/>
      <c r="O249" s="124"/>
      <c r="P249" s="124"/>
      <c r="Q249" s="124"/>
      <c r="R249" s="124"/>
      <c r="S249" s="124"/>
      <c r="T249" s="125"/>
      <c r="U249" s="126"/>
      <c r="V249" s="125"/>
      <c r="W249" s="127"/>
      <c r="X249" s="127"/>
      <c r="Y249" s="127"/>
      <c r="AA249" s="129"/>
      <c r="AB249" s="129"/>
      <c r="AC249" s="129"/>
      <c r="AD249" s="130"/>
      <c r="AE249" s="129"/>
      <c r="AF249" s="129"/>
      <c r="AG249" s="129"/>
      <c r="AH249" s="129"/>
      <c r="AI249" s="129"/>
      <c r="AJ249" s="129"/>
      <c r="AK249" s="129"/>
      <c r="AM249" s="131"/>
    </row>
    <row r="250" spans="1:39" s="128" customFormat="1" ht="12.75" x14ac:dyDescent="0.2">
      <c r="A250" s="123" t="s">
        <v>596</v>
      </c>
      <c r="B250" s="122">
        <v>10253</v>
      </c>
      <c r="C250" s="122">
        <v>10893</v>
      </c>
      <c r="D250" s="122">
        <v>208</v>
      </c>
      <c r="E250" s="122">
        <v>0</v>
      </c>
      <c r="F250" s="122">
        <v>0</v>
      </c>
      <c r="G250" s="122">
        <v>157.29913343539201</v>
      </c>
      <c r="H250" s="122"/>
      <c r="I250" s="122">
        <v>11258.299133435399</v>
      </c>
      <c r="J250" s="122">
        <v>115431341</v>
      </c>
      <c r="K250" s="56"/>
      <c r="L250" s="122"/>
      <c r="M250" s="124"/>
      <c r="N250" s="124"/>
      <c r="O250" s="124"/>
      <c r="P250" s="124"/>
      <c r="Q250" s="124"/>
      <c r="R250" s="124"/>
      <c r="S250" s="124"/>
      <c r="T250" s="125"/>
      <c r="U250" s="126"/>
      <c r="V250" s="125"/>
      <c r="W250" s="127"/>
      <c r="X250" s="127"/>
      <c r="Y250" s="127"/>
      <c r="AA250" s="129"/>
      <c r="AB250" s="129"/>
      <c r="AC250" s="129"/>
      <c r="AD250" s="130"/>
      <c r="AE250" s="129"/>
      <c r="AF250" s="129"/>
      <c r="AG250" s="129"/>
      <c r="AH250" s="129"/>
      <c r="AI250" s="129"/>
      <c r="AJ250" s="129"/>
      <c r="AK250" s="129"/>
      <c r="AM250" s="131"/>
    </row>
    <row r="251" spans="1:39" s="128" customFormat="1" ht="12.75" x14ac:dyDescent="0.2">
      <c r="A251" s="123" t="s">
        <v>597</v>
      </c>
      <c r="B251" s="122">
        <v>15526</v>
      </c>
      <c r="C251" s="122">
        <v>11236</v>
      </c>
      <c r="D251" s="122">
        <v>-285</v>
      </c>
      <c r="E251" s="122">
        <v>0</v>
      </c>
      <c r="F251" s="122">
        <v>0</v>
      </c>
      <c r="G251" s="122">
        <v>157.29913343539201</v>
      </c>
      <c r="H251" s="122"/>
      <c r="I251" s="122">
        <v>11108.299133435399</v>
      </c>
      <c r="J251" s="122">
        <v>172467452</v>
      </c>
      <c r="K251" s="56"/>
      <c r="L251" s="122"/>
      <c r="M251" s="124"/>
      <c r="N251" s="124"/>
      <c r="O251" s="124"/>
      <c r="P251" s="124"/>
      <c r="Q251" s="124"/>
      <c r="R251" s="124"/>
      <c r="S251" s="124"/>
      <c r="T251" s="125"/>
      <c r="U251" s="126"/>
      <c r="V251" s="125"/>
      <c r="W251" s="127"/>
      <c r="X251" s="127"/>
      <c r="Y251" s="127"/>
      <c r="AA251" s="129"/>
      <c r="AB251" s="129"/>
      <c r="AC251" s="129"/>
      <c r="AD251" s="130"/>
      <c r="AE251" s="129"/>
      <c r="AF251" s="129"/>
      <c r="AG251" s="129"/>
      <c r="AH251" s="129"/>
      <c r="AI251" s="129"/>
      <c r="AJ251" s="129"/>
      <c r="AK251" s="129"/>
      <c r="AM251" s="131"/>
    </row>
    <row r="252" spans="1:39" s="128" customFormat="1" ht="12.75" x14ac:dyDescent="0.2">
      <c r="A252" s="123" t="s">
        <v>598</v>
      </c>
      <c r="B252" s="122">
        <v>15591</v>
      </c>
      <c r="C252" s="122">
        <v>9167</v>
      </c>
      <c r="D252" s="122">
        <v>-737</v>
      </c>
      <c r="E252" s="122">
        <v>0</v>
      </c>
      <c r="F252" s="122">
        <v>0</v>
      </c>
      <c r="G252" s="122">
        <v>157.29913343539201</v>
      </c>
      <c r="H252" s="122"/>
      <c r="I252" s="122">
        <v>8587.2991334353901</v>
      </c>
      <c r="J252" s="122">
        <v>133884581</v>
      </c>
      <c r="K252" s="56"/>
      <c r="L252" s="122"/>
      <c r="M252" s="124"/>
      <c r="N252" s="124"/>
      <c r="O252" s="124"/>
      <c r="P252" s="124"/>
      <c r="Q252" s="124"/>
      <c r="R252" s="124"/>
      <c r="S252" s="124"/>
      <c r="T252" s="125"/>
      <c r="U252" s="126"/>
      <c r="V252" s="125"/>
      <c r="W252" s="127"/>
      <c r="X252" s="127"/>
      <c r="Y252" s="127"/>
      <c r="AA252" s="129"/>
      <c r="AB252" s="129"/>
      <c r="AC252" s="129"/>
      <c r="AD252" s="130"/>
      <c r="AE252" s="129"/>
      <c r="AF252" s="129"/>
      <c r="AG252" s="129"/>
      <c r="AH252" s="129"/>
      <c r="AI252" s="129"/>
      <c r="AJ252" s="129"/>
      <c r="AK252" s="129"/>
      <c r="AM252" s="131"/>
    </row>
    <row r="253" spans="1:39" s="128" customFormat="1" ht="12.75" x14ac:dyDescent="0.2">
      <c r="A253" s="123" t="s">
        <v>599</v>
      </c>
      <c r="B253" s="122">
        <v>26964</v>
      </c>
      <c r="C253" s="122">
        <v>9940</v>
      </c>
      <c r="D253" s="122">
        <v>2301</v>
      </c>
      <c r="E253" s="122">
        <v>153</v>
      </c>
      <c r="F253" s="122">
        <v>0</v>
      </c>
      <c r="G253" s="122">
        <v>157.29913343539201</v>
      </c>
      <c r="H253" s="122"/>
      <c r="I253" s="122">
        <v>12551.299133435399</v>
      </c>
      <c r="J253" s="122">
        <v>338433230</v>
      </c>
      <c r="K253" s="56"/>
      <c r="L253" s="122"/>
      <c r="M253" s="124"/>
      <c r="N253" s="124"/>
      <c r="O253" s="124"/>
      <c r="P253" s="124"/>
      <c r="Q253" s="124"/>
      <c r="R253" s="124"/>
      <c r="S253" s="124"/>
      <c r="T253" s="125"/>
      <c r="U253" s="126"/>
      <c r="V253" s="125"/>
      <c r="W253" s="127"/>
      <c r="X253" s="127"/>
      <c r="Y253" s="127"/>
      <c r="AA253" s="129"/>
      <c r="AB253" s="129"/>
      <c r="AC253" s="129"/>
      <c r="AD253" s="130"/>
      <c r="AE253" s="129"/>
      <c r="AF253" s="129"/>
      <c r="AG253" s="129"/>
      <c r="AH253" s="129"/>
      <c r="AI253" s="129"/>
      <c r="AJ253" s="129"/>
      <c r="AK253" s="129"/>
      <c r="AM253" s="131"/>
    </row>
    <row r="254" spans="1:39" s="128" customFormat="1" ht="12.75" x14ac:dyDescent="0.2">
      <c r="A254" s="123" t="s">
        <v>600</v>
      </c>
      <c r="B254" s="122">
        <v>10091</v>
      </c>
      <c r="C254" s="122">
        <v>11641</v>
      </c>
      <c r="D254" s="122">
        <v>752</v>
      </c>
      <c r="E254" s="122">
        <v>1182</v>
      </c>
      <c r="F254" s="122">
        <v>0</v>
      </c>
      <c r="G254" s="122">
        <v>157.29913343539201</v>
      </c>
      <c r="H254" s="122"/>
      <c r="I254" s="122">
        <v>13732.299133435399</v>
      </c>
      <c r="J254" s="122">
        <v>138572631</v>
      </c>
      <c r="K254" s="56"/>
      <c r="L254" s="122"/>
      <c r="M254" s="124"/>
      <c r="N254" s="124"/>
      <c r="O254" s="124"/>
      <c r="P254" s="124"/>
      <c r="Q254" s="124"/>
      <c r="R254" s="124"/>
      <c r="S254" s="124"/>
      <c r="T254" s="125"/>
      <c r="U254" s="126"/>
      <c r="V254" s="125"/>
      <c r="W254" s="127"/>
      <c r="X254" s="127"/>
      <c r="Y254" s="127"/>
      <c r="AA254" s="129"/>
      <c r="AB254" s="129"/>
      <c r="AC254" s="129"/>
      <c r="AD254" s="130"/>
      <c r="AE254" s="129"/>
      <c r="AF254" s="129"/>
      <c r="AG254" s="129"/>
      <c r="AH254" s="129"/>
      <c r="AI254" s="129"/>
      <c r="AJ254" s="129"/>
      <c r="AK254" s="129"/>
      <c r="AM254" s="131"/>
    </row>
    <row r="255" spans="1:39" s="128" customFormat="1" ht="12.75" x14ac:dyDescent="0.2">
      <c r="A255" s="123" t="s">
        <v>601</v>
      </c>
      <c r="B255" s="122">
        <v>20351</v>
      </c>
      <c r="C255" s="122">
        <v>9316</v>
      </c>
      <c r="D255" s="122">
        <v>-493</v>
      </c>
      <c r="E255" s="122">
        <v>112</v>
      </c>
      <c r="F255" s="122">
        <v>0</v>
      </c>
      <c r="G255" s="122">
        <v>157.29913343539201</v>
      </c>
      <c r="H255" s="122"/>
      <c r="I255" s="122">
        <v>9092.2991334353901</v>
      </c>
      <c r="J255" s="122">
        <v>185037380</v>
      </c>
      <c r="K255" s="56"/>
      <c r="L255" s="122"/>
      <c r="M255" s="124"/>
      <c r="N255" s="124"/>
      <c r="O255" s="124"/>
      <c r="P255" s="124"/>
      <c r="Q255" s="124"/>
      <c r="R255" s="124"/>
      <c r="S255" s="124"/>
      <c r="T255" s="125"/>
      <c r="U255" s="126"/>
      <c r="V255" s="125"/>
      <c r="W255" s="127"/>
      <c r="X255" s="127"/>
      <c r="Y255" s="127"/>
      <c r="AA255" s="129"/>
      <c r="AB255" s="129"/>
      <c r="AC255" s="129"/>
      <c r="AD255" s="130"/>
      <c r="AE255" s="129"/>
      <c r="AF255" s="129"/>
      <c r="AG255" s="129"/>
      <c r="AH255" s="129"/>
      <c r="AI255" s="129"/>
      <c r="AJ255" s="129"/>
      <c r="AK255" s="129"/>
      <c r="AM255" s="131"/>
    </row>
    <row r="256" spans="1:39" s="128" customFormat="1" ht="12.75" x14ac:dyDescent="0.2">
      <c r="A256" s="123" t="s">
        <v>602</v>
      </c>
      <c r="B256" s="122">
        <v>6879</v>
      </c>
      <c r="C256" s="122">
        <v>13824</v>
      </c>
      <c r="D256" s="122">
        <v>1766</v>
      </c>
      <c r="E256" s="122">
        <v>392</v>
      </c>
      <c r="F256" s="122">
        <v>0</v>
      </c>
      <c r="G256" s="122">
        <v>157.29913343539201</v>
      </c>
      <c r="H256" s="122"/>
      <c r="I256" s="122">
        <v>16139.299133435399</v>
      </c>
      <c r="J256" s="122">
        <v>111022239</v>
      </c>
      <c r="K256" s="56"/>
      <c r="L256" s="122"/>
      <c r="M256" s="124"/>
      <c r="N256" s="124"/>
      <c r="O256" s="124"/>
      <c r="P256" s="124"/>
      <c r="Q256" s="124"/>
      <c r="R256" s="124"/>
      <c r="S256" s="124"/>
      <c r="T256" s="125"/>
      <c r="U256" s="126"/>
      <c r="V256" s="125"/>
      <c r="W256" s="127"/>
      <c r="X256" s="127"/>
      <c r="Y256" s="127"/>
      <c r="AA256" s="129"/>
      <c r="AB256" s="129"/>
      <c r="AC256" s="129"/>
      <c r="AD256" s="130"/>
      <c r="AE256" s="129"/>
      <c r="AF256" s="129"/>
      <c r="AG256" s="129"/>
      <c r="AH256" s="129"/>
      <c r="AI256" s="129"/>
      <c r="AJ256" s="129"/>
      <c r="AK256" s="129"/>
      <c r="AM256" s="131"/>
    </row>
    <row r="257" spans="1:39" s="128" customFormat="1" ht="12.75" x14ac:dyDescent="0.2">
      <c r="A257" s="123" t="s">
        <v>603</v>
      </c>
      <c r="B257" s="122">
        <v>10814</v>
      </c>
      <c r="C257" s="122">
        <v>10999</v>
      </c>
      <c r="D257" s="122">
        <v>1723</v>
      </c>
      <c r="E257" s="122">
        <v>0</v>
      </c>
      <c r="F257" s="122">
        <v>0</v>
      </c>
      <c r="G257" s="122">
        <v>157.29913343539201</v>
      </c>
      <c r="H257" s="122"/>
      <c r="I257" s="122">
        <v>12879.299133435399</v>
      </c>
      <c r="J257" s="122">
        <v>139276741</v>
      </c>
      <c r="K257" s="56"/>
      <c r="L257" s="122"/>
      <c r="M257" s="124"/>
      <c r="N257" s="124"/>
      <c r="O257" s="124"/>
      <c r="P257" s="124"/>
      <c r="Q257" s="124"/>
      <c r="R257" s="124"/>
      <c r="S257" s="124"/>
      <c r="T257" s="125"/>
      <c r="U257" s="126"/>
      <c r="V257" s="125"/>
      <c r="W257" s="127"/>
      <c r="X257" s="127"/>
      <c r="Y257" s="127"/>
      <c r="AA257" s="129"/>
      <c r="AB257" s="129"/>
      <c r="AC257" s="129"/>
      <c r="AD257" s="130"/>
      <c r="AE257" s="129"/>
      <c r="AF257" s="129"/>
      <c r="AG257" s="129"/>
      <c r="AH257" s="129"/>
      <c r="AI257" s="129"/>
      <c r="AJ257" s="129"/>
      <c r="AK257" s="129"/>
      <c r="AM257" s="131"/>
    </row>
    <row r="258" spans="1:39" s="128" customFormat="1" ht="12.75" x14ac:dyDescent="0.2">
      <c r="A258" s="123" t="s">
        <v>604</v>
      </c>
      <c r="B258" s="122">
        <v>10869</v>
      </c>
      <c r="C258" s="122">
        <v>8871</v>
      </c>
      <c r="D258" s="122">
        <v>-1749</v>
      </c>
      <c r="E258" s="122">
        <v>277</v>
      </c>
      <c r="F258" s="122">
        <v>0</v>
      </c>
      <c r="G258" s="122">
        <v>157.29913343539201</v>
      </c>
      <c r="H258" s="122"/>
      <c r="I258" s="122">
        <v>7556.2991334353901</v>
      </c>
      <c r="J258" s="122">
        <v>82129415</v>
      </c>
      <c r="K258" s="56"/>
      <c r="L258" s="122"/>
      <c r="M258" s="124"/>
      <c r="N258" s="124"/>
      <c r="O258" s="124"/>
      <c r="P258" s="124"/>
      <c r="Q258" s="124"/>
      <c r="R258" s="124"/>
      <c r="S258" s="124"/>
      <c r="T258" s="125"/>
      <c r="U258" s="126"/>
      <c r="V258" s="125"/>
      <c r="W258" s="127"/>
      <c r="X258" s="127"/>
      <c r="Y258" s="127"/>
      <c r="AA258" s="129"/>
      <c r="AB258" s="129"/>
      <c r="AC258" s="129"/>
      <c r="AD258" s="130"/>
      <c r="AE258" s="129"/>
      <c r="AF258" s="129"/>
      <c r="AG258" s="129"/>
      <c r="AH258" s="129"/>
      <c r="AI258" s="129"/>
      <c r="AJ258" s="129"/>
      <c r="AK258" s="129"/>
      <c r="AM258" s="131"/>
    </row>
    <row r="259" spans="1:39" s="128" customFormat="1" ht="12.75" x14ac:dyDescent="0.2">
      <c r="A259" s="123" t="s">
        <v>605</v>
      </c>
      <c r="B259" s="122">
        <v>11176</v>
      </c>
      <c r="C259" s="122">
        <v>8621</v>
      </c>
      <c r="D259" s="122">
        <v>-1481</v>
      </c>
      <c r="E259" s="122">
        <v>0</v>
      </c>
      <c r="F259" s="122">
        <v>0</v>
      </c>
      <c r="G259" s="122">
        <v>157.29913343539201</v>
      </c>
      <c r="H259" s="122"/>
      <c r="I259" s="122">
        <v>7297.2991334353901</v>
      </c>
      <c r="J259" s="122">
        <v>81554615</v>
      </c>
      <c r="K259" s="56"/>
      <c r="L259" s="122"/>
      <c r="M259" s="124"/>
      <c r="N259" s="124"/>
      <c r="O259" s="124"/>
      <c r="P259" s="124"/>
      <c r="Q259" s="124"/>
      <c r="R259" s="124"/>
      <c r="S259" s="124"/>
      <c r="T259" s="125"/>
      <c r="U259" s="126"/>
      <c r="V259" s="125"/>
      <c r="W259" s="127"/>
      <c r="X259" s="127"/>
      <c r="Y259" s="127"/>
      <c r="AA259" s="129"/>
      <c r="AB259" s="129"/>
      <c r="AC259" s="129"/>
      <c r="AD259" s="130"/>
      <c r="AE259" s="129"/>
      <c r="AF259" s="129"/>
      <c r="AG259" s="129"/>
      <c r="AH259" s="129"/>
      <c r="AI259" s="129"/>
      <c r="AJ259" s="129"/>
      <c r="AK259" s="129"/>
      <c r="AM259" s="131"/>
    </row>
    <row r="260" spans="1:39" s="128" customFormat="1" ht="12.75" x14ac:dyDescent="0.2">
      <c r="A260" s="123" t="s">
        <v>606</v>
      </c>
      <c r="B260" s="122">
        <v>6810</v>
      </c>
      <c r="C260" s="122">
        <v>14177</v>
      </c>
      <c r="D260" s="122">
        <v>2928</v>
      </c>
      <c r="E260" s="122">
        <v>0</v>
      </c>
      <c r="F260" s="122">
        <v>0</v>
      </c>
      <c r="G260" s="122">
        <v>157.29913343539201</v>
      </c>
      <c r="H260" s="122"/>
      <c r="I260" s="122">
        <v>17262.299133435401</v>
      </c>
      <c r="J260" s="122">
        <v>117556257</v>
      </c>
      <c r="K260" s="56"/>
      <c r="L260" s="122"/>
      <c r="M260" s="124"/>
      <c r="N260" s="124"/>
      <c r="O260" s="124"/>
      <c r="P260" s="124"/>
      <c r="Q260" s="124"/>
      <c r="R260" s="124"/>
      <c r="S260" s="124"/>
      <c r="T260" s="125"/>
      <c r="U260" s="126"/>
      <c r="V260" s="125"/>
      <c r="W260" s="127"/>
      <c r="X260" s="127"/>
      <c r="Y260" s="127"/>
      <c r="AA260" s="129"/>
      <c r="AB260" s="129"/>
      <c r="AC260" s="129"/>
      <c r="AD260" s="130"/>
      <c r="AE260" s="129"/>
      <c r="AF260" s="129"/>
      <c r="AG260" s="129"/>
      <c r="AH260" s="129"/>
      <c r="AI260" s="129"/>
      <c r="AJ260" s="129"/>
      <c r="AK260" s="129"/>
      <c r="AM260" s="131"/>
    </row>
    <row r="261" spans="1:39" s="128" customFormat="1" ht="12.75" x14ac:dyDescent="0.2">
      <c r="A261" s="123" t="s">
        <v>607</v>
      </c>
      <c r="B261" s="122">
        <v>7070</v>
      </c>
      <c r="C261" s="122">
        <v>13117</v>
      </c>
      <c r="D261" s="122">
        <v>4295</v>
      </c>
      <c r="E261" s="122">
        <v>2161</v>
      </c>
      <c r="F261" s="122">
        <v>0</v>
      </c>
      <c r="G261" s="122">
        <v>157.29913343539201</v>
      </c>
      <c r="H261" s="122"/>
      <c r="I261" s="122">
        <v>19730.299133435401</v>
      </c>
      <c r="J261" s="122">
        <v>139493215</v>
      </c>
      <c r="K261" s="56"/>
      <c r="L261" s="122"/>
      <c r="M261" s="124"/>
      <c r="N261" s="124"/>
      <c r="O261" s="124"/>
      <c r="P261" s="124"/>
      <c r="Q261" s="124"/>
      <c r="R261" s="124"/>
      <c r="S261" s="124"/>
      <c r="T261" s="125"/>
      <c r="U261" s="126"/>
      <c r="V261" s="125"/>
      <c r="W261" s="127"/>
      <c r="X261" s="127"/>
      <c r="Y261" s="127"/>
      <c r="AA261" s="129"/>
      <c r="AB261" s="129"/>
      <c r="AC261" s="129"/>
      <c r="AD261" s="130"/>
      <c r="AE261" s="129"/>
      <c r="AF261" s="129"/>
      <c r="AG261" s="129"/>
      <c r="AH261" s="129"/>
      <c r="AI261" s="129"/>
      <c r="AJ261" s="129"/>
      <c r="AK261" s="129"/>
      <c r="AM261" s="131"/>
    </row>
    <row r="262" spans="1:39" s="128" customFormat="1" ht="18.75" customHeight="1" x14ac:dyDescent="0.2">
      <c r="A262" s="18" t="s">
        <v>608</v>
      </c>
      <c r="B262" s="19"/>
      <c r="C262" s="19"/>
      <c r="D262" s="19"/>
      <c r="E262" s="19"/>
      <c r="F262" s="19"/>
      <c r="G262" s="19"/>
      <c r="H262" s="19"/>
      <c r="I262" s="122"/>
      <c r="J262" s="122"/>
      <c r="K262" s="56"/>
      <c r="L262" s="122"/>
      <c r="M262" s="124"/>
      <c r="N262" s="124"/>
      <c r="O262" s="124"/>
      <c r="P262" s="124"/>
      <c r="Q262" s="124"/>
      <c r="R262" s="124"/>
      <c r="S262" s="124"/>
      <c r="T262" s="125"/>
      <c r="U262" s="126"/>
      <c r="V262" s="125"/>
      <c r="W262" s="127"/>
      <c r="X262" s="127"/>
      <c r="Y262" s="127"/>
      <c r="AA262" s="129"/>
      <c r="AB262" s="129"/>
      <c r="AC262" s="129"/>
      <c r="AD262" s="130"/>
      <c r="AE262" s="129"/>
      <c r="AF262" s="129"/>
      <c r="AG262" s="129"/>
      <c r="AH262" s="129"/>
      <c r="AI262" s="129"/>
      <c r="AJ262" s="129"/>
      <c r="AK262" s="129"/>
      <c r="AM262" s="131"/>
    </row>
    <row r="263" spans="1:39" s="128" customFormat="1" ht="12.75" x14ac:dyDescent="0.2">
      <c r="A263" s="123" t="s">
        <v>609</v>
      </c>
      <c r="B263" s="122">
        <v>26848</v>
      </c>
      <c r="C263" s="122">
        <v>12589</v>
      </c>
      <c r="D263" s="122">
        <v>820</v>
      </c>
      <c r="E263" s="122">
        <v>347</v>
      </c>
      <c r="F263" s="122">
        <v>0</v>
      </c>
      <c r="G263" s="122">
        <v>157.29913343539201</v>
      </c>
      <c r="H263" s="122"/>
      <c r="I263" s="122">
        <v>13913.299133435399</v>
      </c>
      <c r="J263" s="122">
        <v>373544255</v>
      </c>
      <c r="K263" s="56"/>
      <c r="L263" s="122"/>
      <c r="M263" s="124"/>
      <c r="N263" s="124"/>
      <c r="O263" s="124"/>
      <c r="P263" s="124"/>
      <c r="Q263" s="124"/>
      <c r="R263" s="124"/>
      <c r="S263" s="124"/>
      <c r="T263" s="125"/>
      <c r="U263" s="126"/>
      <c r="V263" s="125"/>
      <c r="W263" s="127"/>
      <c r="X263" s="127"/>
      <c r="Y263" s="127"/>
      <c r="AA263" s="129"/>
      <c r="AB263" s="129"/>
      <c r="AC263" s="129"/>
      <c r="AD263" s="130"/>
      <c r="AE263" s="129"/>
      <c r="AF263" s="129"/>
      <c r="AG263" s="129"/>
      <c r="AH263" s="129"/>
      <c r="AI263" s="129"/>
      <c r="AJ263" s="129"/>
      <c r="AK263" s="129"/>
      <c r="AM263" s="131"/>
    </row>
    <row r="264" spans="1:39" s="128" customFormat="1" ht="12.75" x14ac:dyDescent="0.2">
      <c r="A264" s="123" t="s">
        <v>610</v>
      </c>
      <c r="B264" s="122">
        <v>100550</v>
      </c>
      <c r="C264" s="122">
        <v>7579</v>
      </c>
      <c r="D264" s="122">
        <v>-1032</v>
      </c>
      <c r="E264" s="122">
        <v>0</v>
      </c>
      <c r="F264" s="122">
        <v>0</v>
      </c>
      <c r="G264" s="122">
        <v>157.29913343539201</v>
      </c>
      <c r="H264" s="122"/>
      <c r="I264" s="122">
        <v>6704.2991334353901</v>
      </c>
      <c r="J264" s="122">
        <v>674117278</v>
      </c>
      <c r="K264" s="56"/>
      <c r="L264" s="122"/>
      <c r="M264" s="124"/>
      <c r="N264" s="124"/>
      <c r="O264" s="124"/>
      <c r="P264" s="124"/>
      <c r="Q264" s="124"/>
      <c r="R264" s="124"/>
      <c r="S264" s="124"/>
      <c r="T264" s="125"/>
      <c r="U264" s="126"/>
      <c r="V264" s="125"/>
      <c r="W264" s="127"/>
      <c r="X264" s="127"/>
      <c r="Y264" s="127"/>
      <c r="AA264" s="129"/>
      <c r="AB264" s="129"/>
      <c r="AC264" s="129"/>
      <c r="AD264" s="130"/>
      <c r="AE264" s="129"/>
      <c r="AF264" s="129"/>
      <c r="AG264" s="129"/>
      <c r="AH264" s="129"/>
      <c r="AI264" s="129"/>
      <c r="AJ264" s="129"/>
      <c r="AK264" s="129"/>
      <c r="AM264" s="131"/>
    </row>
    <row r="265" spans="1:39" s="128" customFormat="1" ht="12.75" x14ac:dyDescent="0.2">
      <c r="A265" s="123" t="s">
        <v>611</v>
      </c>
      <c r="B265" s="122">
        <v>9617</v>
      </c>
      <c r="C265" s="122">
        <v>9681</v>
      </c>
      <c r="D265" s="122">
        <v>2949</v>
      </c>
      <c r="E265" s="122">
        <v>0</v>
      </c>
      <c r="F265" s="122">
        <v>0</v>
      </c>
      <c r="G265" s="122">
        <v>157.29913343539201</v>
      </c>
      <c r="H265" s="122"/>
      <c r="I265" s="122">
        <v>12787.299133435399</v>
      </c>
      <c r="J265" s="122">
        <v>122975456</v>
      </c>
      <c r="K265" s="56"/>
      <c r="L265" s="122"/>
      <c r="M265" s="124"/>
      <c r="N265" s="124"/>
      <c r="O265" s="124"/>
      <c r="P265" s="124"/>
      <c r="Q265" s="124"/>
      <c r="R265" s="124"/>
      <c r="S265" s="124"/>
      <c r="T265" s="125"/>
      <c r="U265" s="126"/>
      <c r="V265" s="125"/>
      <c r="W265" s="127"/>
      <c r="X265" s="127"/>
      <c r="Y265" s="127"/>
      <c r="AA265" s="129"/>
      <c r="AB265" s="129"/>
      <c r="AC265" s="129"/>
      <c r="AD265" s="130"/>
      <c r="AE265" s="129"/>
      <c r="AF265" s="129"/>
      <c r="AG265" s="129"/>
      <c r="AH265" s="129"/>
      <c r="AI265" s="129"/>
      <c r="AJ265" s="129"/>
      <c r="AK265" s="129"/>
      <c r="AM265" s="131"/>
    </row>
    <row r="266" spans="1:39" s="128" customFormat="1" ht="12.75" x14ac:dyDescent="0.2">
      <c r="A266" s="123" t="s">
        <v>612</v>
      </c>
      <c r="B266" s="122">
        <v>37397</v>
      </c>
      <c r="C266" s="122">
        <v>9764</v>
      </c>
      <c r="D266" s="122">
        <v>-7</v>
      </c>
      <c r="E266" s="122">
        <v>0</v>
      </c>
      <c r="F266" s="122">
        <v>0</v>
      </c>
      <c r="G266" s="122">
        <v>157.29913343539201</v>
      </c>
      <c r="H266" s="122"/>
      <c r="I266" s="122">
        <v>9914.2991334353901</v>
      </c>
      <c r="J266" s="122">
        <v>370765045</v>
      </c>
      <c r="K266" s="56"/>
      <c r="L266" s="122"/>
      <c r="M266" s="124"/>
      <c r="N266" s="124"/>
      <c r="O266" s="124"/>
      <c r="P266" s="124"/>
      <c r="Q266" s="124"/>
      <c r="R266" s="124"/>
      <c r="S266" s="124"/>
      <c r="T266" s="125"/>
      <c r="U266" s="126"/>
      <c r="V266" s="125"/>
      <c r="W266" s="127"/>
      <c r="X266" s="127"/>
      <c r="Y266" s="127"/>
      <c r="AA266" s="129"/>
      <c r="AB266" s="129"/>
      <c r="AC266" s="129"/>
      <c r="AD266" s="130"/>
      <c r="AE266" s="129"/>
      <c r="AF266" s="129"/>
      <c r="AG266" s="129"/>
      <c r="AH266" s="129"/>
      <c r="AI266" s="129"/>
      <c r="AJ266" s="129"/>
      <c r="AK266" s="129"/>
      <c r="AM266" s="131"/>
    </row>
    <row r="267" spans="1:39" s="128" customFormat="1" ht="12.75" x14ac:dyDescent="0.2">
      <c r="A267" s="123" t="s">
        <v>613</v>
      </c>
      <c r="B267" s="122">
        <v>19020</v>
      </c>
      <c r="C267" s="122">
        <v>12892</v>
      </c>
      <c r="D267" s="122">
        <v>2352</v>
      </c>
      <c r="E267" s="122">
        <v>462</v>
      </c>
      <c r="F267" s="122">
        <v>0</v>
      </c>
      <c r="G267" s="122">
        <v>157.29913343539201</v>
      </c>
      <c r="H267" s="122"/>
      <c r="I267" s="122">
        <v>15863.299133435399</v>
      </c>
      <c r="J267" s="122">
        <v>301719950</v>
      </c>
      <c r="K267" s="56"/>
      <c r="L267" s="122"/>
      <c r="M267" s="124"/>
      <c r="N267" s="124"/>
      <c r="O267" s="124"/>
      <c r="P267" s="124"/>
      <c r="Q267" s="124"/>
      <c r="R267" s="124"/>
      <c r="S267" s="124"/>
      <c r="T267" s="125"/>
      <c r="U267" s="126"/>
      <c r="V267" s="125"/>
      <c r="W267" s="127"/>
      <c r="X267" s="127"/>
      <c r="Y267" s="127"/>
      <c r="AA267" s="129"/>
      <c r="AB267" s="129"/>
      <c r="AC267" s="129"/>
      <c r="AD267" s="130"/>
      <c r="AE267" s="129"/>
      <c r="AF267" s="129"/>
      <c r="AG267" s="129"/>
      <c r="AH267" s="129"/>
      <c r="AI267" s="129"/>
      <c r="AJ267" s="129"/>
      <c r="AK267" s="129"/>
      <c r="AM267" s="131"/>
    </row>
    <row r="268" spans="1:39" s="128" customFormat="1" ht="12.75" x14ac:dyDescent="0.2">
      <c r="A268" s="123" t="s">
        <v>614</v>
      </c>
      <c r="B268" s="122">
        <v>9463</v>
      </c>
      <c r="C268" s="122">
        <v>12616</v>
      </c>
      <c r="D268" s="122">
        <v>1131</v>
      </c>
      <c r="E268" s="122">
        <v>0</v>
      </c>
      <c r="F268" s="122">
        <v>0</v>
      </c>
      <c r="G268" s="122">
        <v>157.29913343539201</v>
      </c>
      <c r="H268" s="122"/>
      <c r="I268" s="122">
        <v>13904.299133435399</v>
      </c>
      <c r="J268" s="122">
        <v>131576383</v>
      </c>
      <c r="K268" s="56"/>
      <c r="L268" s="122"/>
      <c r="M268" s="124"/>
      <c r="N268" s="124"/>
      <c r="O268" s="124"/>
      <c r="P268" s="124"/>
      <c r="Q268" s="124"/>
      <c r="R268" s="124"/>
      <c r="S268" s="124"/>
      <c r="T268" s="125"/>
      <c r="U268" s="126"/>
      <c r="V268" s="125"/>
      <c r="W268" s="127"/>
      <c r="X268" s="127"/>
      <c r="Y268" s="127"/>
      <c r="AA268" s="129"/>
      <c r="AB268" s="129"/>
      <c r="AC268" s="129"/>
      <c r="AD268" s="130"/>
      <c r="AE268" s="129"/>
      <c r="AF268" s="129"/>
      <c r="AG268" s="129"/>
      <c r="AH268" s="129"/>
      <c r="AI268" s="129"/>
      <c r="AJ268" s="129"/>
      <c r="AK268" s="129"/>
      <c r="AM268" s="131"/>
    </row>
    <row r="269" spans="1:39" s="128" customFormat="1" ht="12.75" x14ac:dyDescent="0.2">
      <c r="A269" s="123" t="s">
        <v>615</v>
      </c>
      <c r="B269" s="122">
        <v>5896</v>
      </c>
      <c r="C269" s="122">
        <v>11656</v>
      </c>
      <c r="D269" s="122">
        <v>1139</v>
      </c>
      <c r="E269" s="122">
        <v>0</v>
      </c>
      <c r="F269" s="122">
        <v>0</v>
      </c>
      <c r="G269" s="122">
        <v>157.29913343539201</v>
      </c>
      <c r="H269" s="122"/>
      <c r="I269" s="122">
        <v>12952.299133435399</v>
      </c>
      <c r="J269" s="122">
        <v>76366756</v>
      </c>
      <c r="K269" s="56"/>
      <c r="L269" s="122"/>
      <c r="M269" s="124"/>
      <c r="N269" s="124"/>
      <c r="O269" s="124"/>
      <c r="P269" s="124"/>
      <c r="Q269" s="124"/>
      <c r="R269" s="124"/>
      <c r="S269" s="124"/>
      <c r="T269" s="125"/>
      <c r="U269" s="126"/>
      <c r="V269" s="125"/>
      <c r="W269" s="127"/>
      <c r="X269" s="127"/>
      <c r="Y269" s="127"/>
      <c r="AA269" s="129"/>
      <c r="AB269" s="129"/>
      <c r="AC269" s="129"/>
      <c r="AD269" s="130"/>
      <c r="AE269" s="129"/>
      <c r="AF269" s="129"/>
      <c r="AG269" s="129"/>
      <c r="AH269" s="129"/>
      <c r="AI269" s="129"/>
      <c r="AJ269" s="129"/>
      <c r="AK269" s="129"/>
      <c r="AM269" s="131"/>
    </row>
    <row r="270" spans="1:39" s="128" customFormat="1" ht="12.75" x14ac:dyDescent="0.2">
      <c r="A270" s="123" t="s">
        <v>616</v>
      </c>
      <c r="B270" s="122">
        <v>11602</v>
      </c>
      <c r="C270" s="122">
        <v>13260</v>
      </c>
      <c r="D270" s="122">
        <v>417</v>
      </c>
      <c r="E270" s="122">
        <v>0</v>
      </c>
      <c r="F270" s="122">
        <v>0</v>
      </c>
      <c r="G270" s="122">
        <v>157.29913343539201</v>
      </c>
      <c r="H270" s="122"/>
      <c r="I270" s="122">
        <v>13834.299133435399</v>
      </c>
      <c r="J270" s="122">
        <v>160505539</v>
      </c>
      <c r="K270" s="56"/>
      <c r="L270" s="122"/>
      <c r="M270" s="124"/>
      <c r="N270" s="124"/>
      <c r="O270" s="124"/>
      <c r="P270" s="124"/>
      <c r="Q270" s="124"/>
      <c r="R270" s="124"/>
      <c r="S270" s="124"/>
      <c r="T270" s="125"/>
      <c r="U270" s="126"/>
      <c r="V270" s="125"/>
      <c r="W270" s="127"/>
      <c r="X270" s="127"/>
      <c r="Y270" s="127"/>
      <c r="AA270" s="129"/>
      <c r="AB270" s="129"/>
      <c r="AC270" s="129"/>
      <c r="AD270" s="130"/>
      <c r="AE270" s="129"/>
      <c r="AF270" s="129"/>
      <c r="AG270" s="129"/>
      <c r="AH270" s="129"/>
      <c r="AI270" s="129"/>
      <c r="AJ270" s="129"/>
      <c r="AK270" s="129"/>
      <c r="AM270" s="131"/>
    </row>
    <row r="271" spans="1:39" s="128" customFormat="1" ht="12.75" x14ac:dyDescent="0.2">
      <c r="A271" s="123" t="s">
        <v>617</v>
      </c>
      <c r="B271" s="122">
        <v>39238</v>
      </c>
      <c r="C271" s="122">
        <v>9517</v>
      </c>
      <c r="D271" s="122">
        <v>242</v>
      </c>
      <c r="E271" s="122">
        <v>0</v>
      </c>
      <c r="F271" s="122">
        <v>0</v>
      </c>
      <c r="G271" s="122">
        <v>157.29913343539201</v>
      </c>
      <c r="H271" s="122"/>
      <c r="I271" s="122">
        <v>9916.2991334353901</v>
      </c>
      <c r="J271" s="122">
        <v>389095745</v>
      </c>
      <c r="K271" s="56"/>
      <c r="L271" s="122"/>
      <c r="M271" s="124"/>
      <c r="N271" s="124"/>
      <c r="O271" s="124"/>
      <c r="P271" s="124"/>
      <c r="Q271" s="124"/>
      <c r="R271" s="124"/>
      <c r="S271" s="124"/>
      <c r="T271" s="125"/>
      <c r="U271" s="126"/>
      <c r="V271" s="125"/>
      <c r="W271" s="127"/>
      <c r="X271" s="127"/>
      <c r="Y271" s="127"/>
      <c r="AA271" s="129"/>
      <c r="AB271" s="129"/>
      <c r="AC271" s="129"/>
      <c r="AD271" s="130"/>
      <c r="AE271" s="129"/>
      <c r="AF271" s="129"/>
      <c r="AG271" s="129"/>
      <c r="AH271" s="129"/>
      <c r="AI271" s="129"/>
      <c r="AJ271" s="129"/>
      <c r="AK271" s="129"/>
      <c r="AM271" s="131"/>
    </row>
    <row r="272" spans="1:39" s="128" customFormat="1" ht="12.75" x14ac:dyDescent="0.2">
      <c r="A272" s="123" t="s">
        <v>618</v>
      </c>
      <c r="B272" s="122">
        <v>25756</v>
      </c>
      <c r="C272" s="122">
        <v>11098</v>
      </c>
      <c r="D272" s="122">
        <v>668</v>
      </c>
      <c r="E272" s="122">
        <v>0</v>
      </c>
      <c r="F272" s="122">
        <v>0</v>
      </c>
      <c r="G272" s="122">
        <v>157.29913343539201</v>
      </c>
      <c r="H272" s="122"/>
      <c r="I272" s="122">
        <v>11923.299133435399</v>
      </c>
      <c r="J272" s="122">
        <v>307096492</v>
      </c>
      <c r="K272" s="56"/>
      <c r="L272" s="122"/>
      <c r="M272" s="124"/>
      <c r="N272" s="124"/>
      <c r="O272" s="124"/>
      <c r="P272" s="124"/>
      <c r="Q272" s="124"/>
      <c r="R272" s="124"/>
      <c r="S272" s="124"/>
      <c r="T272" s="125"/>
      <c r="U272" s="126"/>
      <c r="V272" s="125"/>
      <c r="W272" s="127"/>
      <c r="X272" s="127"/>
      <c r="Y272" s="127"/>
      <c r="AA272" s="129"/>
      <c r="AB272" s="129"/>
      <c r="AC272" s="129"/>
      <c r="AD272" s="130"/>
      <c r="AE272" s="129"/>
      <c r="AF272" s="129"/>
      <c r="AG272" s="129"/>
      <c r="AH272" s="129"/>
      <c r="AI272" s="129"/>
      <c r="AJ272" s="129"/>
      <c r="AK272" s="129"/>
      <c r="AM272" s="131"/>
    </row>
    <row r="273" spans="1:39" s="128" customFormat="1" ht="18.75" customHeight="1" x14ac:dyDescent="0.2">
      <c r="A273" s="18" t="s">
        <v>619</v>
      </c>
      <c r="B273" s="19"/>
      <c r="C273" s="19"/>
      <c r="D273" s="19"/>
      <c r="E273" s="19"/>
      <c r="F273" s="19"/>
      <c r="G273" s="19"/>
      <c r="H273" s="19"/>
      <c r="I273" s="122"/>
      <c r="J273" s="122"/>
      <c r="K273" s="56"/>
      <c r="L273" s="122"/>
      <c r="M273" s="124"/>
      <c r="N273" s="124"/>
      <c r="O273" s="124"/>
      <c r="P273" s="124"/>
      <c r="Q273" s="124"/>
      <c r="R273" s="124"/>
      <c r="S273" s="124"/>
      <c r="T273" s="125"/>
      <c r="U273" s="126"/>
      <c r="V273" s="125"/>
      <c r="W273" s="127"/>
      <c r="X273" s="127"/>
      <c r="Y273" s="127"/>
      <c r="AA273" s="129"/>
      <c r="AB273" s="129"/>
      <c r="AC273" s="129"/>
      <c r="AD273" s="130"/>
      <c r="AE273" s="129"/>
      <c r="AF273" s="129"/>
      <c r="AG273" s="129"/>
      <c r="AH273" s="129"/>
      <c r="AI273" s="129"/>
      <c r="AJ273" s="129"/>
      <c r="AK273" s="129"/>
      <c r="AM273" s="131"/>
    </row>
    <row r="274" spans="1:39" s="128" customFormat="1" ht="12.75" x14ac:dyDescent="0.2">
      <c r="A274" s="123" t="s">
        <v>620</v>
      </c>
      <c r="B274" s="122">
        <v>25225</v>
      </c>
      <c r="C274" s="122">
        <v>11886</v>
      </c>
      <c r="D274" s="122">
        <v>-232</v>
      </c>
      <c r="E274" s="122">
        <v>0</v>
      </c>
      <c r="F274" s="122">
        <v>0</v>
      </c>
      <c r="G274" s="122">
        <v>157.29913343539201</v>
      </c>
      <c r="H274" s="122"/>
      <c r="I274" s="122">
        <v>11811.299133435399</v>
      </c>
      <c r="J274" s="122">
        <v>297940021</v>
      </c>
      <c r="K274" s="56"/>
      <c r="L274" s="122"/>
      <c r="M274" s="124"/>
      <c r="N274" s="124"/>
      <c r="O274" s="124"/>
      <c r="P274" s="124"/>
      <c r="Q274" s="124"/>
      <c r="R274" s="124"/>
      <c r="S274" s="124"/>
      <c r="T274" s="125"/>
      <c r="U274" s="126"/>
      <c r="V274" s="125"/>
      <c r="W274" s="127"/>
      <c r="X274" s="127"/>
      <c r="Y274" s="127"/>
      <c r="AA274" s="129"/>
      <c r="AB274" s="129"/>
      <c r="AC274" s="129"/>
      <c r="AD274" s="130"/>
      <c r="AE274" s="129"/>
      <c r="AF274" s="129"/>
      <c r="AG274" s="129"/>
      <c r="AH274" s="129"/>
      <c r="AI274" s="129"/>
      <c r="AJ274" s="129"/>
      <c r="AK274" s="129"/>
      <c r="AM274" s="131"/>
    </row>
    <row r="275" spans="1:39" s="128" customFormat="1" ht="12.75" x14ac:dyDescent="0.2">
      <c r="A275" s="123" t="s">
        <v>621</v>
      </c>
      <c r="B275" s="122">
        <v>18644</v>
      </c>
      <c r="C275" s="122">
        <v>13176</v>
      </c>
      <c r="D275" s="122">
        <v>398</v>
      </c>
      <c r="E275" s="122">
        <v>107</v>
      </c>
      <c r="F275" s="122">
        <v>0</v>
      </c>
      <c r="G275" s="122">
        <v>157.29913343539201</v>
      </c>
      <c r="H275" s="122"/>
      <c r="I275" s="122">
        <v>13838.299133435399</v>
      </c>
      <c r="J275" s="122">
        <v>258001249</v>
      </c>
      <c r="K275" s="56"/>
      <c r="L275" s="122"/>
      <c r="M275" s="124"/>
      <c r="N275" s="124"/>
      <c r="O275" s="124"/>
      <c r="P275" s="124"/>
      <c r="Q275" s="124"/>
      <c r="R275" s="124"/>
      <c r="S275" s="124"/>
      <c r="T275" s="125"/>
      <c r="U275" s="126"/>
      <c r="V275" s="125"/>
      <c r="W275" s="127"/>
      <c r="X275" s="127"/>
      <c r="Y275" s="127"/>
      <c r="AA275" s="129"/>
      <c r="AB275" s="129"/>
      <c r="AC275" s="129"/>
      <c r="AD275" s="130"/>
      <c r="AE275" s="129"/>
      <c r="AF275" s="129"/>
      <c r="AG275" s="129"/>
      <c r="AH275" s="129"/>
      <c r="AI275" s="129"/>
      <c r="AJ275" s="129"/>
      <c r="AK275" s="129"/>
      <c r="AM275" s="131"/>
    </row>
    <row r="276" spans="1:39" s="128" customFormat="1" ht="12.75" x14ac:dyDescent="0.2">
      <c r="A276" s="123" t="s">
        <v>622</v>
      </c>
      <c r="B276" s="122">
        <v>19695</v>
      </c>
      <c r="C276" s="122">
        <v>13066</v>
      </c>
      <c r="D276" s="122">
        <v>3053</v>
      </c>
      <c r="E276" s="122">
        <v>471</v>
      </c>
      <c r="F276" s="122">
        <v>0</v>
      </c>
      <c r="G276" s="122">
        <v>157.29913343539201</v>
      </c>
      <c r="H276" s="122"/>
      <c r="I276" s="122">
        <v>16747.299133435401</v>
      </c>
      <c r="J276" s="122">
        <v>329838056</v>
      </c>
      <c r="K276" s="56"/>
      <c r="L276" s="122"/>
      <c r="M276" s="124"/>
      <c r="N276" s="124"/>
      <c r="O276" s="124"/>
      <c r="P276" s="124"/>
      <c r="Q276" s="124"/>
      <c r="R276" s="124"/>
      <c r="S276" s="124"/>
      <c r="T276" s="125"/>
      <c r="U276" s="126"/>
      <c r="V276" s="125"/>
      <c r="W276" s="127"/>
      <c r="X276" s="127"/>
      <c r="Y276" s="127"/>
      <c r="AA276" s="129"/>
      <c r="AB276" s="129"/>
      <c r="AC276" s="129"/>
      <c r="AD276" s="130"/>
      <c r="AE276" s="129"/>
      <c r="AF276" s="129"/>
      <c r="AG276" s="129"/>
      <c r="AH276" s="129"/>
      <c r="AI276" s="129"/>
      <c r="AJ276" s="129"/>
      <c r="AK276" s="129"/>
      <c r="AM276" s="131"/>
    </row>
    <row r="277" spans="1:39" s="128" customFormat="1" ht="12.75" x14ac:dyDescent="0.2">
      <c r="A277" s="123" t="s">
        <v>623</v>
      </c>
      <c r="B277" s="122">
        <v>98766</v>
      </c>
      <c r="C277" s="122">
        <v>6093</v>
      </c>
      <c r="D277" s="122">
        <v>-1077</v>
      </c>
      <c r="E277" s="122">
        <v>0</v>
      </c>
      <c r="F277" s="122">
        <v>0</v>
      </c>
      <c r="G277" s="122">
        <v>157.29913343539201</v>
      </c>
      <c r="H277" s="122"/>
      <c r="I277" s="122">
        <v>5173.2991334353901</v>
      </c>
      <c r="J277" s="122">
        <v>510946062</v>
      </c>
      <c r="K277" s="56"/>
      <c r="L277" s="122"/>
      <c r="M277" s="124"/>
      <c r="N277" s="124"/>
      <c r="O277" s="124"/>
      <c r="P277" s="124"/>
      <c r="Q277" s="124"/>
      <c r="R277" s="124"/>
      <c r="S277" s="124"/>
      <c r="T277" s="125"/>
      <c r="U277" s="126"/>
      <c r="V277" s="125"/>
      <c r="W277" s="127"/>
      <c r="X277" s="127"/>
      <c r="Y277" s="127"/>
      <c r="AA277" s="129"/>
      <c r="AB277" s="129"/>
      <c r="AC277" s="129"/>
      <c r="AD277" s="130"/>
      <c r="AE277" s="129"/>
      <c r="AF277" s="129"/>
      <c r="AG277" s="129"/>
      <c r="AH277" s="129"/>
      <c r="AI277" s="129"/>
      <c r="AJ277" s="129"/>
      <c r="AK277" s="129"/>
      <c r="AM277" s="131"/>
    </row>
    <row r="278" spans="1:39" s="128" customFormat="1" ht="12.75" x14ac:dyDescent="0.2">
      <c r="A278" s="123" t="s">
        <v>624</v>
      </c>
      <c r="B278" s="122">
        <v>18019</v>
      </c>
      <c r="C278" s="122">
        <v>9985</v>
      </c>
      <c r="D278" s="122">
        <v>-505</v>
      </c>
      <c r="E278" s="122">
        <v>0</v>
      </c>
      <c r="F278" s="122">
        <v>0</v>
      </c>
      <c r="G278" s="122">
        <v>157.29913343539201</v>
      </c>
      <c r="H278" s="122"/>
      <c r="I278" s="122">
        <v>9637.2991334353901</v>
      </c>
      <c r="J278" s="122">
        <v>173654493</v>
      </c>
      <c r="K278" s="56"/>
      <c r="L278" s="122"/>
      <c r="M278" s="124"/>
      <c r="N278" s="124"/>
      <c r="O278" s="124"/>
      <c r="P278" s="124"/>
      <c r="Q278" s="124"/>
      <c r="R278" s="124"/>
      <c r="S278" s="124"/>
      <c r="T278" s="125"/>
      <c r="U278" s="126"/>
      <c r="V278" s="125"/>
      <c r="W278" s="127"/>
      <c r="X278" s="127"/>
      <c r="Y278" s="127"/>
      <c r="AA278" s="129"/>
      <c r="AB278" s="129"/>
      <c r="AC278" s="129"/>
      <c r="AD278" s="130"/>
      <c r="AE278" s="129"/>
      <c r="AF278" s="129"/>
      <c r="AG278" s="129"/>
      <c r="AH278" s="129"/>
      <c r="AI278" s="129"/>
      <c r="AJ278" s="129"/>
      <c r="AK278" s="129"/>
      <c r="AM278" s="131"/>
    </row>
    <row r="279" spans="1:39" s="128" customFormat="1" ht="12.75" x14ac:dyDescent="0.2">
      <c r="A279" s="123" t="s">
        <v>625</v>
      </c>
      <c r="B279" s="122">
        <v>9493</v>
      </c>
      <c r="C279" s="122">
        <v>11867</v>
      </c>
      <c r="D279" s="122">
        <v>3712</v>
      </c>
      <c r="E279" s="122">
        <v>324</v>
      </c>
      <c r="F279" s="122">
        <v>0</v>
      </c>
      <c r="G279" s="122">
        <v>157.29913343539201</v>
      </c>
      <c r="H279" s="122"/>
      <c r="I279" s="122">
        <v>16060.299133435399</v>
      </c>
      <c r="J279" s="122">
        <v>152460420</v>
      </c>
      <c r="K279" s="56"/>
      <c r="L279" s="122"/>
      <c r="M279" s="124"/>
      <c r="N279" s="124"/>
      <c r="O279" s="124"/>
      <c r="P279" s="124"/>
      <c r="Q279" s="124"/>
      <c r="R279" s="124"/>
      <c r="S279" s="124"/>
      <c r="T279" s="125"/>
      <c r="U279" s="126"/>
      <c r="V279" s="125"/>
      <c r="W279" s="127"/>
      <c r="X279" s="127"/>
      <c r="Y279" s="127"/>
      <c r="AA279" s="129"/>
      <c r="AB279" s="129"/>
      <c r="AC279" s="129"/>
      <c r="AD279" s="130"/>
      <c r="AE279" s="129"/>
      <c r="AF279" s="129"/>
      <c r="AG279" s="129"/>
      <c r="AH279" s="129"/>
      <c r="AI279" s="129"/>
      <c r="AJ279" s="129"/>
      <c r="AK279" s="129"/>
      <c r="AM279" s="131"/>
    </row>
    <row r="280" spans="1:39" s="128" customFormat="1" ht="12.75" x14ac:dyDescent="0.2">
      <c r="A280" s="123" t="s">
        <v>626</v>
      </c>
      <c r="B280" s="122">
        <v>56141</v>
      </c>
      <c r="C280" s="122">
        <v>8059</v>
      </c>
      <c r="D280" s="122">
        <v>958</v>
      </c>
      <c r="E280" s="122">
        <v>0</v>
      </c>
      <c r="F280" s="122">
        <v>0</v>
      </c>
      <c r="G280" s="122">
        <v>157.29913343539201</v>
      </c>
      <c r="H280" s="122"/>
      <c r="I280" s="122">
        <v>9174.2991334353901</v>
      </c>
      <c r="J280" s="122">
        <v>515054328</v>
      </c>
      <c r="K280" s="56"/>
      <c r="L280" s="122"/>
      <c r="M280" s="124"/>
      <c r="N280" s="124"/>
      <c r="O280" s="124"/>
      <c r="P280" s="124"/>
      <c r="Q280" s="124"/>
      <c r="R280" s="124"/>
      <c r="S280" s="124"/>
      <c r="T280" s="125"/>
      <c r="U280" s="126"/>
      <c r="V280" s="125"/>
      <c r="W280" s="127"/>
      <c r="X280" s="127"/>
      <c r="Y280" s="127"/>
      <c r="AA280" s="129"/>
      <c r="AB280" s="129"/>
      <c r="AC280" s="129"/>
      <c r="AD280" s="130"/>
      <c r="AE280" s="129"/>
      <c r="AF280" s="129"/>
      <c r="AG280" s="129"/>
      <c r="AH280" s="129"/>
      <c r="AI280" s="129"/>
      <c r="AJ280" s="129"/>
      <c r="AK280" s="129"/>
      <c r="AM280" s="131"/>
    </row>
    <row r="281" spans="1:39" s="128" customFormat="1" ht="18.75" customHeight="1" x14ac:dyDescent="0.2">
      <c r="A281" s="18" t="s">
        <v>627</v>
      </c>
      <c r="B281" s="19"/>
      <c r="C281" s="19"/>
      <c r="D281" s="19"/>
      <c r="E281" s="19"/>
      <c r="F281" s="19"/>
      <c r="G281" s="19"/>
      <c r="H281" s="19"/>
      <c r="I281" s="122"/>
      <c r="J281" s="122"/>
      <c r="K281" s="56"/>
      <c r="L281" s="122"/>
      <c r="M281" s="124"/>
      <c r="N281" s="124"/>
      <c r="O281" s="124"/>
      <c r="P281" s="124"/>
      <c r="Q281" s="124"/>
      <c r="R281" s="124"/>
      <c r="S281" s="124"/>
      <c r="T281" s="125"/>
      <c r="U281" s="126"/>
      <c r="V281" s="125"/>
      <c r="W281" s="127"/>
      <c r="X281" s="127"/>
      <c r="Y281" s="127"/>
      <c r="AA281" s="129"/>
      <c r="AB281" s="129"/>
      <c r="AC281" s="129"/>
      <c r="AD281" s="130"/>
      <c r="AE281" s="129"/>
      <c r="AF281" s="129"/>
      <c r="AG281" s="129"/>
      <c r="AH281" s="129"/>
      <c r="AI281" s="129"/>
      <c r="AJ281" s="129"/>
      <c r="AK281" s="129"/>
      <c r="AM281" s="131"/>
    </row>
    <row r="282" spans="1:39" s="128" customFormat="1" ht="12.75" x14ac:dyDescent="0.2">
      <c r="A282" s="123" t="s">
        <v>628</v>
      </c>
      <c r="B282" s="122">
        <v>7126</v>
      </c>
      <c r="C282" s="122">
        <v>15418</v>
      </c>
      <c r="D282" s="122">
        <v>7214</v>
      </c>
      <c r="E282" s="122">
        <v>1389</v>
      </c>
      <c r="F282" s="122">
        <v>0</v>
      </c>
      <c r="G282" s="122">
        <v>157.29913343539201</v>
      </c>
      <c r="H282" s="122"/>
      <c r="I282" s="122">
        <v>24178.299133435401</v>
      </c>
      <c r="J282" s="122">
        <v>172294560</v>
      </c>
      <c r="K282" s="56"/>
      <c r="L282" s="122"/>
      <c r="M282" s="124"/>
      <c r="N282" s="124"/>
      <c r="O282" s="124"/>
      <c r="P282" s="124"/>
      <c r="Q282" s="124"/>
      <c r="R282" s="124"/>
      <c r="S282" s="124"/>
      <c r="T282" s="125"/>
      <c r="U282" s="126"/>
      <c r="V282" s="125"/>
      <c r="W282" s="127"/>
      <c r="X282" s="127"/>
      <c r="Y282" s="127"/>
      <c r="AA282" s="129"/>
      <c r="AB282" s="129"/>
      <c r="AC282" s="129"/>
      <c r="AD282" s="130"/>
      <c r="AE282" s="129"/>
      <c r="AF282" s="129"/>
      <c r="AG282" s="129"/>
      <c r="AH282" s="129"/>
      <c r="AI282" s="129"/>
      <c r="AJ282" s="129"/>
      <c r="AK282" s="129"/>
      <c r="AM282" s="131"/>
    </row>
    <row r="283" spans="1:39" s="128" customFormat="1" ht="12.75" x14ac:dyDescent="0.2">
      <c r="A283" s="123" t="s">
        <v>629</v>
      </c>
      <c r="B283" s="122">
        <v>6497</v>
      </c>
      <c r="C283" s="122">
        <v>14842</v>
      </c>
      <c r="D283" s="122">
        <v>6906</v>
      </c>
      <c r="E283" s="122">
        <v>1318</v>
      </c>
      <c r="F283" s="122">
        <v>0</v>
      </c>
      <c r="G283" s="122">
        <v>157.29913343539201</v>
      </c>
      <c r="H283" s="122"/>
      <c r="I283" s="122">
        <v>23223.299133435401</v>
      </c>
      <c r="J283" s="122">
        <v>150881774</v>
      </c>
      <c r="K283" s="56"/>
      <c r="L283" s="122"/>
      <c r="M283" s="124"/>
      <c r="N283" s="124"/>
      <c r="O283" s="124"/>
      <c r="P283" s="124"/>
      <c r="Q283" s="124"/>
      <c r="R283" s="124"/>
      <c r="S283" s="124"/>
      <c r="T283" s="125"/>
      <c r="U283" s="126"/>
      <c r="V283" s="125"/>
      <c r="W283" s="127"/>
      <c r="X283" s="127"/>
      <c r="Y283" s="127"/>
      <c r="AA283" s="129"/>
      <c r="AB283" s="129"/>
      <c r="AC283" s="129"/>
      <c r="AD283" s="130"/>
      <c r="AE283" s="129"/>
      <c r="AF283" s="129"/>
      <c r="AG283" s="129"/>
      <c r="AH283" s="129"/>
      <c r="AI283" s="129"/>
      <c r="AJ283" s="129"/>
      <c r="AK283" s="129"/>
      <c r="AM283" s="131"/>
    </row>
    <row r="284" spans="1:39" s="128" customFormat="1" ht="12.75" x14ac:dyDescent="0.2">
      <c r="A284" s="123" t="s">
        <v>630</v>
      </c>
      <c r="B284" s="122">
        <v>10179</v>
      </c>
      <c r="C284" s="122">
        <v>11737</v>
      </c>
      <c r="D284" s="122">
        <v>3944</v>
      </c>
      <c r="E284" s="122">
        <v>2104</v>
      </c>
      <c r="F284" s="122">
        <v>0</v>
      </c>
      <c r="G284" s="122">
        <v>157.29913343539201</v>
      </c>
      <c r="H284" s="122"/>
      <c r="I284" s="122">
        <v>17942.299133435401</v>
      </c>
      <c r="J284" s="122">
        <v>182634663</v>
      </c>
      <c r="K284" s="56"/>
      <c r="L284" s="122"/>
      <c r="M284" s="124"/>
      <c r="N284" s="124"/>
      <c r="O284" s="124"/>
      <c r="P284" s="124"/>
      <c r="Q284" s="124"/>
      <c r="R284" s="124"/>
      <c r="S284" s="124"/>
      <c r="T284" s="125"/>
      <c r="U284" s="126"/>
      <c r="V284" s="125"/>
      <c r="W284" s="127"/>
      <c r="X284" s="127"/>
      <c r="Y284" s="127"/>
      <c r="AA284" s="129"/>
      <c r="AB284" s="129"/>
      <c r="AC284" s="129"/>
      <c r="AD284" s="130"/>
      <c r="AE284" s="129"/>
      <c r="AF284" s="129"/>
      <c r="AG284" s="129"/>
      <c r="AH284" s="129"/>
      <c r="AI284" s="129"/>
      <c r="AJ284" s="129"/>
      <c r="AK284" s="129"/>
      <c r="AM284" s="131"/>
    </row>
    <row r="285" spans="1:39" s="128" customFormat="1" ht="12.75" x14ac:dyDescent="0.2">
      <c r="A285" s="123" t="s">
        <v>631</v>
      </c>
      <c r="B285" s="122">
        <v>14898</v>
      </c>
      <c r="C285" s="122">
        <v>11703</v>
      </c>
      <c r="D285" s="122">
        <v>4174</v>
      </c>
      <c r="E285" s="122">
        <v>770</v>
      </c>
      <c r="F285" s="122">
        <v>0</v>
      </c>
      <c r="G285" s="122">
        <v>157.29913343539201</v>
      </c>
      <c r="H285" s="122"/>
      <c r="I285" s="122">
        <v>16804.299133435401</v>
      </c>
      <c r="J285" s="122">
        <v>250350448</v>
      </c>
      <c r="K285" s="56"/>
      <c r="L285" s="122"/>
      <c r="M285" s="124"/>
      <c r="N285" s="124"/>
      <c r="O285" s="124"/>
      <c r="P285" s="124"/>
      <c r="Q285" s="124"/>
      <c r="R285" s="124"/>
      <c r="S285" s="124"/>
      <c r="T285" s="125"/>
      <c r="U285" s="126"/>
      <c r="V285" s="125"/>
      <c r="W285" s="127"/>
      <c r="X285" s="127"/>
      <c r="Y285" s="127"/>
      <c r="AA285" s="129"/>
      <c r="AB285" s="129"/>
      <c r="AC285" s="129"/>
      <c r="AD285" s="130"/>
      <c r="AE285" s="129"/>
      <c r="AF285" s="129"/>
      <c r="AG285" s="129"/>
      <c r="AH285" s="129"/>
      <c r="AI285" s="129"/>
      <c r="AJ285" s="129"/>
      <c r="AK285" s="129"/>
      <c r="AM285" s="131"/>
    </row>
    <row r="286" spans="1:39" s="128" customFormat="1" ht="12.75" x14ac:dyDescent="0.2">
      <c r="A286" s="123" t="s">
        <v>632</v>
      </c>
      <c r="B286" s="122">
        <v>5464</v>
      </c>
      <c r="C286" s="122">
        <v>14504</v>
      </c>
      <c r="D286" s="122">
        <v>8712</v>
      </c>
      <c r="E286" s="122">
        <v>284</v>
      </c>
      <c r="F286" s="122">
        <v>0</v>
      </c>
      <c r="G286" s="122">
        <v>157.29913343539201</v>
      </c>
      <c r="H286" s="122"/>
      <c r="I286" s="122">
        <v>23657.299133435401</v>
      </c>
      <c r="J286" s="122">
        <v>129263482</v>
      </c>
      <c r="K286" s="56"/>
      <c r="L286" s="122"/>
      <c r="M286" s="124"/>
      <c r="N286" s="124"/>
      <c r="O286" s="124"/>
      <c r="P286" s="124"/>
      <c r="Q286" s="124"/>
      <c r="R286" s="124"/>
      <c r="S286" s="124"/>
      <c r="T286" s="125"/>
      <c r="U286" s="126"/>
      <c r="V286" s="125"/>
      <c r="W286" s="127"/>
      <c r="X286" s="127"/>
      <c r="Y286" s="127"/>
      <c r="AA286" s="129"/>
      <c r="AB286" s="129"/>
      <c r="AC286" s="129"/>
      <c r="AD286" s="130"/>
      <c r="AE286" s="129"/>
      <c r="AF286" s="129"/>
      <c r="AG286" s="129"/>
      <c r="AH286" s="129"/>
      <c r="AI286" s="129"/>
      <c r="AJ286" s="129"/>
      <c r="AK286" s="129"/>
      <c r="AM286" s="131"/>
    </row>
    <row r="287" spans="1:39" s="128" customFormat="1" ht="12.75" x14ac:dyDescent="0.2">
      <c r="A287" s="123" t="s">
        <v>633</v>
      </c>
      <c r="B287" s="122">
        <v>11806</v>
      </c>
      <c r="C287" s="122">
        <v>14490</v>
      </c>
      <c r="D287" s="122">
        <v>6238</v>
      </c>
      <c r="E287" s="122">
        <v>1765</v>
      </c>
      <c r="F287" s="122">
        <v>0</v>
      </c>
      <c r="G287" s="122">
        <v>157.29913343539201</v>
      </c>
      <c r="H287" s="122"/>
      <c r="I287" s="122">
        <v>22650.299133435401</v>
      </c>
      <c r="J287" s="122">
        <v>267409432</v>
      </c>
      <c r="K287" s="56"/>
      <c r="L287" s="122"/>
      <c r="M287" s="124"/>
      <c r="N287" s="124"/>
      <c r="O287" s="124"/>
      <c r="P287" s="124"/>
      <c r="Q287" s="124"/>
      <c r="R287" s="124"/>
      <c r="S287" s="124"/>
      <c r="T287" s="125"/>
      <c r="U287" s="126"/>
      <c r="V287" s="125"/>
      <c r="W287" s="127"/>
      <c r="X287" s="127"/>
      <c r="Y287" s="127"/>
      <c r="AA287" s="129"/>
      <c r="AB287" s="129"/>
      <c r="AC287" s="129"/>
      <c r="AD287" s="130"/>
      <c r="AE287" s="129"/>
      <c r="AF287" s="129"/>
      <c r="AG287" s="129"/>
      <c r="AH287" s="129"/>
      <c r="AI287" s="129"/>
      <c r="AJ287" s="129"/>
      <c r="AK287" s="129"/>
      <c r="AM287" s="131"/>
    </row>
    <row r="288" spans="1:39" s="128" customFormat="1" ht="12.75" x14ac:dyDescent="0.2">
      <c r="A288" s="123" t="s">
        <v>634</v>
      </c>
      <c r="B288" s="122">
        <v>11183</v>
      </c>
      <c r="C288" s="122">
        <v>13669</v>
      </c>
      <c r="D288" s="122">
        <v>-593</v>
      </c>
      <c r="E288" s="122">
        <v>1512</v>
      </c>
      <c r="F288" s="122">
        <v>0</v>
      </c>
      <c r="G288" s="122">
        <v>157.29913343539201</v>
      </c>
      <c r="H288" s="122"/>
      <c r="I288" s="122">
        <v>14745.299133435399</v>
      </c>
      <c r="J288" s="122">
        <v>164896680</v>
      </c>
      <c r="K288" s="56"/>
      <c r="L288" s="122"/>
      <c r="M288" s="124"/>
      <c r="N288" s="124"/>
      <c r="O288" s="124"/>
      <c r="P288" s="124"/>
      <c r="Q288" s="124"/>
      <c r="R288" s="124"/>
      <c r="S288" s="124"/>
      <c r="T288" s="125"/>
      <c r="U288" s="126"/>
      <c r="V288" s="125"/>
      <c r="W288" s="127"/>
      <c r="X288" s="127"/>
      <c r="Y288" s="127"/>
      <c r="AA288" s="129"/>
      <c r="AB288" s="129"/>
      <c r="AC288" s="129"/>
      <c r="AD288" s="130"/>
      <c r="AE288" s="129"/>
      <c r="AF288" s="129"/>
      <c r="AG288" s="129"/>
      <c r="AH288" s="129"/>
      <c r="AI288" s="129"/>
      <c r="AJ288" s="129"/>
      <c r="AK288" s="129"/>
      <c r="AM288" s="131"/>
    </row>
    <row r="289" spans="1:39" s="128" customFormat="1" ht="12.75" x14ac:dyDescent="0.2">
      <c r="A289" s="123" t="s">
        <v>635</v>
      </c>
      <c r="B289" s="122">
        <v>62559</v>
      </c>
      <c r="C289" s="122">
        <v>9251</v>
      </c>
      <c r="D289" s="122">
        <v>-1700</v>
      </c>
      <c r="E289" s="122">
        <v>341</v>
      </c>
      <c r="F289" s="122">
        <v>0</v>
      </c>
      <c r="G289" s="122">
        <v>157.29913343539201</v>
      </c>
      <c r="H289" s="122"/>
      <c r="I289" s="122">
        <v>8049.2991334353901</v>
      </c>
      <c r="J289" s="122">
        <v>503556104</v>
      </c>
      <c r="K289" s="56"/>
      <c r="L289" s="122"/>
      <c r="M289" s="124"/>
      <c r="N289" s="124"/>
      <c r="O289" s="124"/>
      <c r="P289" s="124"/>
      <c r="Q289" s="124"/>
      <c r="R289" s="124"/>
      <c r="S289" s="124"/>
      <c r="T289" s="125"/>
      <c r="U289" s="126"/>
      <c r="V289" s="125"/>
      <c r="W289" s="127"/>
      <c r="X289" s="127"/>
      <c r="Y289" s="127"/>
      <c r="AA289" s="129"/>
      <c r="AB289" s="129"/>
      <c r="AC289" s="129"/>
      <c r="AD289" s="130"/>
      <c r="AE289" s="129"/>
      <c r="AF289" s="129"/>
      <c r="AG289" s="129"/>
      <c r="AH289" s="129"/>
      <c r="AI289" s="129"/>
      <c r="AJ289" s="129"/>
      <c r="AK289" s="129"/>
      <c r="AM289" s="131"/>
    </row>
    <row r="290" spans="1:39" s="128" customFormat="1" ht="18.75" customHeight="1" x14ac:dyDescent="0.2">
      <c r="A290" s="18" t="s">
        <v>636</v>
      </c>
      <c r="B290" s="19"/>
      <c r="C290" s="19"/>
      <c r="D290" s="19"/>
      <c r="E290" s="19"/>
      <c r="F290" s="19"/>
      <c r="G290" s="19"/>
      <c r="H290" s="19"/>
      <c r="I290" s="122"/>
      <c r="J290" s="122"/>
      <c r="K290" s="56"/>
      <c r="L290" s="122"/>
      <c r="M290" s="124"/>
      <c r="N290" s="124"/>
      <c r="O290" s="124"/>
      <c r="P290" s="124"/>
      <c r="Q290" s="124"/>
      <c r="R290" s="124"/>
      <c r="S290" s="124"/>
      <c r="T290" s="125"/>
      <c r="U290" s="126"/>
      <c r="V290" s="125"/>
      <c r="W290" s="127"/>
      <c r="X290" s="127"/>
      <c r="Y290" s="127"/>
      <c r="AA290" s="129"/>
      <c r="AB290" s="129"/>
      <c r="AC290" s="129"/>
      <c r="AD290" s="130"/>
      <c r="AE290" s="129"/>
      <c r="AF290" s="129"/>
      <c r="AG290" s="129"/>
      <c r="AH290" s="129"/>
      <c r="AI290" s="129"/>
      <c r="AJ290" s="129"/>
      <c r="AK290" s="129"/>
      <c r="AM290" s="131"/>
    </row>
    <row r="291" spans="1:39" s="128" customFormat="1" ht="12.75" x14ac:dyDescent="0.2">
      <c r="A291" s="123" t="s">
        <v>637</v>
      </c>
      <c r="B291" s="122">
        <v>2453</v>
      </c>
      <c r="C291" s="122">
        <v>15205</v>
      </c>
      <c r="D291" s="122">
        <v>10030</v>
      </c>
      <c r="E291" s="122">
        <v>432</v>
      </c>
      <c r="F291" s="122">
        <v>0</v>
      </c>
      <c r="G291" s="122">
        <v>157.29913343539201</v>
      </c>
      <c r="H291" s="122"/>
      <c r="I291" s="122">
        <v>25824.299133435401</v>
      </c>
      <c r="J291" s="122">
        <v>63347006</v>
      </c>
      <c r="K291" s="56"/>
      <c r="L291" s="122"/>
      <c r="M291" s="124"/>
      <c r="N291" s="124"/>
      <c r="O291" s="124"/>
      <c r="P291" s="124"/>
      <c r="Q291" s="124"/>
      <c r="R291" s="124"/>
      <c r="S291" s="124"/>
      <c r="T291" s="125"/>
      <c r="U291" s="126"/>
      <c r="V291" s="125"/>
      <c r="W291" s="127"/>
      <c r="X291" s="127"/>
      <c r="Y291" s="127"/>
      <c r="AA291" s="129"/>
      <c r="AB291" s="129"/>
      <c r="AC291" s="129"/>
      <c r="AD291" s="130"/>
      <c r="AE291" s="129"/>
      <c r="AF291" s="129"/>
      <c r="AG291" s="129"/>
      <c r="AH291" s="129"/>
      <c r="AI291" s="129"/>
      <c r="AJ291" s="129"/>
      <c r="AK291" s="129"/>
      <c r="AM291" s="131"/>
    </row>
    <row r="292" spans="1:39" s="128" customFormat="1" ht="12.75" x14ac:dyDescent="0.2">
      <c r="A292" s="123" t="s">
        <v>638</v>
      </c>
      <c r="B292" s="122">
        <v>2655</v>
      </c>
      <c r="C292" s="122">
        <v>13772</v>
      </c>
      <c r="D292" s="122">
        <v>11454</v>
      </c>
      <c r="E292" s="122">
        <v>2165</v>
      </c>
      <c r="F292" s="122">
        <v>0</v>
      </c>
      <c r="G292" s="122">
        <v>157.29913343539201</v>
      </c>
      <c r="H292" s="122"/>
      <c r="I292" s="122">
        <v>27548.299133435401</v>
      </c>
      <c r="J292" s="122">
        <v>73140734</v>
      </c>
      <c r="K292" s="56"/>
      <c r="L292" s="122"/>
      <c r="M292" s="124"/>
      <c r="N292" s="124"/>
      <c r="O292" s="124"/>
      <c r="P292" s="124"/>
      <c r="Q292" s="124"/>
      <c r="R292" s="124"/>
      <c r="S292" s="124"/>
      <c r="T292" s="125"/>
      <c r="U292" s="126"/>
      <c r="V292" s="125"/>
      <c r="W292" s="127"/>
      <c r="X292" s="127"/>
      <c r="Y292" s="127"/>
      <c r="AA292" s="129"/>
      <c r="AB292" s="129"/>
      <c r="AC292" s="129"/>
      <c r="AD292" s="130"/>
      <c r="AE292" s="129"/>
      <c r="AF292" s="129"/>
      <c r="AG292" s="129"/>
      <c r="AH292" s="129"/>
      <c r="AI292" s="129"/>
      <c r="AJ292" s="129"/>
      <c r="AK292" s="129"/>
      <c r="AM292" s="131"/>
    </row>
    <row r="293" spans="1:39" s="128" customFormat="1" ht="12.75" x14ac:dyDescent="0.2">
      <c r="A293" s="123" t="s">
        <v>639</v>
      </c>
      <c r="B293" s="122">
        <v>12281</v>
      </c>
      <c r="C293" s="122">
        <v>11064</v>
      </c>
      <c r="D293" s="122">
        <v>3186</v>
      </c>
      <c r="E293" s="122">
        <v>1792</v>
      </c>
      <c r="F293" s="122">
        <v>0</v>
      </c>
      <c r="G293" s="122">
        <v>157.29913343539201</v>
      </c>
      <c r="H293" s="122"/>
      <c r="I293" s="122">
        <v>16199.299133435399</v>
      </c>
      <c r="J293" s="122">
        <v>198943593</v>
      </c>
      <c r="K293" s="56"/>
      <c r="L293" s="122"/>
      <c r="M293" s="124"/>
      <c r="N293" s="124"/>
      <c r="O293" s="124"/>
      <c r="P293" s="124"/>
      <c r="Q293" s="124"/>
      <c r="R293" s="124"/>
      <c r="S293" s="124"/>
      <c r="T293" s="125"/>
      <c r="U293" s="126"/>
      <c r="V293" s="125"/>
      <c r="W293" s="127"/>
      <c r="X293" s="127"/>
      <c r="Y293" s="127"/>
      <c r="AA293" s="129"/>
      <c r="AB293" s="129"/>
      <c r="AC293" s="129"/>
      <c r="AD293" s="130"/>
      <c r="AE293" s="129"/>
      <c r="AF293" s="129"/>
      <c r="AG293" s="129"/>
      <c r="AH293" s="129"/>
      <c r="AI293" s="129"/>
      <c r="AJ293" s="129"/>
      <c r="AK293" s="129"/>
      <c r="AM293" s="131"/>
    </row>
    <row r="294" spans="1:39" s="128" customFormat="1" ht="12.75" x14ac:dyDescent="0.2">
      <c r="A294" s="123" t="s">
        <v>640</v>
      </c>
      <c r="B294" s="122">
        <v>3122</v>
      </c>
      <c r="C294" s="122">
        <v>9475</v>
      </c>
      <c r="D294" s="122">
        <v>6840</v>
      </c>
      <c r="E294" s="122">
        <v>2023</v>
      </c>
      <c r="F294" s="122">
        <v>0</v>
      </c>
      <c r="G294" s="122">
        <v>157.29913343539201</v>
      </c>
      <c r="H294" s="122"/>
      <c r="I294" s="122">
        <v>18495.299133435401</v>
      </c>
      <c r="J294" s="122">
        <v>57742324</v>
      </c>
      <c r="K294" s="56"/>
      <c r="L294" s="122"/>
      <c r="M294" s="124"/>
      <c r="N294" s="124"/>
      <c r="O294" s="124"/>
      <c r="P294" s="124"/>
      <c r="Q294" s="124"/>
      <c r="R294" s="124"/>
      <c r="S294" s="124"/>
      <c r="T294" s="125"/>
      <c r="U294" s="126"/>
      <c r="V294" s="125"/>
      <c r="W294" s="127"/>
      <c r="X294" s="127"/>
      <c r="Y294" s="127"/>
      <c r="AA294" s="129"/>
      <c r="AB294" s="129"/>
      <c r="AC294" s="129"/>
      <c r="AD294" s="130"/>
      <c r="AE294" s="129"/>
      <c r="AF294" s="129"/>
      <c r="AG294" s="129"/>
      <c r="AH294" s="129"/>
      <c r="AI294" s="129"/>
      <c r="AJ294" s="129"/>
      <c r="AK294" s="129"/>
      <c r="AM294" s="131"/>
    </row>
    <row r="295" spans="1:39" s="128" customFormat="1" ht="12.75" x14ac:dyDescent="0.2">
      <c r="A295" s="123" t="s">
        <v>641</v>
      </c>
      <c r="B295" s="122">
        <v>7124</v>
      </c>
      <c r="C295" s="122">
        <v>12402</v>
      </c>
      <c r="D295" s="122">
        <v>3296</v>
      </c>
      <c r="E295" s="122">
        <v>433</v>
      </c>
      <c r="F295" s="122">
        <v>0</v>
      </c>
      <c r="G295" s="122">
        <v>157.29913343539201</v>
      </c>
      <c r="H295" s="122"/>
      <c r="I295" s="122">
        <v>16288.299133435399</v>
      </c>
      <c r="J295" s="122">
        <v>116037843</v>
      </c>
      <c r="K295" s="56"/>
      <c r="L295" s="122"/>
      <c r="M295" s="124"/>
      <c r="N295" s="124"/>
      <c r="O295" s="124"/>
      <c r="P295" s="124"/>
      <c r="Q295" s="124"/>
      <c r="R295" s="124"/>
      <c r="S295" s="124"/>
      <c r="T295" s="125"/>
      <c r="U295" s="126"/>
      <c r="V295" s="125"/>
      <c r="W295" s="127"/>
      <c r="X295" s="127"/>
      <c r="Y295" s="127"/>
      <c r="AA295" s="129"/>
      <c r="AB295" s="129"/>
      <c r="AC295" s="129"/>
      <c r="AD295" s="130"/>
      <c r="AE295" s="129"/>
      <c r="AF295" s="129"/>
      <c r="AG295" s="129"/>
      <c r="AH295" s="129"/>
      <c r="AI295" s="129"/>
      <c r="AJ295" s="129"/>
      <c r="AK295" s="129"/>
      <c r="AM295" s="131"/>
    </row>
    <row r="296" spans="1:39" s="128" customFormat="1" ht="12.75" x14ac:dyDescent="0.2">
      <c r="A296" s="123" t="s">
        <v>642</v>
      </c>
      <c r="B296" s="122">
        <v>4096</v>
      </c>
      <c r="C296" s="122">
        <v>12161</v>
      </c>
      <c r="D296" s="122">
        <v>6656</v>
      </c>
      <c r="E296" s="122">
        <v>1367</v>
      </c>
      <c r="F296" s="122">
        <v>0</v>
      </c>
      <c r="G296" s="122">
        <v>157.29913343539201</v>
      </c>
      <c r="H296" s="122"/>
      <c r="I296" s="122">
        <v>20341.299133435401</v>
      </c>
      <c r="J296" s="122">
        <v>83317961</v>
      </c>
      <c r="K296" s="56"/>
      <c r="L296" s="122"/>
      <c r="M296" s="124"/>
      <c r="N296" s="124"/>
      <c r="O296" s="124"/>
      <c r="P296" s="124"/>
      <c r="Q296" s="124"/>
      <c r="R296" s="124"/>
      <c r="S296" s="124"/>
      <c r="T296" s="125"/>
      <c r="U296" s="132"/>
      <c r="V296" s="125"/>
      <c r="W296" s="127"/>
      <c r="X296" s="127"/>
      <c r="Y296" s="127"/>
      <c r="AA296" s="129"/>
      <c r="AB296" s="129"/>
      <c r="AC296" s="129"/>
      <c r="AD296" s="130"/>
      <c r="AE296" s="129"/>
      <c r="AF296" s="129"/>
      <c r="AG296" s="129"/>
      <c r="AH296" s="129"/>
      <c r="AI296" s="129"/>
      <c r="AJ296" s="129"/>
      <c r="AK296" s="129"/>
      <c r="AM296" s="131"/>
    </row>
    <row r="297" spans="1:39" s="128" customFormat="1" ht="12.75" x14ac:dyDescent="0.2">
      <c r="A297" s="123" t="s">
        <v>643</v>
      </c>
      <c r="B297" s="122">
        <v>6805</v>
      </c>
      <c r="C297" s="122">
        <v>12631</v>
      </c>
      <c r="D297" s="122">
        <v>3228</v>
      </c>
      <c r="E297" s="122">
        <v>382</v>
      </c>
      <c r="F297" s="122">
        <v>0</v>
      </c>
      <c r="G297" s="122">
        <v>157.29913343539201</v>
      </c>
      <c r="H297" s="122"/>
      <c r="I297" s="122">
        <v>16398.299133435401</v>
      </c>
      <c r="J297" s="122">
        <v>111590426</v>
      </c>
      <c r="K297" s="56"/>
      <c r="L297" s="122"/>
      <c r="M297" s="124"/>
      <c r="N297" s="124"/>
      <c r="O297" s="124"/>
      <c r="P297" s="124"/>
      <c r="Q297" s="124"/>
      <c r="R297" s="124"/>
      <c r="S297" s="124"/>
      <c r="T297" s="125"/>
      <c r="U297" s="133"/>
      <c r="V297" s="125"/>
      <c r="W297" s="127"/>
      <c r="X297" s="127"/>
      <c r="Y297" s="127"/>
      <c r="AA297" s="129"/>
      <c r="AB297" s="129"/>
      <c r="AC297" s="129"/>
      <c r="AD297" s="130"/>
      <c r="AE297" s="129"/>
      <c r="AF297" s="129"/>
      <c r="AG297" s="129"/>
      <c r="AH297" s="129"/>
      <c r="AI297" s="129"/>
      <c r="AJ297" s="129"/>
      <c r="AK297" s="129"/>
      <c r="AM297" s="131"/>
    </row>
    <row r="298" spans="1:39" s="128" customFormat="1" ht="12.75" x14ac:dyDescent="0.2">
      <c r="A298" s="123" t="s">
        <v>644</v>
      </c>
      <c r="B298" s="122">
        <v>72650</v>
      </c>
      <c r="C298" s="122">
        <v>8494</v>
      </c>
      <c r="D298" s="122">
        <v>-610</v>
      </c>
      <c r="E298" s="122">
        <v>121</v>
      </c>
      <c r="F298" s="122">
        <v>0</v>
      </c>
      <c r="G298" s="122">
        <v>157.29913343539201</v>
      </c>
      <c r="H298" s="122"/>
      <c r="I298" s="122">
        <v>8162.2991334353901</v>
      </c>
      <c r="J298" s="122">
        <v>592991032</v>
      </c>
      <c r="K298" s="56"/>
      <c r="L298" s="122"/>
      <c r="M298" s="124"/>
      <c r="N298" s="124"/>
      <c r="O298" s="124"/>
      <c r="P298" s="124"/>
      <c r="Q298" s="124"/>
      <c r="R298" s="124"/>
      <c r="S298" s="124"/>
      <c r="T298" s="125"/>
      <c r="U298" s="126"/>
      <c r="V298" s="125"/>
      <c r="W298" s="127"/>
      <c r="X298" s="127"/>
      <c r="Y298" s="127"/>
      <c r="AA298" s="129"/>
      <c r="AB298" s="129"/>
      <c r="AC298" s="129"/>
      <c r="AD298" s="130"/>
      <c r="AE298" s="129"/>
      <c r="AF298" s="129"/>
      <c r="AG298" s="129"/>
      <c r="AH298" s="129"/>
      <c r="AI298" s="129"/>
      <c r="AJ298" s="129"/>
      <c r="AK298" s="129"/>
      <c r="AM298" s="131"/>
    </row>
    <row r="299" spans="1:39" s="128" customFormat="1" ht="12.75" x14ac:dyDescent="0.2">
      <c r="A299" s="123" t="s">
        <v>645</v>
      </c>
      <c r="B299" s="122">
        <v>2526</v>
      </c>
      <c r="C299" s="122">
        <v>14359</v>
      </c>
      <c r="D299" s="122">
        <v>11085</v>
      </c>
      <c r="E299" s="122">
        <v>2236</v>
      </c>
      <c r="F299" s="122">
        <v>0</v>
      </c>
      <c r="G299" s="122">
        <v>157.29913343539201</v>
      </c>
      <c r="H299" s="122"/>
      <c r="I299" s="122">
        <v>27837.299133435401</v>
      </c>
      <c r="J299" s="122">
        <v>70317018</v>
      </c>
      <c r="K299" s="56"/>
      <c r="L299" s="122"/>
      <c r="M299" s="124"/>
      <c r="N299" s="124"/>
      <c r="O299" s="124"/>
      <c r="P299" s="124"/>
      <c r="Q299" s="124"/>
      <c r="R299" s="124"/>
      <c r="S299" s="124"/>
      <c r="T299" s="125"/>
      <c r="U299" s="132"/>
      <c r="V299" s="125"/>
      <c r="W299" s="127"/>
      <c r="X299" s="127"/>
      <c r="Y299" s="127"/>
      <c r="AA299" s="129"/>
      <c r="AB299" s="129"/>
      <c r="AC299" s="129"/>
      <c r="AD299" s="130"/>
      <c r="AE299" s="129"/>
      <c r="AF299" s="129"/>
      <c r="AG299" s="129"/>
      <c r="AH299" s="129"/>
      <c r="AI299" s="129"/>
      <c r="AJ299" s="129"/>
      <c r="AK299" s="129"/>
      <c r="AM299" s="131"/>
    </row>
    <row r="300" spans="1:39" s="128" customFormat="1" ht="12.75" x14ac:dyDescent="0.2">
      <c r="A300" s="123" t="s">
        <v>646</v>
      </c>
      <c r="B300" s="122">
        <v>5883</v>
      </c>
      <c r="C300" s="122">
        <v>12586</v>
      </c>
      <c r="D300" s="122">
        <v>5400</v>
      </c>
      <c r="E300" s="122">
        <v>3153</v>
      </c>
      <c r="F300" s="122">
        <v>0</v>
      </c>
      <c r="G300" s="122">
        <v>157.29913343539201</v>
      </c>
      <c r="H300" s="122"/>
      <c r="I300" s="122">
        <v>21296.299133435401</v>
      </c>
      <c r="J300" s="122">
        <v>125286128</v>
      </c>
      <c r="K300" s="56"/>
      <c r="L300" s="122"/>
      <c r="M300" s="124"/>
      <c r="N300" s="124"/>
      <c r="O300" s="124"/>
      <c r="P300" s="124"/>
      <c r="Q300" s="124"/>
      <c r="R300" s="124"/>
      <c r="S300" s="124"/>
      <c r="T300" s="125"/>
      <c r="U300" s="126"/>
      <c r="V300" s="125"/>
      <c r="W300" s="127"/>
      <c r="X300" s="127"/>
      <c r="Y300" s="127"/>
      <c r="AA300" s="129"/>
      <c r="AB300" s="129"/>
      <c r="AC300" s="129"/>
      <c r="AD300" s="130"/>
      <c r="AE300" s="129"/>
      <c r="AF300" s="129"/>
      <c r="AG300" s="129"/>
      <c r="AH300" s="129"/>
      <c r="AI300" s="129"/>
      <c r="AJ300" s="129"/>
      <c r="AK300" s="129"/>
      <c r="AM300" s="131"/>
    </row>
    <row r="301" spans="1:39" s="128" customFormat="1" ht="12.75" x14ac:dyDescent="0.2">
      <c r="A301" s="123" t="s">
        <v>647</v>
      </c>
      <c r="B301" s="122">
        <v>124907</v>
      </c>
      <c r="C301" s="122">
        <v>7901</v>
      </c>
      <c r="D301" s="122">
        <v>-5393</v>
      </c>
      <c r="E301" s="122">
        <v>0</v>
      </c>
      <c r="F301" s="122">
        <v>0</v>
      </c>
      <c r="G301" s="122">
        <v>157.29913343539201</v>
      </c>
      <c r="H301" s="122"/>
      <c r="I301" s="122">
        <v>2665.2991334353901</v>
      </c>
      <c r="J301" s="122">
        <v>332914519</v>
      </c>
      <c r="K301" s="56"/>
      <c r="L301" s="122"/>
      <c r="M301" s="124"/>
      <c r="N301" s="124"/>
      <c r="O301" s="124"/>
      <c r="P301" s="124"/>
      <c r="Q301" s="124"/>
      <c r="R301" s="124"/>
      <c r="S301" s="124"/>
      <c r="T301" s="125"/>
      <c r="U301" s="133"/>
      <c r="V301" s="125"/>
      <c r="W301" s="127"/>
      <c r="X301" s="127"/>
      <c r="Y301" s="127"/>
      <c r="AA301" s="129"/>
      <c r="AB301" s="129"/>
      <c r="AC301" s="129"/>
      <c r="AD301" s="130"/>
      <c r="AE301" s="129"/>
      <c r="AF301" s="129"/>
      <c r="AG301" s="129"/>
      <c r="AH301" s="129"/>
      <c r="AI301" s="129"/>
      <c r="AJ301" s="129"/>
      <c r="AK301" s="129"/>
      <c r="AM301" s="131"/>
    </row>
    <row r="302" spans="1:39" s="128" customFormat="1" ht="12.75" x14ac:dyDescent="0.2">
      <c r="A302" s="123" t="s">
        <v>648</v>
      </c>
      <c r="B302" s="122">
        <v>6799</v>
      </c>
      <c r="C302" s="122">
        <v>15289</v>
      </c>
      <c r="D302" s="122">
        <v>8888</v>
      </c>
      <c r="E302" s="122">
        <v>2382</v>
      </c>
      <c r="F302" s="122">
        <v>0</v>
      </c>
      <c r="G302" s="122">
        <v>157.29913343539201</v>
      </c>
      <c r="H302" s="122"/>
      <c r="I302" s="122">
        <v>26716.299133435401</v>
      </c>
      <c r="J302" s="122">
        <v>181644118</v>
      </c>
      <c r="K302" s="56"/>
      <c r="L302" s="122"/>
      <c r="M302" s="124"/>
      <c r="N302" s="124"/>
      <c r="O302" s="124"/>
      <c r="P302" s="124"/>
      <c r="Q302" s="124"/>
      <c r="R302" s="124"/>
      <c r="S302" s="124"/>
      <c r="T302" s="125"/>
      <c r="U302" s="133"/>
      <c r="V302" s="125"/>
      <c r="W302" s="127"/>
      <c r="X302" s="127"/>
      <c r="Y302" s="127"/>
      <c r="AA302" s="129"/>
      <c r="AB302" s="129"/>
      <c r="AC302" s="129"/>
      <c r="AD302" s="130"/>
      <c r="AE302" s="129"/>
      <c r="AF302" s="129"/>
      <c r="AG302" s="129"/>
      <c r="AH302" s="129"/>
      <c r="AI302" s="129"/>
      <c r="AJ302" s="129"/>
      <c r="AK302" s="129"/>
      <c r="AM302" s="131"/>
    </row>
    <row r="303" spans="1:39" s="128" customFormat="1" ht="12.75" x14ac:dyDescent="0.2">
      <c r="A303" s="123" t="s">
        <v>649</v>
      </c>
      <c r="B303" s="122">
        <v>5396</v>
      </c>
      <c r="C303" s="122">
        <v>13208</v>
      </c>
      <c r="D303" s="122">
        <v>6966</v>
      </c>
      <c r="E303" s="122">
        <v>385</v>
      </c>
      <c r="F303" s="122">
        <v>0</v>
      </c>
      <c r="G303" s="122">
        <v>157.29913343539201</v>
      </c>
      <c r="H303" s="122"/>
      <c r="I303" s="122">
        <v>20716.299133435401</v>
      </c>
      <c r="J303" s="122">
        <v>111785150</v>
      </c>
      <c r="K303" s="56"/>
      <c r="L303" s="122"/>
      <c r="M303" s="124"/>
      <c r="N303" s="124"/>
      <c r="O303" s="124"/>
      <c r="P303" s="124"/>
      <c r="Q303" s="124"/>
      <c r="R303" s="124"/>
      <c r="S303" s="124"/>
      <c r="T303" s="125"/>
      <c r="U303" s="133"/>
      <c r="V303" s="125"/>
      <c r="W303" s="127"/>
      <c r="X303" s="127"/>
      <c r="Y303" s="127"/>
      <c r="AA303" s="129"/>
      <c r="AB303" s="129"/>
      <c r="AC303" s="129"/>
      <c r="AD303" s="130"/>
      <c r="AE303" s="129"/>
      <c r="AF303" s="129"/>
      <c r="AG303" s="129"/>
      <c r="AH303" s="129"/>
      <c r="AI303" s="129"/>
      <c r="AJ303" s="129"/>
      <c r="AK303" s="129"/>
      <c r="AM303" s="131"/>
    </row>
    <row r="304" spans="1:39" s="128" customFormat="1" ht="12.75" x14ac:dyDescent="0.2">
      <c r="A304" s="123" t="s">
        <v>650</v>
      </c>
      <c r="B304" s="122">
        <v>8752</v>
      </c>
      <c r="C304" s="122">
        <v>11558</v>
      </c>
      <c r="D304" s="122">
        <v>1091</v>
      </c>
      <c r="E304" s="122">
        <v>499</v>
      </c>
      <c r="F304" s="122">
        <v>0</v>
      </c>
      <c r="G304" s="122">
        <v>157.29913343539201</v>
      </c>
      <c r="H304" s="122"/>
      <c r="I304" s="122">
        <v>13305.299133435399</v>
      </c>
      <c r="J304" s="122">
        <v>116447978</v>
      </c>
      <c r="K304" s="56"/>
      <c r="L304" s="122"/>
      <c r="M304" s="124"/>
      <c r="N304" s="124"/>
      <c r="O304" s="124"/>
      <c r="P304" s="124"/>
      <c r="Q304" s="124"/>
      <c r="R304" s="124"/>
      <c r="S304" s="124"/>
      <c r="T304" s="125"/>
      <c r="U304" s="133"/>
      <c r="V304" s="125"/>
      <c r="W304" s="127"/>
      <c r="X304" s="127"/>
      <c r="Y304" s="127"/>
      <c r="AA304" s="129"/>
      <c r="AB304" s="129"/>
      <c r="AC304" s="129"/>
      <c r="AD304" s="130"/>
      <c r="AE304" s="129"/>
      <c r="AF304" s="129"/>
      <c r="AG304" s="129"/>
      <c r="AH304" s="129"/>
      <c r="AI304" s="129"/>
      <c r="AJ304" s="129"/>
      <c r="AK304" s="129"/>
      <c r="AM304" s="131"/>
    </row>
    <row r="305" spans="1:39" s="128" customFormat="1" ht="12.75" x14ac:dyDescent="0.2">
      <c r="A305" s="123" t="s">
        <v>651</v>
      </c>
      <c r="B305" s="122">
        <v>2829</v>
      </c>
      <c r="C305" s="122">
        <v>14947</v>
      </c>
      <c r="D305" s="122">
        <v>9983</v>
      </c>
      <c r="E305" s="122">
        <v>2032</v>
      </c>
      <c r="F305" s="122">
        <v>0</v>
      </c>
      <c r="G305" s="122">
        <v>157.29913343539201</v>
      </c>
      <c r="H305" s="122"/>
      <c r="I305" s="122">
        <v>27119.299133435401</v>
      </c>
      <c r="J305" s="122">
        <v>76720497</v>
      </c>
      <c r="K305" s="56"/>
      <c r="L305" s="122"/>
      <c r="M305" s="124"/>
      <c r="N305" s="124"/>
      <c r="O305" s="124"/>
      <c r="P305" s="124"/>
      <c r="Q305" s="124"/>
      <c r="R305" s="124"/>
      <c r="S305" s="124"/>
      <c r="T305" s="125"/>
      <c r="U305" s="126"/>
      <c r="V305" s="125"/>
      <c r="W305" s="127"/>
      <c r="X305" s="127"/>
      <c r="Y305" s="127"/>
      <c r="AA305" s="129"/>
      <c r="AB305" s="129"/>
      <c r="AC305" s="129"/>
      <c r="AD305" s="130"/>
      <c r="AE305" s="129"/>
      <c r="AF305" s="129"/>
      <c r="AG305" s="129"/>
      <c r="AH305" s="129"/>
      <c r="AI305" s="129"/>
      <c r="AJ305" s="129"/>
      <c r="AK305" s="129"/>
      <c r="AM305" s="131"/>
    </row>
    <row r="306" spans="1:39" s="128" customFormat="1" ht="18.75" customHeight="1" x14ac:dyDescent="0.2">
      <c r="A306" s="18" t="s">
        <v>652</v>
      </c>
      <c r="B306" s="19"/>
      <c r="C306" s="19"/>
      <c r="D306" s="19"/>
      <c r="E306" s="19"/>
      <c r="F306" s="19"/>
      <c r="G306" s="19"/>
      <c r="H306" s="19"/>
      <c r="I306" s="122"/>
      <c r="J306" s="122"/>
      <c r="K306" s="56"/>
      <c r="L306" s="122"/>
      <c r="M306" s="124"/>
      <c r="N306" s="124"/>
      <c r="O306" s="124"/>
      <c r="P306" s="124"/>
      <c r="Q306" s="124"/>
      <c r="R306" s="124"/>
      <c r="S306" s="124"/>
      <c r="T306" s="125"/>
      <c r="U306" s="126"/>
      <c r="V306" s="125"/>
      <c r="W306" s="127"/>
      <c r="X306" s="127"/>
      <c r="Y306" s="127"/>
      <c r="AA306" s="129"/>
      <c r="AB306" s="129"/>
      <c r="AC306" s="129"/>
      <c r="AD306" s="130"/>
      <c r="AE306" s="129"/>
      <c r="AF306" s="129"/>
      <c r="AG306" s="129"/>
      <c r="AH306" s="129"/>
      <c r="AI306" s="129"/>
      <c r="AJ306" s="129"/>
      <c r="AK306" s="129"/>
      <c r="AM306" s="131"/>
    </row>
    <row r="307" spans="1:39" s="128" customFormat="1" ht="12.75" x14ac:dyDescent="0.2">
      <c r="A307" s="123" t="s">
        <v>653</v>
      </c>
      <c r="B307" s="122">
        <v>2827</v>
      </c>
      <c r="C307" s="122">
        <v>8470</v>
      </c>
      <c r="D307" s="122">
        <v>5653</v>
      </c>
      <c r="E307" s="122">
        <v>2348</v>
      </c>
      <c r="F307" s="122">
        <v>0</v>
      </c>
      <c r="G307" s="122">
        <v>157.29913343539201</v>
      </c>
      <c r="H307" s="122"/>
      <c r="I307" s="122">
        <v>16628.299133435401</v>
      </c>
      <c r="J307" s="122">
        <v>47008202</v>
      </c>
      <c r="K307" s="56"/>
      <c r="L307" s="122"/>
      <c r="M307" s="124"/>
      <c r="N307" s="124"/>
      <c r="O307" s="124"/>
      <c r="P307" s="124"/>
      <c r="Q307" s="124"/>
      <c r="R307" s="124"/>
      <c r="S307" s="124"/>
      <c r="T307" s="125"/>
      <c r="U307" s="133"/>
      <c r="V307" s="125"/>
      <c r="W307" s="127"/>
      <c r="X307" s="127"/>
      <c r="Y307" s="127"/>
      <c r="AA307" s="129"/>
      <c r="AB307" s="129"/>
      <c r="AC307" s="129"/>
      <c r="AD307" s="130"/>
      <c r="AE307" s="129"/>
      <c r="AF307" s="129"/>
      <c r="AG307" s="129"/>
      <c r="AH307" s="129"/>
      <c r="AI307" s="129"/>
      <c r="AJ307" s="129"/>
      <c r="AK307" s="129"/>
      <c r="AM307" s="131"/>
    </row>
    <row r="308" spans="1:39" s="128" customFormat="1" ht="12.75" x14ac:dyDescent="0.2">
      <c r="A308" s="123" t="s">
        <v>654</v>
      </c>
      <c r="B308" s="122">
        <v>6437</v>
      </c>
      <c r="C308" s="122">
        <v>9920</v>
      </c>
      <c r="D308" s="122">
        <v>4419</v>
      </c>
      <c r="E308" s="122">
        <v>2484</v>
      </c>
      <c r="F308" s="122">
        <v>0</v>
      </c>
      <c r="G308" s="122">
        <v>157.29913343539201</v>
      </c>
      <c r="H308" s="122"/>
      <c r="I308" s="122">
        <v>16980.299133435401</v>
      </c>
      <c r="J308" s="122">
        <v>109302186</v>
      </c>
      <c r="K308" s="56"/>
      <c r="L308" s="122"/>
      <c r="M308" s="124"/>
      <c r="N308" s="124"/>
      <c r="O308" s="124"/>
      <c r="P308" s="124"/>
      <c r="Q308" s="124"/>
      <c r="R308" s="124"/>
      <c r="S308" s="124"/>
      <c r="T308" s="125"/>
      <c r="U308" s="133"/>
      <c r="V308" s="125"/>
      <c r="W308" s="127"/>
      <c r="X308" s="127"/>
      <c r="Y308" s="127"/>
      <c r="AA308" s="129"/>
      <c r="AB308" s="129"/>
      <c r="AC308" s="129"/>
      <c r="AD308" s="130"/>
      <c r="AE308" s="129"/>
      <c r="AF308" s="129"/>
      <c r="AG308" s="129"/>
      <c r="AH308" s="129"/>
      <c r="AI308" s="129"/>
      <c r="AJ308" s="129"/>
      <c r="AK308" s="129"/>
      <c r="AM308" s="131"/>
    </row>
    <row r="309" spans="1:39" s="128" customFormat="1" ht="12.75" x14ac:dyDescent="0.2">
      <c r="A309" s="123" t="s">
        <v>655</v>
      </c>
      <c r="B309" s="122">
        <v>28046</v>
      </c>
      <c r="C309" s="122">
        <v>7788</v>
      </c>
      <c r="D309" s="122">
        <v>-1288</v>
      </c>
      <c r="E309" s="122">
        <v>2315</v>
      </c>
      <c r="F309" s="122">
        <v>0</v>
      </c>
      <c r="G309" s="122">
        <v>157.29913343539201</v>
      </c>
      <c r="H309" s="122"/>
      <c r="I309" s="122">
        <v>8972.2991334353901</v>
      </c>
      <c r="J309" s="122">
        <v>251637101</v>
      </c>
      <c r="K309" s="56"/>
      <c r="L309" s="122"/>
      <c r="M309" s="124"/>
      <c r="N309" s="124"/>
      <c r="O309" s="124"/>
      <c r="P309" s="124"/>
      <c r="Q309" s="124"/>
      <c r="R309" s="124"/>
      <c r="S309" s="124"/>
      <c r="T309" s="125"/>
      <c r="U309" s="133"/>
      <c r="V309" s="125"/>
      <c r="W309" s="127"/>
      <c r="X309" s="127"/>
      <c r="Y309" s="127"/>
      <c r="AA309" s="129"/>
      <c r="AB309" s="129"/>
      <c r="AC309" s="129"/>
      <c r="AD309" s="130"/>
      <c r="AE309" s="129"/>
      <c r="AF309" s="129"/>
      <c r="AG309" s="129"/>
      <c r="AH309" s="129"/>
      <c r="AI309" s="129"/>
      <c r="AJ309" s="129"/>
      <c r="AK309" s="129"/>
      <c r="AM309" s="131"/>
    </row>
    <row r="310" spans="1:39" s="128" customFormat="1" ht="12.75" x14ac:dyDescent="0.2">
      <c r="A310" s="123" t="s">
        <v>656</v>
      </c>
      <c r="B310" s="122">
        <v>17863</v>
      </c>
      <c r="C310" s="122">
        <v>-286</v>
      </c>
      <c r="D310" s="122">
        <v>-1070</v>
      </c>
      <c r="E310" s="122">
        <v>4942</v>
      </c>
      <c r="F310" s="122">
        <v>0</v>
      </c>
      <c r="G310" s="122">
        <v>157.29913343539201</v>
      </c>
      <c r="H310" s="122"/>
      <c r="I310" s="122">
        <v>3743.2991334353901</v>
      </c>
      <c r="J310" s="122">
        <v>66866552</v>
      </c>
      <c r="K310" s="56"/>
      <c r="L310" s="122"/>
      <c r="M310" s="124"/>
      <c r="N310" s="124"/>
      <c r="O310" s="124"/>
      <c r="P310" s="124"/>
      <c r="Q310" s="124"/>
      <c r="R310" s="124"/>
      <c r="S310" s="124"/>
      <c r="T310" s="125"/>
      <c r="U310" s="133"/>
      <c r="V310" s="125"/>
      <c r="W310" s="127"/>
      <c r="X310" s="127"/>
      <c r="Y310" s="127"/>
      <c r="AA310" s="129"/>
      <c r="AB310" s="129"/>
      <c r="AC310" s="129"/>
      <c r="AD310" s="130"/>
      <c r="AE310" s="129"/>
      <c r="AF310" s="129"/>
      <c r="AG310" s="129"/>
      <c r="AH310" s="129"/>
      <c r="AI310" s="129"/>
      <c r="AJ310" s="129"/>
      <c r="AK310" s="129"/>
      <c r="AM310" s="131"/>
    </row>
    <row r="311" spans="1:39" s="128" customFormat="1" ht="12.75" x14ac:dyDescent="0.2">
      <c r="A311" s="123" t="s">
        <v>657</v>
      </c>
      <c r="B311" s="122">
        <v>9748</v>
      </c>
      <c r="C311" s="122">
        <v>15353</v>
      </c>
      <c r="D311" s="122">
        <v>554</v>
      </c>
      <c r="E311" s="122">
        <v>3067</v>
      </c>
      <c r="F311" s="122">
        <v>0</v>
      </c>
      <c r="G311" s="122">
        <v>157.29913343539201</v>
      </c>
      <c r="H311" s="122"/>
      <c r="I311" s="122">
        <v>19131.299133435401</v>
      </c>
      <c r="J311" s="122">
        <v>186491904</v>
      </c>
      <c r="K311" s="56"/>
      <c r="L311" s="122"/>
      <c r="M311" s="124"/>
      <c r="N311" s="124"/>
      <c r="O311" s="124"/>
      <c r="P311" s="124"/>
      <c r="Q311" s="124"/>
      <c r="R311" s="124"/>
      <c r="S311" s="124"/>
      <c r="T311" s="125"/>
      <c r="U311" s="133"/>
      <c r="V311" s="125"/>
      <c r="W311" s="127"/>
      <c r="X311" s="127"/>
      <c r="Y311" s="127"/>
      <c r="AA311" s="129"/>
      <c r="AB311" s="129"/>
      <c r="AC311" s="129"/>
      <c r="AD311" s="130"/>
      <c r="AE311" s="129"/>
      <c r="AF311" s="129"/>
      <c r="AG311" s="129"/>
      <c r="AH311" s="129"/>
      <c r="AI311" s="129"/>
      <c r="AJ311" s="129"/>
      <c r="AK311" s="129"/>
      <c r="AM311" s="131"/>
    </row>
    <row r="312" spans="1:39" s="128" customFormat="1" ht="12.75" x14ac:dyDescent="0.2">
      <c r="A312" s="123" t="s">
        <v>658</v>
      </c>
      <c r="B312" s="122">
        <v>5077</v>
      </c>
      <c r="C312" s="122">
        <v>9221</v>
      </c>
      <c r="D312" s="122">
        <v>2792</v>
      </c>
      <c r="E312" s="122">
        <v>4364</v>
      </c>
      <c r="F312" s="122">
        <v>0</v>
      </c>
      <c r="G312" s="122">
        <v>157.29913343539201</v>
      </c>
      <c r="H312" s="122"/>
      <c r="I312" s="122">
        <v>16534.299133435401</v>
      </c>
      <c r="J312" s="122">
        <v>83944637</v>
      </c>
      <c r="K312" s="56"/>
      <c r="L312" s="122"/>
      <c r="M312" s="124"/>
      <c r="N312" s="124"/>
      <c r="O312" s="124"/>
      <c r="P312" s="124"/>
      <c r="Q312" s="124"/>
      <c r="R312" s="124"/>
      <c r="S312" s="124"/>
      <c r="T312" s="125"/>
      <c r="U312" s="133"/>
      <c r="V312" s="125"/>
      <c r="W312" s="127"/>
      <c r="X312" s="127"/>
      <c r="Y312" s="127"/>
      <c r="AA312" s="129"/>
      <c r="AB312" s="129"/>
      <c r="AC312" s="129"/>
      <c r="AD312" s="130"/>
      <c r="AE312" s="129"/>
      <c r="AF312" s="129"/>
      <c r="AG312" s="129"/>
      <c r="AH312" s="129"/>
      <c r="AI312" s="129"/>
      <c r="AJ312" s="129"/>
      <c r="AK312" s="129"/>
      <c r="AM312" s="131"/>
    </row>
    <row r="313" spans="1:39" s="128" customFormat="1" ht="12.75" x14ac:dyDescent="0.2">
      <c r="A313" s="123" t="s">
        <v>659</v>
      </c>
      <c r="B313" s="122">
        <v>16191</v>
      </c>
      <c r="C313" s="122">
        <v>9009</v>
      </c>
      <c r="D313" s="122">
        <v>196</v>
      </c>
      <c r="E313" s="122">
        <v>3018</v>
      </c>
      <c r="F313" s="122">
        <v>0</v>
      </c>
      <c r="G313" s="122">
        <v>157.29913343539201</v>
      </c>
      <c r="H313" s="122"/>
      <c r="I313" s="122">
        <v>12380.299133435399</v>
      </c>
      <c r="J313" s="122">
        <v>200449423</v>
      </c>
      <c r="K313" s="56"/>
      <c r="L313" s="122"/>
      <c r="M313" s="124"/>
      <c r="N313" s="124"/>
      <c r="O313" s="124"/>
      <c r="P313" s="124"/>
      <c r="Q313" s="124"/>
      <c r="R313" s="124"/>
      <c r="S313" s="124"/>
      <c r="T313" s="125"/>
      <c r="U313" s="133"/>
      <c r="V313" s="125"/>
      <c r="W313" s="127"/>
      <c r="X313" s="127"/>
      <c r="Y313" s="127"/>
      <c r="AA313" s="129"/>
      <c r="AB313" s="129"/>
      <c r="AC313" s="129"/>
      <c r="AD313" s="130"/>
      <c r="AE313" s="129"/>
      <c r="AF313" s="129"/>
      <c r="AG313" s="129"/>
      <c r="AH313" s="129"/>
      <c r="AI313" s="129"/>
      <c r="AJ313" s="129"/>
      <c r="AK313" s="129"/>
      <c r="AM313" s="131"/>
    </row>
    <row r="314" spans="1:39" s="128" customFormat="1" ht="12.75" x14ac:dyDescent="0.2">
      <c r="A314" s="123" t="s">
        <v>660</v>
      </c>
      <c r="B314" s="122">
        <v>23170</v>
      </c>
      <c r="C314" s="122">
        <v>514</v>
      </c>
      <c r="D314" s="122">
        <v>-1785</v>
      </c>
      <c r="E314" s="122">
        <v>4746</v>
      </c>
      <c r="F314" s="122">
        <v>0</v>
      </c>
      <c r="G314" s="122">
        <v>157.29913343539201</v>
      </c>
      <c r="H314" s="122"/>
      <c r="I314" s="122">
        <v>3632.2991334353901</v>
      </c>
      <c r="J314" s="122">
        <v>84160371</v>
      </c>
      <c r="K314" s="56"/>
      <c r="L314" s="122"/>
      <c r="M314" s="124"/>
      <c r="N314" s="124"/>
      <c r="O314" s="124"/>
      <c r="P314" s="124"/>
      <c r="Q314" s="124"/>
      <c r="R314" s="124"/>
      <c r="S314" s="124"/>
      <c r="T314" s="125"/>
      <c r="U314" s="133"/>
      <c r="V314" s="125"/>
      <c r="W314" s="127"/>
      <c r="X314" s="127"/>
      <c r="Y314" s="127"/>
      <c r="AA314" s="129"/>
      <c r="AB314" s="129"/>
      <c r="AC314" s="129"/>
      <c r="AD314" s="130"/>
      <c r="AE314" s="129"/>
      <c r="AF314" s="129"/>
      <c r="AG314" s="129"/>
      <c r="AH314" s="129"/>
      <c r="AI314" s="129"/>
      <c r="AJ314" s="129"/>
      <c r="AK314" s="129"/>
      <c r="AM314" s="131"/>
    </row>
    <row r="315" spans="1:39" s="128" customFormat="1" ht="12.75" x14ac:dyDescent="0.2">
      <c r="A315" s="123" t="s">
        <v>661</v>
      </c>
      <c r="B315" s="122">
        <v>77386</v>
      </c>
      <c r="C315" s="122">
        <v>5311</v>
      </c>
      <c r="D315" s="122">
        <v>-3693</v>
      </c>
      <c r="E315" s="122">
        <v>1758</v>
      </c>
      <c r="F315" s="122">
        <v>0</v>
      </c>
      <c r="G315" s="122">
        <v>157.29913343539201</v>
      </c>
      <c r="H315" s="122"/>
      <c r="I315" s="122">
        <v>3533.2991334353901</v>
      </c>
      <c r="J315" s="122">
        <v>273427887</v>
      </c>
      <c r="K315" s="56"/>
      <c r="L315" s="122"/>
      <c r="M315" s="124"/>
      <c r="N315" s="124"/>
      <c r="O315" s="124"/>
      <c r="P315" s="124"/>
      <c r="Q315" s="124"/>
      <c r="R315" s="124"/>
      <c r="S315" s="124"/>
      <c r="T315" s="125"/>
      <c r="U315" s="133"/>
      <c r="V315" s="125"/>
      <c r="W315" s="127"/>
      <c r="X315" s="127"/>
      <c r="Y315" s="127"/>
      <c r="AA315" s="129"/>
      <c r="AB315" s="129"/>
      <c r="AC315" s="129"/>
      <c r="AD315" s="130"/>
      <c r="AE315" s="129"/>
      <c r="AF315" s="129"/>
      <c r="AG315" s="129"/>
      <c r="AH315" s="129"/>
      <c r="AI315" s="129"/>
      <c r="AJ315" s="129"/>
      <c r="AK315" s="129"/>
      <c r="AM315" s="131"/>
    </row>
    <row r="316" spans="1:39" s="128" customFormat="1" ht="12.75" x14ac:dyDescent="0.2">
      <c r="A316" s="123" t="s">
        <v>662</v>
      </c>
      <c r="B316" s="122">
        <v>6050</v>
      </c>
      <c r="C316" s="122">
        <v>11753</v>
      </c>
      <c r="D316" s="122">
        <v>7720</v>
      </c>
      <c r="E316" s="122">
        <v>4451</v>
      </c>
      <c r="F316" s="122">
        <v>0</v>
      </c>
      <c r="G316" s="122">
        <v>157.29913343539201</v>
      </c>
      <c r="H316" s="122"/>
      <c r="I316" s="122">
        <v>24081.299133435401</v>
      </c>
      <c r="J316" s="122">
        <v>145691860</v>
      </c>
      <c r="K316" s="56"/>
      <c r="L316" s="122"/>
      <c r="M316" s="124"/>
      <c r="N316" s="124"/>
      <c r="O316" s="124"/>
      <c r="P316" s="124"/>
      <c r="Q316" s="124"/>
      <c r="R316" s="124"/>
      <c r="S316" s="124"/>
      <c r="T316" s="125"/>
      <c r="U316" s="133"/>
      <c r="V316" s="125"/>
      <c r="W316" s="127"/>
      <c r="X316" s="127"/>
      <c r="Y316" s="127"/>
      <c r="AA316" s="129"/>
      <c r="AB316" s="129"/>
      <c r="AC316" s="129"/>
      <c r="AD316" s="130"/>
      <c r="AE316" s="129"/>
      <c r="AF316" s="129"/>
      <c r="AG316" s="129"/>
      <c r="AH316" s="129"/>
      <c r="AI316" s="129"/>
      <c r="AJ316" s="129"/>
      <c r="AK316" s="129"/>
      <c r="AM316" s="131"/>
    </row>
    <row r="317" spans="1:39" s="128" customFormat="1" ht="12.75" x14ac:dyDescent="0.2">
      <c r="A317" s="123" t="s">
        <v>663</v>
      </c>
      <c r="B317" s="122">
        <v>42205</v>
      </c>
      <c r="C317" s="122">
        <v>7286</v>
      </c>
      <c r="D317" s="122">
        <v>-2898</v>
      </c>
      <c r="E317" s="122">
        <v>921</v>
      </c>
      <c r="F317" s="122">
        <v>0</v>
      </c>
      <c r="G317" s="122">
        <v>157.29913343539201</v>
      </c>
      <c r="H317" s="122"/>
      <c r="I317" s="122">
        <v>5466.2991334353901</v>
      </c>
      <c r="J317" s="122">
        <v>230705155</v>
      </c>
      <c r="K317" s="56"/>
      <c r="L317" s="122"/>
      <c r="M317" s="124"/>
      <c r="N317" s="124"/>
      <c r="O317" s="124"/>
      <c r="P317" s="124"/>
      <c r="Q317" s="124"/>
      <c r="R317" s="124"/>
      <c r="S317" s="124"/>
      <c r="T317" s="125"/>
      <c r="U317" s="133"/>
      <c r="V317" s="125"/>
      <c r="W317" s="127"/>
      <c r="X317" s="127"/>
      <c r="Y317" s="127"/>
      <c r="AA317" s="129"/>
      <c r="AB317" s="129"/>
      <c r="AC317" s="129"/>
      <c r="AD317" s="130"/>
      <c r="AE317" s="129"/>
      <c r="AF317" s="129"/>
      <c r="AG317" s="129"/>
      <c r="AH317" s="129"/>
      <c r="AI317" s="129"/>
      <c r="AJ317" s="129"/>
      <c r="AK317" s="129"/>
      <c r="AM317" s="131"/>
    </row>
    <row r="318" spans="1:39" s="128" customFormat="1" ht="12.75" x14ac:dyDescent="0.2">
      <c r="A318" s="123" t="s">
        <v>664</v>
      </c>
      <c r="B318" s="122">
        <v>8259</v>
      </c>
      <c r="C318" s="122">
        <v>11639</v>
      </c>
      <c r="D318" s="122">
        <v>1652</v>
      </c>
      <c r="E318" s="122">
        <v>2151</v>
      </c>
      <c r="F318" s="122">
        <v>0</v>
      </c>
      <c r="G318" s="122">
        <v>157.29913343539201</v>
      </c>
      <c r="H318" s="122"/>
      <c r="I318" s="122">
        <v>15599.299133435399</v>
      </c>
      <c r="J318" s="122">
        <v>128834612</v>
      </c>
      <c r="K318" s="56"/>
      <c r="L318" s="122"/>
      <c r="M318" s="124"/>
      <c r="N318" s="124"/>
      <c r="O318" s="124"/>
      <c r="P318" s="124"/>
      <c r="Q318" s="124"/>
      <c r="R318" s="124"/>
      <c r="S318" s="124"/>
      <c r="T318" s="125"/>
      <c r="U318" s="126"/>
      <c r="V318" s="125"/>
      <c r="W318" s="127"/>
      <c r="X318" s="127"/>
      <c r="Y318" s="127"/>
      <c r="AA318" s="129"/>
      <c r="AB318" s="129"/>
      <c r="AC318" s="129"/>
      <c r="AD318" s="130"/>
      <c r="AE318" s="129"/>
      <c r="AF318" s="129"/>
      <c r="AG318" s="129"/>
      <c r="AH318" s="129"/>
      <c r="AI318" s="129"/>
      <c r="AJ318" s="129"/>
      <c r="AK318" s="129"/>
      <c r="AM318" s="131"/>
    </row>
    <row r="319" spans="1:39" s="128" customFormat="1" ht="12.75" x14ac:dyDescent="0.2">
      <c r="A319" s="123" t="s">
        <v>665</v>
      </c>
      <c r="B319" s="122">
        <v>3376</v>
      </c>
      <c r="C319" s="122">
        <v>11002</v>
      </c>
      <c r="D319" s="122">
        <v>5938</v>
      </c>
      <c r="E319" s="122">
        <v>3360</v>
      </c>
      <c r="F319" s="122">
        <v>0</v>
      </c>
      <c r="G319" s="122">
        <v>157.29913343539201</v>
      </c>
      <c r="H319" s="122"/>
      <c r="I319" s="122">
        <v>20457.299133435401</v>
      </c>
      <c r="J319" s="122">
        <v>69063842</v>
      </c>
      <c r="K319" s="56"/>
      <c r="L319" s="122"/>
      <c r="M319" s="124"/>
      <c r="N319" s="124"/>
      <c r="O319" s="124"/>
      <c r="P319" s="124"/>
      <c r="Q319" s="124"/>
      <c r="R319" s="124"/>
      <c r="S319" s="124"/>
      <c r="T319" s="125"/>
      <c r="U319" s="133"/>
      <c r="V319" s="125"/>
      <c r="W319" s="127"/>
      <c r="X319" s="127"/>
      <c r="Y319" s="127"/>
      <c r="AA319" s="129"/>
      <c r="AB319" s="129"/>
      <c r="AC319" s="129"/>
      <c r="AD319" s="130"/>
      <c r="AE319" s="129"/>
      <c r="AF319" s="129"/>
      <c r="AG319" s="129"/>
      <c r="AH319" s="129"/>
      <c r="AI319" s="129"/>
      <c r="AJ319" s="129"/>
      <c r="AK319" s="129"/>
      <c r="AM319" s="131"/>
    </row>
    <row r="320" spans="1:39" s="128" customFormat="1" ht="12.75" x14ac:dyDescent="0.2">
      <c r="A320" s="123" t="s">
        <v>666</v>
      </c>
      <c r="B320" s="122">
        <v>4482</v>
      </c>
      <c r="C320" s="122">
        <v>13341</v>
      </c>
      <c r="D320" s="122">
        <v>5365</v>
      </c>
      <c r="E320" s="122">
        <v>4679</v>
      </c>
      <c r="F320" s="122">
        <v>0</v>
      </c>
      <c r="G320" s="122">
        <v>157.29913343539201</v>
      </c>
      <c r="H320" s="122"/>
      <c r="I320" s="122">
        <v>23542.299133435401</v>
      </c>
      <c r="J320" s="122">
        <v>105516585</v>
      </c>
      <c r="K320" s="56"/>
      <c r="L320" s="122"/>
      <c r="M320" s="124"/>
      <c r="N320" s="124"/>
      <c r="O320" s="124"/>
      <c r="P320" s="124"/>
      <c r="Q320" s="124"/>
      <c r="R320" s="124"/>
      <c r="S320" s="124"/>
      <c r="T320" s="125"/>
      <c r="U320" s="133"/>
      <c r="V320" s="125"/>
      <c r="W320" s="127"/>
      <c r="X320" s="127"/>
      <c r="Y320" s="127"/>
      <c r="AA320" s="129"/>
      <c r="AB320" s="129"/>
      <c r="AC320" s="129"/>
      <c r="AD320" s="130"/>
      <c r="AE320" s="129"/>
      <c r="AF320" s="129"/>
      <c r="AG320" s="129"/>
      <c r="AH320" s="129"/>
      <c r="AI320" s="129"/>
      <c r="AJ320" s="129"/>
      <c r="AK320" s="129"/>
      <c r="AM320" s="131"/>
    </row>
    <row r="321" spans="1:12" ht="6.75" customHeight="1" thickBot="1" x14ac:dyDescent="0.25">
      <c r="A321" s="134"/>
      <c r="B321" s="134"/>
      <c r="C321" s="134"/>
      <c r="D321" s="134"/>
      <c r="E321" s="134"/>
      <c r="F321" s="134"/>
      <c r="G321" s="134"/>
      <c r="H321" s="134"/>
      <c r="I321" s="134"/>
      <c r="J321" s="134"/>
    </row>
    <row r="322" spans="1:12" ht="12.75" customHeight="1" x14ac:dyDescent="0.2">
      <c r="A322" s="135" t="str">
        <f>"1) Regleringsposten redovisas avrundad. Faktiskt belopp är "&amp;G296&amp;" kronor per invånare"</f>
        <v>1) Regleringsposten redovisas avrundad. Faktiskt belopp är 157,299133435392 kronor per invånare</v>
      </c>
      <c r="B322" s="136"/>
      <c r="C322" s="136"/>
      <c r="D322" s="136"/>
      <c r="E322" s="136"/>
      <c r="F322" s="137"/>
      <c r="G322" s="136"/>
      <c r="H322" s="136"/>
      <c r="I322" s="136"/>
      <c r="J322" s="136"/>
      <c r="K322" s="138"/>
      <c r="L322" s="138"/>
    </row>
    <row r="323" spans="1:12" hidden="1" x14ac:dyDescent="0.2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</row>
    <row r="324" spans="1:12" x14ac:dyDescent="0.2"/>
    <row r="325" spans="1:12" x14ac:dyDescent="0.2"/>
    <row r="326" spans="1:12" x14ac:dyDescent="0.2"/>
    <row r="327" spans="1:12" x14ac:dyDescent="0.2"/>
  </sheetData>
  <mergeCells count="1">
    <mergeCell ref="I3:J3"/>
  </mergeCells>
  <conditionalFormatting sqref="K296:L299 K301:L304 K307:L317 K319:L320">
    <cfRule type="cellIs" dxfId="190" priority="110" stopIfTrue="1" operator="lessThan">
      <formula>0</formula>
    </cfRule>
    <cfRule type="cellIs" priority="111" stopIfTrue="1" operator="lessThan">
      <formula>0</formula>
    </cfRule>
  </conditionalFormatting>
  <conditionalFormatting sqref="L296:S299 U296 U299 Z296:AK299 Z301:AK304 L301:S304 L307:S317 Z307:AK317 Z319:AK320 L319:S320">
    <cfRule type="cellIs" dxfId="189" priority="112" stopIfTrue="1" operator="lessThan">
      <formula>0</formula>
    </cfRule>
  </conditionalFormatting>
  <conditionalFormatting sqref="AM296:AM299 AM301:AM304 AM307:AM317 AM319:AM320">
    <cfRule type="cellIs" dxfId="188" priority="109" operator="lessThan">
      <formula>0</formula>
    </cfRule>
  </conditionalFormatting>
  <conditionalFormatting sqref="K300:L300">
    <cfRule type="cellIs" dxfId="187" priority="106" stopIfTrue="1" operator="lessThan">
      <formula>0</formula>
    </cfRule>
    <cfRule type="cellIs" priority="107" stopIfTrue="1" operator="lessThan">
      <formula>0</formula>
    </cfRule>
  </conditionalFormatting>
  <conditionalFormatting sqref="L300:S300 Z300:AK300">
    <cfRule type="cellIs" dxfId="186" priority="108" stopIfTrue="1" operator="lessThan">
      <formula>0</formula>
    </cfRule>
  </conditionalFormatting>
  <conditionalFormatting sqref="AM300">
    <cfRule type="cellIs" dxfId="185" priority="105" operator="lessThan">
      <formula>0</formula>
    </cfRule>
  </conditionalFormatting>
  <conditionalFormatting sqref="K318:L318">
    <cfRule type="cellIs" dxfId="184" priority="98" stopIfTrue="1" operator="lessThan">
      <formula>0</formula>
    </cfRule>
    <cfRule type="cellIs" priority="99" stopIfTrue="1" operator="lessThan">
      <formula>0</formula>
    </cfRule>
  </conditionalFormatting>
  <conditionalFormatting sqref="L318:S318 Z318:AK318">
    <cfRule type="cellIs" dxfId="183" priority="100" stopIfTrue="1" operator="lessThan">
      <formula>0</formula>
    </cfRule>
  </conditionalFormatting>
  <conditionalFormatting sqref="AM318">
    <cfRule type="cellIs" dxfId="182" priority="97" operator="lessThan">
      <formula>0</formula>
    </cfRule>
  </conditionalFormatting>
  <conditionalFormatting sqref="K305:L305">
    <cfRule type="cellIs" dxfId="181" priority="102" stopIfTrue="1" operator="lessThan">
      <formula>0</formula>
    </cfRule>
    <cfRule type="cellIs" priority="103" stopIfTrue="1" operator="lessThan">
      <formula>0</formula>
    </cfRule>
  </conditionalFormatting>
  <conditionalFormatting sqref="L305:S305 Z305:AK305">
    <cfRule type="cellIs" dxfId="180" priority="104" stopIfTrue="1" operator="lessThan">
      <formula>0</formula>
    </cfRule>
  </conditionalFormatting>
  <conditionalFormatting sqref="AM305">
    <cfRule type="cellIs" dxfId="179" priority="101" operator="lessThan">
      <formula>0</formula>
    </cfRule>
  </conditionalFormatting>
  <conditionalFormatting sqref="K10:L10 K12:L36 K57:L69 K47:L55 K38:L45 K71:L83 K85:L92 K94:L105 K107:L107 K109:L113 K115:L147 K149:L154 K156:L204 K206:L221 K223:L234 K236:L245 K247:L261 K263:L272 K274:L280 K282:L289 K291:L295">
    <cfRule type="cellIs" dxfId="178" priority="90" stopIfTrue="1" operator="lessThan">
      <formula>0</formula>
    </cfRule>
    <cfRule type="cellIs" priority="91" stopIfTrue="1" operator="lessThan">
      <formula>0</formula>
    </cfRule>
  </conditionalFormatting>
  <conditionalFormatting sqref="L10:S10 Z10:AK10 Z12:AK36 L12:S36 L57:S69 Z57:AK69 L47:S55 Z47:AK55 L38:S45 Z38:AK45 Z71:AK83 L71:S83 L85:S92 Z85:AK92 Z94:AK105 L94:S105 L107:S107 Z107:AK107 Z109:AK113 L109:S113 L115:S147 Z115:AK147 Z149:AK154 L149:S154 L156:S204 Z156:AK204 Z206:AK221 L206:S221 L223:S234 Z223:AK234 Z236:AK245 L236:S245 L247:S261 Z247:AK261 Z263:AK272 L263:S272 L274:S280 Z274:AK280 Z282:AK289 L282:S289 L291:S295 Z291:AK295">
    <cfRule type="cellIs" dxfId="177" priority="92" stopIfTrue="1" operator="lessThan">
      <formula>0</formula>
    </cfRule>
  </conditionalFormatting>
  <conditionalFormatting sqref="AM10 AM12:AM36 AM57:AM69 AM47:AM55 AM38:AM45 AM71:AM83 AM85:AM92 AM94:AM105 AM107 AM109:AM113 AM115:AM147 AM149:AM154 AM156:AM204 AM206:AM221 AM223:AM234 AM236:AM245 AM247:AM261 AM263:AM272 AM274:AM280 AM282:AM289 AM291:AM295">
    <cfRule type="cellIs" dxfId="176" priority="88" operator="lessThan">
      <formula>0</formula>
    </cfRule>
  </conditionalFormatting>
  <conditionalFormatting sqref="AM306">
    <cfRule type="cellIs" dxfId="175" priority="2" operator="lessThan">
      <formula>0</formula>
    </cfRule>
  </conditionalFormatting>
  <conditionalFormatting sqref="B11:J320">
    <cfRule type="cellIs" dxfId="174" priority="1" operator="lessThan">
      <formula>0</formula>
    </cfRule>
  </conditionalFormatting>
  <conditionalFormatting sqref="K11:L11">
    <cfRule type="cellIs" dxfId="173" priority="83" stopIfTrue="1" operator="lessThan">
      <formula>0</formula>
    </cfRule>
    <cfRule type="cellIs" priority="84" stopIfTrue="1" operator="lessThan">
      <formula>0</formula>
    </cfRule>
  </conditionalFormatting>
  <conditionalFormatting sqref="Z11:AK11 L11:S11">
    <cfRule type="cellIs" dxfId="172" priority="85" stopIfTrue="1" operator="lessThan">
      <formula>0</formula>
    </cfRule>
  </conditionalFormatting>
  <conditionalFormatting sqref="AM11">
    <cfRule type="cellIs" dxfId="171" priority="82" operator="lessThan">
      <formula>0</formula>
    </cfRule>
  </conditionalFormatting>
  <conditionalFormatting sqref="K56:L56">
    <cfRule type="cellIs" dxfId="170" priority="79" stopIfTrue="1" operator="lessThan">
      <formula>0</formula>
    </cfRule>
    <cfRule type="cellIs" priority="80" stopIfTrue="1" operator="lessThan">
      <formula>0</formula>
    </cfRule>
  </conditionalFormatting>
  <conditionalFormatting sqref="L56:S56 Z56:AK56">
    <cfRule type="cellIs" dxfId="169" priority="81" stopIfTrue="1" operator="lessThan">
      <formula>0</formula>
    </cfRule>
  </conditionalFormatting>
  <conditionalFormatting sqref="AM56">
    <cfRule type="cellIs" dxfId="168" priority="78" operator="lessThan">
      <formula>0</formula>
    </cfRule>
  </conditionalFormatting>
  <conditionalFormatting sqref="K46:L46">
    <cfRule type="cellIs" dxfId="167" priority="75" stopIfTrue="1" operator="lessThan">
      <formula>0</formula>
    </cfRule>
    <cfRule type="cellIs" priority="76" stopIfTrue="1" operator="lessThan">
      <formula>0</formula>
    </cfRule>
  </conditionalFormatting>
  <conditionalFormatting sqref="L46:S46 Z46:AK46">
    <cfRule type="cellIs" dxfId="166" priority="77" stopIfTrue="1" operator="lessThan">
      <formula>0</formula>
    </cfRule>
  </conditionalFormatting>
  <conditionalFormatting sqref="AM46">
    <cfRule type="cellIs" dxfId="165" priority="74" operator="lessThan">
      <formula>0</formula>
    </cfRule>
  </conditionalFormatting>
  <conditionalFormatting sqref="K37:L37">
    <cfRule type="cellIs" dxfId="164" priority="71" stopIfTrue="1" operator="lessThan">
      <formula>0</formula>
    </cfRule>
    <cfRule type="cellIs" priority="72" stopIfTrue="1" operator="lessThan">
      <formula>0</formula>
    </cfRule>
  </conditionalFormatting>
  <conditionalFormatting sqref="L37:S37 Z37:AK37">
    <cfRule type="cellIs" dxfId="163" priority="73" stopIfTrue="1" operator="lessThan">
      <formula>0</formula>
    </cfRule>
  </conditionalFormatting>
  <conditionalFormatting sqref="AM37">
    <cfRule type="cellIs" dxfId="162" priority="70" operator="lessThan">
      <formula>0</formula>
    </cfRule>
  </conditionalFormatting>
  <conditionalFormatting sqref="K70:L70">
    <cfRule type="cellIs" dxfId="161" priority="67" stopIfTrue="1" operator="lessThan">
      <formula>0</formula>
    </cfRule>
    <cfRule type="cellIs" priority="68" stopIfTrue="1" operator="lessThan">
      <formula>0</formula>
    </cfRule>
  </conditionalFormatting>
  <conditionalFormatting sqref="L70:S70 Z70:AK70">
    <cfRule type="cellIs" dxfId="160" priority="69" stopIfTrue="1" operator="lessThan">
      <formula>0</formula>
    </cfRule>
  </conditionalFormatting>
  <conditionalFormatting sqref="AM70">
    <cfRule type="cellIs" dxfId="159" priority="66" operator="lessThan">
      <formula>0</formula>
    </cfRule>
  </conditionalFormatting>
  <conditionalFormatting sqref="K84:L84">
    <cfRule type="cellIs" dxfId="158" priority="63" stopIfTrue="1" operator="lessThan">
      <formula>0</formula>
    </cfRule>
    <cfRule type="cellIs" priority="64" stopIfTrue="1" operator="lessThan">
      <formula>0</formula>
    </cfRule>
  </conditionalFormatting>
  <conditionalFormatting sqref="L84:S84 Z84:AK84">
    <cfRule type="cellIs" dxfId="157" priority="65" stopIfTrue="1" operator="lessThan">
      <formula>0</formula>
    </cfRule>
  </conditionalFormatting>
  <conditionalFormatting sqref="AM84">
    <cfRule type="cellIs" dxfId="156" priority="62" operator="lessThan">
      <formula>0</formula>
    </cfRule>
  </conditionalFormatting>
  <conditionalFormatting sqref="K93:L93">
    <cfRule type="cellIs" dxfId="155" priority="59" stopIfTrue="1" operator="lessThan">
      <formula>0</formula>
    </cfRule>
    <cfRule type="cellIs" priority="60" stopIfTrue="1" operator="lessThan">
      <formula>0</formula>
    </cfRule>
  </conditionalFormatting>
  <conditionalFormatting sqref="L93:S93 Z93:AK93">
    <cfRule type="cellIs" dxfId="154" priority="61" stopIfTrue="1" operator="lessThan">
      <formula>0</formula>
    </cfRule>
  </conditionalFormatting>
  <conditionalFormatting sqref="AM93">
    <cfRule type="cellIs" dxfId="153" priority="58" operator="lessThan">
      <formula>0</formula>
    </cfRule>
  </conditionalFormatting>
  <conditionalFormatting sqref="K106:L106">
    <cfRule type="cellIs" dxfId="152" priority="55" stopIfTrue="1" operator="lessThan">
      <formula>0</formula>
    </cfRule>
    <cfRule type="cellIs" priority="56" stopIfTrue="1" operator="lessThan">
      <formula>0</formula>
    </cfRule>
  </conditionalFormatting>
  <conditionalFormatting sqref="L106:S106 Z106:AK106">
    <cfRule type="cellIs" dxfId="151" priority="57" stopIfTrue="1" operator="lessThan">
      <formula>0</formula>
    </cfRule>
  </conditionalFormatting>
  <conditionalFormatting sqref="AM106">
    <cfRule type="cellIs" dxfId="150" priority="54" operator="lessThan">
      <formula>0</formula>
    </cfRule>
  </conditionalFormatting>
  <conditionalFormatting sqref="K108:L108">
    <cfRule type="cellIs" dxfId="149" priority="51" stopIfTrue="1" operator="lessThan">
      <formula>0</formula>
    </cfRule>
    <cfRule type="cellIs" priority="52" stopIfTrue="1" operator="lessThan">
      <formula>0</formula>
    </cfRule>
  </conditionalFormatting>
  <conditionalFormatting sqref="L108:S108 Z108:AK108">
    <cfRule type="cellIs" dxfId="148" priority="53" stopIfTrue="1" operator="lessThan">
      <formula>0</formula>
    </cfRule>
  </conditionalFormatting>
  <conditionalFormatting sqref="AM108">
    <cfRule type="cellIs" dxfId="147" priority="50" operator="lessThan">
      <formula>0</formula>
    </cfRule>
  </conditionalFormatting>
  <conditionalFormatting sqref="K114:L114">
    <cfRule type="cellIs" dxfId="146" priority="47" stopIfTrue="1" operator="lessThan">
      <formula>0</formula>
    </cfRule>
    <cfRule type="cellIs" priority="48" stopIfTrue="1" operator="lessThan">
      <formula>0</formula>
    </cfRule>
  </conditionalFormatting>
  <conditionalFormatting sqref="L114:S114 Z114:AK114">
    <cfRule type="cellIs" dxfId="145" priority="49" stopIfTrue="1" operator="lessThan">
      <formula>0</formula>
    </cfRule>
  </conditionalFormatting>
  <conditionalFormatting sqref="AM114">
    <cfRule type="cellIs" dxfId="144" priority="46" operator="lessThan">
      <formula>0</formula>
    </cfRule>
  </conditionalFormatting>
  <conditionalFormatting sqref="K148:L148">
    <cfRule type="cellIs" dxfId="143" priority="43" stopIfTrue="1" operator="lessThan">
      <formula>0</formula>
    </cfRule>
    <cfRule type="cellIs" priority="44" stopIfTrue="1" operator="lessThan">
      <formula>0</formula>
    </cfRule>
  </conditionalFormatting>
  <conditionalFormatting sqref="L148:S148 Z148:AK148">
    <cfRule type="cellIs" dxfId="142" priority="45" stopIfTrue="1" operator="lessThan">
      <formula>0</formula>
    </cfRule>
  </conditionalFormatting>
  <conditionalFormatting sqref="AM148">
    <cfRule type="cellIs" dxfId="141" priority="42" operator="lessThan">
      <formula>0</formula>
    </cfRule>
  </conditionalFormatting>
  <conditionalFormatting sqref="K155:L155">
    <cfRule type="cellIs" dxfId="140" priority="39" stopIfTrue="1" operator="lessThan">
      <formula>0</formula>
    </cfRule>
    <cfRule type="cellIs" priority="40" stopIfTrue="1" operator="lessThan">
      <formula>0</formula>
    </cfRule>
  </conditionalFormatting>
  <conditionalFormatting sqref="L155:S155 Z155:AK155">
    <cfRule type="cellIs" dxfId="139" priority="41" stopIfTrue="1" operator="lessThan">
      <formula>0</formula>
    </cfRule>
  </conditionalFormatting>
  <conditionalFormatting sqref="AM155">
    <cfRule type="cellIs" dxfId="138" priority="38" operator="lessThan">
      <formula>0</formula>
    </cfRule>
  </conditionalFormatting>
  <conditionalFormatting sqref="K205:L205">
    <cfRule type="cellIs" dxfId="137" priority="35" stopIfTrue="1" operator="lessThan">
      <formula>0</formula>
    </cfRule>
    <cfRule type="cellIs" priority="36" stopIfTrue="1" operator="lessThan">
      <formula>0</formula>
    </cfRule>
  </conditionalFormatting>
  <conditionalFormatting sqref="L205:S205 Z205:AK205">
    <cfRule type="cellIs" dxfId="136" priority="37" stopIfTrue="1" operator="lessThan">
      <formula>0</formula>
    </cfRule>
  </conditionalFormatting>
  <conditionalFormatting sqref="AM205">
    <cfRule type="cellIs" dxfId="135" priority="34" operator="lessThan">
      <formula>0</formula>
    </cfRule>
  </conditionalFormatting>
  <conditionalFormatting sqref="K222:L222">
    <cfRule type="cellIs" dxfId="134" priority="31" stopIfTrue="1" operator="lessThan">
      <formula>0</formula>
    </cfRule>
    <cfRule type="cellIs" priority="32" stopIfTrue="1" operator="lessThan">
      <formula>0</formula>
    </cfRule>
  </conditionalFormatting>
  <conditionalFormatting sqref="L222:S222 Z222:AK222">
    <cfRule type="cellIs" dxfId="133" priority="33" stopIfTrue="1" operator="lessThan">
      <formula>0</formula>
    </cfRule>
  </conditionalFormatting>
  <conditionalFormatting sqref="AM222">
    <cfRule type="cellIs" dxfId="132" priority="30" operator="lessThan">
      <formula>0</formula>
    </cfRule>
  </conditionalFormatting>
  <conditionalFormatting sqref="K235:L235">
    <cfRule type="cellIs" dxfId="131" priority="27" stopIfTrue="1" operator="lessThan">
      <formula>0</formula>
    </cfRule>
    <cfRule type="cellIs" priority="28" stopIfTrue="1" operator="lessThan">
      <formula>0</formula>
    </cfRule>
  </conditionalFormatting>
  <conditionalFormatting sqref="L235:S235 Z235:AK235">
    <cfRule type="cellIs" dxfId="130" priority="29" stopIfTrue="1" operator="lessThan">
      <formula>0</formula>
    </cfRule>
  </conditionalFormatting>
  <conditionalFormatting sqref="AM235">
    <cfRule type="cellIs" dxfId="129" priority="26" operator="lessThan">
      <formula>0</formula>
    </cfRule>
  </conditionalFormatting>
  <conditionalFormatting sqref="K246:L246">
    <cfRule type="cellIs" dxfId="128" priority="23" stopIfTrue="1" operator="lessThan">
      <formula>0</formula>
    </cfRule>
    <cfRule type="cellIs" priority="24" stopIfTrue="1" operator="lessThan">
      <formula>0</formula>
    </cfRule>
  </conditionalFormatting>
  <conditionalFormatting sqref="L246:S246 Z246:AK246">
    <cfRule type="cellIs" dxfId="127" priority="25" stopIfTrue="1" operator="lessThan">
      <formula>0</formula>
    </cfRule>
  </conditionalFormatting>
  <conditionalFormatting sqref="AM246">
    <cfRule type="cellIs" dxfId="126" priority="22" operator="lessThan">
      <formula>0</formula>
    </cfRule>
  </conditionalFormatting>
  <conditionalFormatting sqref="K262:L262">
    <cfRule type="cellIs" dxfId="125" priority="19" stopIfTrue="1" operator="lessThan">
      <formula>0</formula>
    </cfRule>
    <cfRule type="cellIs" priority="20" stopIfTrue="1" operator="lessThan">
      <formula>0</formula>
    </cfRule>
  </conditionalFormatting>
  <conditionalFormatting sqref="L262:S262 Z262:AK262">
    <cfRule type="cellIs" dxfId="124" priority="21" stopIfTrue="1" operator="lessThan">
      <formula>0</formula>
    </cfRule>
  </conditionalFormatting>
  <conditionalFormatting sqref="AM262">
    <cfRule type="cellIs" dxfId="123" priority="18" operator="lessThan">
      <formula>0</formula>
    </cfRule>
  </conditionalFormatting>
  <conditionalFormatting sqref="K273:L273">
    <cfRule type="cellIs" dxfId="122" priority="15" stopIfTrue="1" operator="lessThan">
      <formula>0</formula>
    </cfRule>
    <cfRule type="cellIs" priority="16" stopIfTrue="1" operator="lessThan">
      <formula>0</formula>
    </cfRule>
  </conditionalFormatting>
  <conditionalFormatting sqref="L273:S273 Z273:AK273">
    <cfRule type="cellIs" dxfId="121" priority="17" stopIfTrue="1" operator="lessThan">
      <formula>0</formula>
    </cfRule>
  </conditionalFormatting>
  <conditionalFormatting sqref="AM273">
    <cfRule type="cellIs" dxfId="120" priority="14" operator="lessThan">
      <formula>0</formula>
    </cfRule>
  </conditionalFormatting>
  <conditionalFormatting sqref="K281:L281">
    <cfRule type="cellIs" dxfId="119" priority="11" stopIfTrue="1" operator="lessThan">
      <formula>0</formula>
    </cfRule>
    <cfRule type="cellIs" priority="12" stopIfTrue="1" operator="lessThan">
      <formula>0</formula>
    </cfRule>
  </conditionalFormatting>
  <conditionalFormatting sqref="L281:S281 Z281:AK281">
    <cfRule type="cellIs" dxfId="118" priority="13" stopIfTrue="1" operator="lessThan">
      <formula>0</formula>
    </cfRule>
  </conditionalFormatting>
  <conditionalFormatting sqref="AM281">
    <cfRule type="cellIs" dxfId="117" priority="10" operator="lessThan">
      <formula>0</formula>
    </cfRule>
  </conditionalFormatting>
  <conditionalFormatting sqref="K290:L290">
    <cfRule type="cellIs" dxfId="116" priority="7" stopIfTrue="1" operator="lessThan">
      <formula>0</formula>
    </cfRule>
    <cfRule type="cellIs" priority="8" stopIfTrue="1" operator="lessThan">
      <formula>0</formula>
    </cfRule>
  </conditionalFormatting>
  <conditionalFormatting sqref="L290:S290 Z290:AK290">
    <cfRule type="cellIs" dxfId="115" priority="9" stopIfTrue="1" operator="lessThan">
      <formula>0</formula>
    </cfRule>
  </conditionalFormatting>
  <conditionalFormatting sqref="AM290">
    <cfRule type="cellIs" dxfId="114" priority="6" operator="lessThan">
      <formula>0</formula>
    </cfRule>
  </conditionalFormatting>
  <conditionalFormatting sqref="K306:L306">
    <cfRule type="cellIs" dxfId="113" priority="3" stopIfTrue="1" operator="lessThan">
      <formula>0</formula>
    </cfRule>
    <cfRule type="cellIs" priority="4" stopIfTrue="1" operator="lessThan">
      <formula>0</formula>
    </cfRule>
  </conditionalFormatting>
  <conditionalFormatting sqref="L306:S306 Z306:AK306">
    <cfRule type="cellIs" dxfId="112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35"/>
  <sheetViews>
    <sheetView showGridLines="0" topLeftCell="A13" zoomScaleNormal="100" workbookViewId="0"/>
  </sheetViews>
  <sheetFormatPr defaultColWidth="0" defaultRowHeight="0" customHeight="1" zeroHeight="1" x14ac:dyDescent="0.2"/>
  <cols>
    <col min="1" max="1" width="17.5703125" style="230" customWidth="1"/>
    <col min="2" max="2" width="9.5703125" style="230" customWidth="1"/>
    <col min="3" max="5" width="9.140625" style="230" customWidth="1"/>
    <col min="6" max="7" width="8.28515625" style="230" customWidth="1"/>
    <col min="8" max="11" width="9.140625" style="230" customWidth="1"/>
    <col min="12" max="12" width="2.7109375" style="230" customWidth="1"/>
    <col min="13" max="14" width="9.140625" style="230" customWidth="1"/>
    <col min="15" max="16384" width="9.140625" style="230" hidden="1"/>
  </cols>
  <sheetData>
    <row r="1" spans="1:16380" ht="16.5" thickBot="1" x14ac:dyDescent="0.3">
      <c r="A1" s="225" t="str">
        <f>"Tabell 18 Länsvisa skattesatser, utjämningsåret "&amp;Innehåll!C45&amp;", procent"</f>
        <v>Tabell 18 Länsvisa skattesatser, utjämningsåret 2018, procent</v>
      </c>
      <c r="B1" s="226"/>
      <c r="C1" s="226"/>
      <c r="D1" s="226"/>
      <c r="E1" s="226"/>
      <c r="F1" s="226"/>
      <c r="G1" s="227"/>
      <c r="H1" s="227"/>
      <c r="I1" s="227"/>
      <c r="J1" s="226"/>
      <c r="K1" s="226"/>
      <c r="L1" s="228"/>
      <c r="M1" s="228"/>
      <c r="N1" s="226"/>
    </row>
    <row r="2" spans="1:16380" ht="12.75" x14ac:dyDescent="0.2">
      <c r="A2" s="231" t="s">
        <v>19</v>
      </c>
      <c r="B2" s="232" t="s">
        <v>20</v>
      </c>
      <c r="C2" s="677" t="s">
        <v>21</v>
      </c>
      <c r="D2" s="677"/>
      <c r="E2" s="232" t="s">
        <v>22</v>
      </c>
      <c r="F2" s="677" t="s">
        <v>21</v>
      </c>
      <c r="G2" s="678"/>
      <c r="H2" s="233" t="s">
        <v>23</v>
      </c>
      <c r="I2" s="233" t="s">
        <v>23</v>
      </c>
      <c r="J2" s="679" t="str">
        <f>"Länsvis skattesats "&amp;Innehåll!C45&amp;" för"</f>
        <v>Länsvis skattesats 2018 för</v>
      </c>
      <c r="K2" s="680"/>
      <c r="L2" s="680"/>
      <c r="M2" s="680"/>
      <c r="N2" s="680"/>
    </row>
    <row r="3" spans="1:16380" ht="12.75" x14ac:dyDescent="0.2">
      <c r="A3" s="226"/>
      <c r="B3" s="234" t="s">
        <v>39</v>
      </c>
      <c r="C3" s="235" t="str">
        <f>Innehåll!C50&amp;"%"</f>
        <v>95%</v>
      </c>
      <c r="D3" s="235" t="str">
        <f>Innehåll!C51&amp;"%"</f>
        <v>85%</v>
      </c>
      <c r="E3" s="234" t="s">
        <v>24</v>
      </c>
      <c r="F3" s="235" t="str">
        <f>Innehåll!C53&amp;"%"</f>
        <v>90%</v>
      </c>
      <c r="G3" s="235" t="str">
        <f>Innehåll!C54&amp;"%"</f>
        <v>85%</v>
      </c>
      <c r="H3" s="236" t="s">
        <v>25</v>
      </c>
      <c r="I3" s="236" t="s">
        <v>25</v>
      </c>
      <c r="J3" s="681" t="s">
        <v>26</v>
      </c>
      <c r="K3" s="681"/>
      <c r="L3" s="237"/>
      <c r="M3" s="682" t="s">
        <v>26</v>
      </c>
      <c r="N3" s="682"/>
    </row>
    <row r="4" spans="1:16380" ht="12.75" x14ac:dyDescent="0.2">
      <c r="A4" s="226" t="s">
        <v>27</v>
      </c>
      <c r="B4" s="234" t="s">
        <v>28</v>
      </c>
      <c r="C4" s="226"/>
      <c r="D4" s="226"/>
      <c r="E4" s="234" t="s">
        <v>28</v>
      </c>
      <c r="F4" s="227"/>
      <c r="G4" s="227"/>
      <c r="H4" s="236" t="s">
        <v>29</v>
      </c>
      <c r="I4" s="236" t="s">
        <v>29</v>
      </c>
      <c r="J4" s="676" t="s">
        <v>30</v>
      </c>
      <c r="K4" s="676"/>
      <c r="L4" s="238"/>
      <c r="M4" s="676" t="s">
        <v>31</v>
      </c>
      <c r="N4" s="676"/>
    </row>
    <row r="5" spans="1:16380" ht="12.75" x14ac:dyDescent="0.2">
      <c r="A5" s="226" t="s">
        <v>32</v>
      </c>
      <c r="B5" s="234" t="s">
        <v>33</v>
      </c>
      <c r="C5" s="226"/>
      <c r="D5" s="226"/>
      <c r="E5" s="234" t="s">
        <v>33</v>
      </c>
      <c r="F5" s="227"/>
      <c r="G5" s="227"/>
      <c r="H5" s="236" t="s">
        <v>34</v>
      </c>
      <c r="I5" s="236" t="s">
        <v>34</v>
      </c>
      <c r="J5" s="234" t="s">
        <v>20</v>
      </c>
      <c r="K5" s="234" t="s">
        <v>22</v>
      </c>
      <c r="L5" s="238"/>
      <c r="M5" s="234" t="s">
        <v>20</v>
      </c>
      <c r="N5" s="234" t="s">
        <v>22</v>
      </c>
    </row>
    <row r="6" spans="1:16380" ht="14.25" x14ac:dyDescent="0.2">
      <c r="A6" s="239"/>
      <c r="B6" s="240" t="s">
        <v>25</v>
      </c>
      <c r="C6" s="241"/>
      <c r="D6" s="241"/>
      <c r="E6" s="240" t="s">
        <v>25</v>
      </c>
      <c r="F6" s="242"/>
      <c r="G6" s="242"/>
      <c r="H6" s="243" t="s">
        <v>35</v>
      </c>
      <c r="I6" s="244" t="str">
        <f>Innehåll!C47+1&amp;"-"</f>
        <v>2004-</v>
      </c>
      <c r="J6" s="234" t="s">
        <v>36</v>
      </c>
      <c r="K6" s="234" t="s">
        <v>37</v>
      </c>
      <c r="L6" s="238"/>
      <c r="M6" s="234" t="s">
        <v>36</v>
      </c>
      <c r="N6" s="234" t="s">
        <v>37</v>
      </c>
    </row>
    <row r="7" spans="1:16380" ht="14.25" x14ac:dyDescent="0.2">
      <c r="A7" s="241"/>
      <c r="B7" s="240" t="s">
        <v>40</v>
      </c>
      <c r="C7" s="241"/>
      <c r="D7" s="241"/>
      <c r="E7" s="240" t="s">
        <v>40</v>
      </c>
      <c r="F7" s="242"/>
      <c r="G7" s="242"/>
      <c r="H7" s="244" t="str">
        <f>Innehåll!C47</f>
        <v>2003</v>
      </c>
      <c r="I7" s="245" t="str">
        <f>Innehåll!C45</f>
        <v>2018</v>
      </c>
      <c r="J7" s="246" t="str">
        <f>"("&amp;Innehåll!C50&amp;"%)"</f>
        <v>(95%)</v>
      </c>
      <c r="K7" s="246" t="str">
        <f>"("&amp;Innehåll!C53&amp;"%)"</f>
        <v>(90%)</v>
      </c>
      <c r="L7" s="237"/>
      <c r="M7" s="246" t="str">
        <f>"("&amp;Innehåll!C51&amp;"%)"</f>
        <v>(85%)</v>
      </c>
      <c r="N7" s="246" t="str">
        <f>"("&amp;Innehåll!C54&amp;"%)"</f>
        <v>(85%)</v>
      </c>
    </row>
    <row r="8" spans="1:16380" ht="12.75" x14ac:dyDescent="0.2">
      <c r="A8" s="247"/>
      <c r="B8" s="248" t="str">
        <f>Innehåll!C47</f>
        <v>2003</v>
      </c>
      <c r="C8" s="247"/>
      <c r="D8" s="247"/>
      <c r="E8" s="248" t="str">
        <f>Innehåll!C47</f>
        <v>2003</v>
      </c>
      <c r="F8" s="249"/>
      <c r="G8" s="249"/>
      <c r="H8" s="249"/>
      <c r="I8" s="249"/>
      <c r="J8" s="9"/>
      <c r="K8" s="9"/>
      <c r="L8" s="250"/>
      <c r="M8" s="9"/>
      <c r="N8" s="9"/>
    </row>
    <row r="9" spans="1:16380" customFormat="1" ht="18" customHeight="1" x14ac:dyDescent="0.2">
      <c r="A9" s="7" t="s">
        <v>359</v>
      </c>
      <c r="B9" s="10">
        <v>20.6369336183777</v>
      </c>
      <c r="C9" s="10">
        <v>19.6050869374588</v>
      </c>
      <c r="D9" s="10">
        <v>17.541393575621001</v>
      </c>
      <c r="E9" s="10">
        <v>10.5292284344581</v>
      </c>
      <c r="F9" s="10">
        <v>9.4763055910122898</v>
      </c>
      <c r="G9" s="10">
        <v>8.9498441692893795</v>
      </c>
      <c r="H9" s="10">
        <v>3.58</v>
      </c>
      <c r="I9" s="10">
        <v>0.02</v>
      </c>
      <c r="J9" s="10">
        <v>19.05</v>
      </c>
      <c r="K9" s="10">
        <v>10.029999999999999</v>
      </c>
      <c r="L9" s="67"/>
      <c r="M9" s="67">
        <v>16.98</v>
      </c>
      <c r="N9" s="67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2.75" x14ac:dyDescent="0.2">
      <c r="A10" s="7" t="s">
        <v>386</v>
      </c>
      <c r="B10" s="10">
        <v>20.6369336183777</v>
      </c>
      <c r="C10" s="10">
        <v>19.6050869374588</v>
      </c>
      <c r="D10" s="10">
        <v>17.541393575621001</v>
      </c>
      <c r="E10" s="10">
        <v>10.5292284344581</v>
      </c>
      <c r="F10" s="10">
        <v>9.4763055910122898</v>
      </c>
      <c r="G10" s="10">
        <v>8.9498441692893795</v>
      </c>
      <c r="H10" s="10">
        <v>4.18</v>
      </c>
      <c r="I10" s="10">
        <v>-0.49</v>
      </c>
      <c r="J10" s="10">
        <v>19.14</v>
      </c>
      <c r="K10" s="10">
        <v>9.94</v>
      </c>
      <c r="L10" s="67"/>
      <c r="M10" s="67">
        <v>17.07</v>
      </c>
      <c r="N10" s="67">
        <v>9.42</v>
      </c>
    </row>
    <row r="11" spans="1:16380" customFormat="1" ht="12.75" x14ac:dyDescent="0.2">
      <c r="A11" s="7" t="s">
        <v>394</v>
      </c>
      <c r="B11" s="10">
        <v>20.6369336183777</v>
      </c>
      <c r="C11" s="10">
        <v>19.6050869374588</v>
      </c>
      <c r="D11" s="10">
        <v>17.541393575621001</v>
      </c>
      <c r="E11" s="10">
        <v>10.5292284344581</v>
      </c>
      <c r="F11" s="10">
        <v>9.4763055910122898</v>
      </c>
      <c r="G11" s="10">
        <v>8.9498441692893795</v>
      </c>
      <c r="H11" s="10">
        <v>4.28</v>
      </c>
      <c r="I11" s="10">
        <v>0.2</v>
      </c>
      <c r="J11" s="10">
        <v>19.93</v>
      </c>
      <c r="K11" s="10">
        <v>9.15</v>
      </c>
      <c r="L11" s="67"/>
      <c r="M11" s="67">
        <v>17.86</v>
      </c>
      <c r="N11" s="67">
        <v>8.6300000000000008</v>
      </c>
    </row>
    <row r="12" spans="1:16380" customFormat="1" ht="12.75" x14ac:dyDescent="0.2">
      <c r="A12" s="7" t="s">
        <v>404</v>
      </c>
      <c r="B12" s="10">
        <v>20.6369336183777</v>
      </c>
      <c r="C12" s="10">
        <v>19.6050869374588</v>
      </c>
      <c r="D12" s="10">
        <v>17.541393575621001</v>
      </c>
      <c r="E12" s="10">
        <v>10.5292284344581</v>
      </c>
      <c r="F12" s="10">
        <v>9.4763055910122898</v>
      </c>
      <c r="G12" s="10">
        <v>8.9498441692893795</v>
      </c>
      <c r="H12" s="10">
        <v>3.65</v>
      </c>
      <c r="I12" s="10">
        <v>-0.17</v>
      </c>
      <c r="J12" s="10">
        <v>18.93</v>
      </c>
      <c r="K12" s="10">
        <v>10.15</v>
      </c>
      <c r="L12" s="67"/>
      <c r="M12" s="67">
        <v>16.86</v>
      </c>
      <c r="N12" s="67">
        <v>9.6300000000000008</v>
      </c>
    </row>
    <row r="13" spans="1:16380" customFormat="1" ht="12.75" x14ac:dyDescent="0.2">
      <c r="A13" s="7" t="s">
        <v>418</v>
      </c>
      <c r="B13" s="10">
        <v>20.6369336183777</v>
      </c>
      <c r="C13" s="10">
        <v>19.6050869374588</v>
      </c>
      <c r="D13" s="10">
        <v>17.541393575621001</v>
      </c>
      <c r="E13" s="10">
        <v>10.5292284344581</v>
      </c>
      <c r="F13" s="10">
        <v>9.4763055910122898</v>
      </c>
      <c r="G13" s="10">
        <v>8.9498441692893795</v>
      </c>
      <c r="H13" s="10">
        <v>3.83</v>
      </c>
      <c r="I13" s="10">
        <v>-0.14000000000000001</v>
      </c>
      <c r="J13" s="10">
        <v>19.14</v>
      </c>
      <c r="K13" s="10">
        <v>9.94</v>
      </c>
      <c r="L13" s="67"/>
      <c r="M13" s="67">
        <v>17.07</v>
      </c>
      <c r="N13" s="67">
        <v>9.42</v>
      </c>
    </row>
    <row r="14" spans="1:16380" customFormat="1" ht="18" customHeight="1" x14ac:dyDescent="0.2">
      <c r="A14" s="7" t="s">
        <v>432</v>
      </c>
      <c r="B14" s="10">
        <v>20.6369336183777</v>
      </c>
      <c r="C14" s="10">
        <v>19.6050869374588</v>
      </c>
      <c r="D14" s="10">
        <v>17.541393575621001</v>
      </c>
      <c r="E14" s="10">
        <v>10.5292284344581</v>
      </c>
      <c r="F14" s="10">
        <v>9.4763055910122898</v>
      </c>
      <c r="G14" s="10">
        <v>8.9498441692893795</v>
      </c>
      <c r="H14" s="10">
        <v>4.71</v>
      </c>
      <c r="I14" s="10">
        <v>-0.39</v>
      </c>
      <c r="J14" s="10">
        <v>19.77</v>
      </c>
      <c r="K14" s="10">
        <v>9.31</v>
      </c>
      <c r="L14" s="67"/>
      <c r="M14" s="67">
        <v>17.7</v>
      </c>
      <c r="N14" s="67">
        <v>8.7899999999999991</v>
      </c>
    </row>
    <row r="15" spans="1:16380" customFormat="1" ht="12.75" x14ac:dyDescent="0.2">
      <c r="A15" s="7" t="s">
        <v>441</v>
      </c>
      <c r="B15" s="10">
        <v>20.6369336183777</v>
      </c>
      <c r="C15" s="10">
        <v>19.6050869374588</v>
      </c>
      <c r="D15" s="10">
        <v>17.541393575621001</v>
      </c>
      <c r="E15" s="10">
        <v>10.5292284344581</v>
      </c>
      <c r="F15" s="10">
        <v>9.4763055910122898</v>
      </c>
      <c r="G15" s="10">
        <v>8.9498441692893795</v>
      </c>
      <c r="H15" s="10">
        <v>5.0599999999999996</v>
      </c>
      <c r="I15" s="10">
        <v>-0.15</v>
      </c>
      <c r="J15" s="10">
        <v>20.36</v>
      </c>
      <c r="K15" s="10">
        <v>8.7200000000000006</v>
      </c>
      <c r="L15" s="67"/>
      <c r="M15" s="67">
        <v>18.29</v>
      </c>
      <c r="N15" s="67">
        <v>8.1999999999999993</v>
      </c>
    </row>
    <row r="16" spans="1:16380" customFormat="1" ht="12.75" x14ac:dyDescent="0.2">
      <c r="A16" s="7" t="s">
        <v>455</v>
      </c>
      <c r="B16" s="10">
        <v>20.6369336183777</v>
      </c>
      <c r="C16" s="10">
        <v>19.6050869374588</v>
      </c>
      <c r="D16" s="10">
        <v>17.541393575621001</v>
      </c>
      <c r="E16" s="10">
        <v>10.5292284344581</v>
      </c>
      <c r="F16" s="10">
        <v>9.4763055910122898</v>
      </c>
      <c r="G16" s="10">
        <v>8.9498441692893795</v>
      </c>
      <c r="H16" s="10">
        <v>3.79</v>
      </c>
      <c r="I16" s="10">
        <v>0.32</v>
      </c>
      <c r="J16" s="10">
        <v>19.559999999999999</v>
      </c>
      <c r="K16" s="10">
        <v>9.52</v>
      </c>
      <c r="L16" s="67"/>
      <c r="M16" s="67">
        <v>17.489999999999998</v>
      </c>
      <c r="N16" s="67">
        <v>9</v>
      </c>
    </row>
    <row r="17" spans="1:14" customFormat="1" ht="12.75" x14ac:dyDescent="0.2">
      <c r="A17" s="7" t="s">
        <v>461</v>
      </c>
      <c r="B17" s="10">
        <v>20.6369336183777</v>
      </c>
      <c r="C17" s="10">
        <v>19.6050869374588</v>
      </c>
      <c r="D17" s="10">
        <v>17.541393575621001</v>
      </c>
      <c r="E17" s="10">
        <v>10.5292284344581</v>
      </c>
      <c r="F17" s="10">
        <v>9.4763055910122898</v>
      </c>
      <c r="G17" s="10">
        <v>8.9498441692893795</v>
      </c>
      <c r="H17" s="10">
        <v>4.25</v>
      </c>
      <c r="I17" s="10">
        <v>0</v>
      </c>
      <c r="J17" s="10">
        <v>19.7</v>
      </c>
      <c r="K17" s="10">
        <v>9.3800000000000008</v>
      </c>
      <c r="L17" s="67"/>
      <c r="M17" s="67">
        <v>17.63</v>
      </c>
      <c r="N17" s="67">
        <v>8.86</v>
      </c>
    </row>
    <row r="18" spans="1:14" customFormat="1" ht="12.75" x14ac:dyDescent="0.2">
      <c r="A18" s="7" t="s">
        <v>495</v>
      </c>
      <c r="B18" s="10">
        <v>20.6369336183777</v>
      </c>
      <c r="C18" s="10">
        <v>19.6050869374588</v>
      </c>
      <c r="D18" s="10">
        <v>17.541393575621001</v>
      </c>
      <c r="E18" s="10">
        <v>10.5292284344581</v>
      </c>
      <c r="F18" s="10">
        <v>9.4763055910122898</v>
      </c>
      <c r="G18" s="10">
        <v>8.9498441692893795</v>
      </c>
      <c r="H18" s="10">
        <v>4.03</v>
      </c>
      <c r="I18" s="10">
        <v>-0.2</v>
      </c>
      <c r="J18" s="10">
        <v>19.28</v>
      </c>
      <c r="K18" s="10">
        <v>9.8000000000000007</v>
      </c>
      <c r="L18" s="67"/>
      <c r="M18" s="67">
        <v>17.21</v>
      </c>
      <c r="N18" s="67">
        <v>9.2799999999999994</v>
      </c>
    </row>
    <row r="19" spans="1:14" customFormat="1" ht="18" customHeight="1" x14ac:dyDescent="0.2">
      <c r="A19" s="7" t="s">
        <v>502</v>
      </c>
      <c r="B19" s="10">
        <v>20.6369336183777</v>
      </c>
      <c r="C19" s="10">
        <v>19.6050869374588</v>
      </c>
      <c r="D19" s="10">
        <v>17.541393575621001</v>
      </c>
      <c r="E19" s="10">
        <v>10.5292284344581</v>
      </c>
      <c r="F19" s="10">
        <v>9.4763055910122898</v>
      </c>
      <c r="G19" s="10">
        <v>8.9498441692893795</v>
      </c>
      <c r="H19" s="10">
        <v>4.3899999999999997</v>
      </c>
      <c r="I19" s="10">
        <v>-0.43</v>
      </c>
      <c r="J19" s="10">
        <v>19.41</v>
      </c>
      <c r="K19" s="10">
        <v>9.67</v>
      </c>
      <c r="L19" s="67"/>
      <c r="M19" s="67">
        <v>17.34</v>
      </c>
      <c r="N19" s="67">
        <v>9.15</v>
      </c>
    </row>
    <row r="20" spans="1:14" customFormat="1" ht="12.75" x14ac:dyDescent="0.2">
      <c r="A20" s="7" t="s">
        <v>552</v>
      </c>
      <c r="B20" s="10">
        <v>20.6369336183777</v>
      </c>
      <c r="C20" s="10">
        <v>19.6050869374588</v>
      </c>
      <c r="D20" s="10">
        <v>17.541393575621001</v>
      </c>
      <c r="E20" s="10">
        <v>10.5292284344581</v>
      </c>
      <c r="F20" s="10">
        <v>9.4763055910122898</v>
      </c>
      <c r="G20" s="10">
        <v>8.9498441692893795</v>
      </c>
      <c r="H20" s="10">
        <v>5</v>
      </c>
      <c r="I20" s="10">
        <v>0</v>
      </c>
      <c r="J20" s="10">
        <v>20.45</v>
      </c>
      <c r="K20" s="10">
        <v>8.6300000000000008</v>
      </c>
      <c r="L20" s="67"/>
      <c r="M20" s="67">
        <v>18.38</v>
      </c>
      <c r="N20" s="67">
        <v>8.11</v>
      </c>
    </row>
    <row r="21" spans="1:14" customFormat="1" ht="12.75" x14ac:dyDescent="0.2">
      <c r="A21" s="7" t="s">
        <v>569</v>
      </c>
      <c r="B21" s="10">
        <v>20.6369336183777</v>
      </c>
      <c r="C21" s="10">
        <v>19.6050869374588</v>
      </c>
      <c r="D21" s="10">
        <v>17.541393575621001</v>
      </c>
      <c r="E21" s="10">
        <v>10.5292284344581</v>
      </c>
      <c r="F21" s="10">
        <v>9.4763055910122898</v>
      </c>
      <c r="G21" s="10">
        <v>8.9498441692893795</v>
      </c>
      <c r="H21" s="10">
        <v>3.92</v>
      </c>
      <c r="I21" s="10">
        <v>-0.37</v>
      </c>
      <c r="J21" s="10">
        <v>19</v>
      </c>
      <c r="K21" s="10">
        <v>10.08</v>
      </c>
      <c r="L21" s="67"/>
      <c r="M21" s="67">
        <v>16.93</v>
      </c>
      <c r="N21" s="67">
        <v>9.56</v>
      </c>
    </row>
    <row r="22" spans="1:14" customFormat="1" ht="12.75" x14ac:dyDescent="0.2">
      <c r="A22" s="7" t="s">
        <v>581</v>
      </c>
      <c r="B22" s="10">
        <v>20.6369336183777</v>
      </c>
      <c r="C22" s="10">
        <v>19.6050869374588</v>
      </c>
      <c r="D22" s="10">
        <v>17.541393575621001</v>
      </c>
      <c r="E22" s="10">
        <v>10.5292284344581</v>
      </c>
      <c r="F22" s="10">
        <v>9.4763055910122898</v>
      </c>
      <c r="G22" s="10">
        <v>8.9498441692893795</v>
      </c>
      <c r="H22" s="10">
        <v>4.62</v>
      </c>
      <c r="I22" s="10">
        <v>0.12</v>
      </c>
      <c r="J22" s="10">
        <v>20.190000000000001</v>
      </c>
      <c r="K22" s="10">
        <v>8.89</v>
      </c>
      <c r="L22" s="67"/>
      <c r="M22" s="67">
        <v>18.12</v>
      </c>
      <c r="N22" s="67">
        <v>8.3699999999999992</v>
      </c>
    </row>
    <row r="23" spans="1:14" customFormat="1" ht="12.75" x14ac:dyDescent="0.2">
      <c r="A23" s="7" t="s">
        <v>592</v>
      </c>
      <c r="B23" s="10">
        <v>20.6369336183777</v>
      </c>
      <c r="C23" s="10">
        <v>19.6050869374588</v>
      </c>
      <c r="D23" s="10">
        <v>17.541393575621001</v>
      </c>
      <c r="E23" s="10">
        <v>10.5292284344581</v>
      </c>
      <c r="F23" s="10">
        <v>9.4763055910122898</v>
      </c>
      <c r="G23" s="10">
        <v>8.9498441692893795</v>
      </c>
      <c r="H23" s="10">
        <v>4.3099999999999996</v>
      </c>
      <c r="I23" s="10">
        <v>-0.24</v>
      </c>
      <c r="J23" s="10">
        <v>19.52</v>
      </c>
      <c r="K23" s="10">
        <v>9.56</v>
      </c>
      <c r="L23" s="67"/>
      <c r="M23" s="67">
        <v>17.45</v>
      </c>
      <c r="N23" s="67">
        <v>9.0399999999999991</v>
      </c>
    </row>
    <row r="24" spans="1:14" customFormat="1" ht="18" customHeight="1" x14ac:dyDescent="0.2">
      <c r="A24" s="7" t="s">
        <v>608</v>
      </c>
      <c r="B24" s="10">
        <v>20.6369336183777</v>
      </c>
      <c r="C24" s="10">
        <v>19.6050869374588</v>
      </c>
      <c r="D24" s="10">
        <v>17.541393575621001</v>
      </c>
      <c r="E24" s="10">
        <v>10.5292284344581</v>
      </c>
      <c r="F24" s="10">
        <v>9.4763055910122898</v>
      </c>
      <c r="G24" s="10">
        <v>8.9498441692893795</v>
      </c>
      <c r="H24" s="10">
        <v>3.9</v>
      </c>
      <c r="I24" s="10">
        <v>-0.04</v>
      </c>
      <c r="J24" s="10">
        <v>19.309999999999999</v>
      </c>
      <c r="K24" s="10">
        <v>9.77</v>
      </c>
      <c r="L24" s="67"/>
      <c r="M24" s="67">
        <v>17.239999999999998</v>
      </c>
      <c r="N24" s="67">
        <v>9.25</v>
      </c>
    </row>
    <row r="25" spans="1:14" customFormat="1" ht="12.75" x14ac:dyDescent="0.2">
      <c r="A25" s="7" t="s">
        <v>619</v>
      </c>
      <c r="B25" s="10">
        <v>20.6369336183777</v>
      </c>
      <c r="C25" s="10">
        <v>19.6050869374588</v>
      </c>
      <c r="D25" s="10">
        <v>17.541393575621001</v>
      </c>
      <c r="E25" s="10">
        <v>10.5292284344581</v>
      </c>
      <c r="F25" s="10">
        <v>9.4763055910122898</v>
      </c>
      <c r="G25" s="10">
        <v>8.9498441692893795</v>
      </c>
      <c r="H25" s="10">
        <v>5.29</v>
      </c>
      <c r="I25" s="10">
        <v>0.3</v>
      </c>
      <c r="J25" s="10">
        <v>21.04</v>
      </c>
      <c r="K25" s="10">
        <v>8.0399999999999991</v>
      </c>
      <c r="L25" s="67"/>
      <c r="M25" s="67">
        <v>18.97</v>
      </c>
      <c r="N25" s="67">
        <v>7.52</v>
      </c>
    </row>
    <row r="26" spans="1:14" customFormat="1" ht="12.75" x14ac:dyDescent="0.2">
      <c r="A26" s="7" t="s">
        <v>627</v>
      </c>
      <c r="B26" s="10">
        <v>20.6369336183777</v>
      </c>
      <c r="C26" s="10">
        <v>19.6050869374588</v>
      </c>
      <c r="D26" s="10">
        <v>17.541393575621001</v>
      </c>
      <c r="E26" s="10">
        <v>10.5292284344581</v>
      </c>
      <c r="F26" s="10">
        <v>9.4763055910122898</v>
      </c>
      <c r="G26" s="10">
        <v>8.9498441692893795</v>
      </c>
      <c r="H26" s="10">
        <v>5.07</v>
      </c>
      <c r="I26" s="10">
        <v>-0.35</v>
      </c>
      <c r="J26" s="10">
        <v>20.170000000000002</v>
      </c>
      <c r="K26" s="10">
        <v>8.91</v>
      </c>
      <c r="L26" s="67"/>
      <c r="M26" s="67">
        <v>18.100000000000001</v>
      </c>
      <c r="N26" s="67">
        <v>8.39</v>
      </c>
    </row>
    <row r="27" spans="1:14" customFormat="1" ht="12.75" x14ac:dyDescent="0.2">
      <c r="A27" s="7" t="s">
        <v>636</v>
      </c>
      <c r="B27" s="10">
        <v>20.6369336183777</v>
      </c>
      <c r="C27" s="10">
        <v>19.6050869374588</v>
      </c>
      <c r="D27" s="10">
        <v>17.541393575621001</v>
      </c>
      <c r="E27" s="10">
        <v>10.5292284344581</v>
      </c>
      <c r="F27" s="10">
        <v>9.4763055910122898</v>
      </c>
      <c r="G27" s="10">
        <v>8.9498441692893795</v>
      </c>
      <c r="H27" s="10">
        <v>4.9000000000000004</v>
      </c>
      <c r="I27" s="10">
        <v>0.25</v>
      </c>
      <c r="J27" s="10">
        <v>20.6</v>
      </c>
      <c r="K27" s="10">
        <v>8.48</v>
      </c>
      <c r="L27" s="67"/>
      <c r="M27" s="67">
        <v>18.53</v>
      </c>
      <c r="N27" s="67">
        <v>7.96</v>
      </c>
    </row>
    <row r="28" spans="1:14" customFormat="1" ht="12.75" x14ac:dyDescent="0.2">
      <c r="A28" s="7" t="s">
        <v>652</v>
      </c>
      <c r="B28" s="10">
        <v>20.6369336183777</v>
      </c>
      <c r="C28" s="10">
        <v>19.6050869374588</v>
      </c>
      <c r="D28" s="10">
        <v>17.541393575621001</v>
      </c>
      <c r="E28" s="10">
        <v>10.5292284344581</v>
      </c>
      <c r="F28" s="10">
        <v>9.4763055910122898</v>
      </c>
      <c r="G28" s="10">
        <v>8.9498441692893795</v>
      </c>
      <c r="H28" s="10">
        <v>4.78</v>
      </c>
      <c r="I28" s="10">
        <v>0.22</v>
      </c>
      <c r="J28" s="10">
        <v>20.45</v>
      </c>
      <c r="K28" s="10">
        <v>8.6300000000000008</v>
      </c>
      <c r="L28" s="67"/>
      <c r="M28" s="67">
        <v>18.38</v>
      </c>
      <c r="N28" s="67">
        <v>8.11</v>
      </c>
    </row>
    <row r="29" spans="1:14" customFormat="1" ht="18" customHeight="1" x14ac:dyDescent="0.2">
      <c r="A29" s="7" t="s">
        <v>667</v>
      </c>
      <c r="B29" s="10"/>
      <c r="C29" s="10"/>
      <c r="D29" s="10"/>
      <c r="E29" s="10"/>
      <c r="F29" s="10"/>
      <c r="G29" s="10"/>
      <c r="H29" s="10">
        <v>4.1581790004073103</v>
      </c>
      <c r="I29" s="10"/>
      <c r="J29" s="10"/>
      <c r="K29" s="10"/>
      <c r="L29" s="67"/>
      <c r="M29" s="67"/>
      <c r="N29" s="67"/>
    </row>
    <row r="30" spans="1:14" customFormat="1" ht="18" customHeight="1" x14ac:dyDescent="0.2">
      <c r="A30" s="7" t="s">
        <v>453</v>
      </c>
      <c r="B30" s="10">
        <v>20.6369336183777</v>
      </c>
      <c r="C30" s="10">
        <v>19.6050869374588</v>
      </c>
      <c r="D30" s="10">
        <v>17.541393575621001</v>
      </c>
      <c r="E30" s="10">
        <v>10.5292284344581</v>
      </c>
      <c r="F30" s="10">
        <v>9.4763055910122898</v>
      </c>
      <c r="G30" s="10">
        <v>8.9498441692893795</v>
      </c>
      <c r="H30" s="10"/>
      <c r="I30" s="10"/>
      <c r="J30" s="10">
        <v>19.600000000000001</v>
      </c>
      <c r="K30" s="10">
        <v>9.48</v>
      </c>
      <c r="L30" s="67"/>
      <c r="M30" s="67">
        <v>17.54</v>
      </c>
      <c r="N30" s="67">
        <v>8.9499999999999993</v>
      </c>
    </row>
    <row r="31" spans="1:14" ht="13.5" thickBot="1" x14ac:dyDescent="0.25">
      <c r="A31" s="229"/>
      <c r="B31" s="251"/>
      <c r="C31" s="252"/>
      <c r="D31" s="252"/>
      <c r="E31" s="252"/>
      <c r="F31" s="252"/>
      <c r="G31" s="252"/>
      <c r="H31" s="253"/>
      <c r="I31" s="253"/>
      <c r="J31" s="252"/>
      <c r="K31" s="252"/>
      <c r="L31" s="254"/>
      <c r="M31" s="252"/>
      <c r="N31" s="252"/>
    </row>
    <row r="32" spans="1:14" ht="12.75" x14ac:dyDescent="0.2">
      <c r="A32" s="255" t="s">
        <v>38</v>
      </c>
      <c r="B32" s="256"/>
      <c r="C32" s="242"/>
      <c r="D32" s="242"/>
      <c r="E32" s="256"/>
      <c r="F32" s="256"/>
      <c r="G32" s="242"/>
      <c r="H32" s="242"/>
      <c r="I32" s="242"/>
      <c r="J32" s="242"/>
      <c r="K32" s="242"/>
      <c r="L32" s="257"/>
      <c r="M32" s="242"/>
      <c r="N32" s="242"/>
    </row>
    <row r="33" spans="1:14" ht="12.75" x14ac:dyDescent="0.2">
      <c r="A33" s="255" t="s">
        <v>759</v>
      </c>
      <c r="B33" s="226"/>
      <c r="C33" s="226"/>
      <c r="D33" s="226"/>
      <c r="E33" s="226"/>
      <c r="F33" s="226"/>
      <c r="G33" s="227"/>
      <c r="H33" s="227"/>
      <c r="I33" s="227"/>
      <c r="J33" s="226"/>
      <c r="K33" s="226"/>
      <c r="L33" s="228"/>
      <c r="M33" s="228"/>
      <c r="N33" s="239"/>
    </row>
    <row r="34" spans="1:14" ht="12.75" x14ac:dyDescent="0.2">
      <c r="A34" s="255" t="s">
        <v>760</v>
      </c>
      <c r="B34" s="226"/>
      <c r="C34" s="226"/>
      <c r="D34" s="226"/>
      <c r="E34" s="226"/>
      <c r="F34" s="226"/>
      <c r="G34" s="227"/>
      <c r="H34" s="227"/>
      <c r="I34" s="227"/>
      <c r="J34" s="226"/>
      <c r="K34" s="226"/>
      <c r="L34" s="228"/>
      <c r="M34" s="228"/>
      <c r="N34" s="239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20:M23 L15:M18 L25:M28 L9:N9 M10:N28 L30:N30">
    <cfRule type="expression" dxfId="59" priority="10" stopIfTrue="1">
      <formula>IF(#REF!&lt;0,TRUE,FALSE)</formula>
    </cfRule>
  </conditionalFormatting>
  <conditionalFormatting sqref="L10:M13">
    <cfRule type="expression" dxfId="58" priority="9" stopIfTrue="1">
      <formula>IF(#REF!&lt;0,TRUE,FALSE)</formula>
    </cfRule>
  </conditionalFormatting>
  <conditionalFormatting sqref="L14:M14">
    <cfRule type="expression" dxfId="57" priority="8" stopIfTrue="1">
      <formula>IF(#REF!&lt;0,TRUE,FALSE)</formula>
    </cfRule>
  </conditionalFormatting>
  <conditionalFormatting sqref="L19:M19">
    <cfRule type="expression" dxfId="56" priority="7" stopIfTrue="1">
      <formula>IF(#REF!&lt;0,TRUE,FALSE)</formula>
    </cfRule>
  </conditionalFormatting>
  <conditionalFormatting sqref="L24:M24">
    <cfRule type="expression" dxfId="55" priority="6" stopIfTrue="1">
      <formula>IF(#REF!&lt;0,TRUE,FALSE)</formula>
    </cfRule>
  </conditionalFormatting>
  <conditionalFormatting sqref="L29:M29">
    <cfRule type="expression" dxfId="54" priority="5" stopIfTrue="1">
      <formula>IF(#REF!&lt;0,TRUE,FALSE)</formula>
    </cfRule>
  </conditionalFormatting>
  <conditionalFormatting sqref="N9:N30">
    <cfRule type="expression" dxfId="53" priority="4" stopIfTrue="1">
      <formula>IF(#REF!&lt;0,TRUE,FALSE)</formula>
    </cfRule>
  </conditionalFormatting>
  <conditionalFormatting sqref="B9:N30">
    <cfRule type="cellIs" dxfId="52" priority="2" operator="lessThan">
      <formula>0</formula>
    </cfRule>
  </conditionalFormatting>
  <pageMargins left="0.7" right="0.7" top="0.75" bottom="0.75" header="0.3" footer="0.3"/>
  <pageSetup paperSize="9" scale="80" orientation="landscape" r:id="rId1"/>
  <headerFooter>
    <oddHeader>&amp;LStatistiska centralbyrån
Offentlig ekonomi och mikrosimuleringar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R58"/>
  <sheetViews>
    <sheetView showGridLines="0" zoomScaleNormal="100" workbookViewId="0"/>
  </sheetViews>
  <sheetFormatPr defaultColWidth="0" defaultRowHeight="15" customHeight="1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3" customWidth="1"/>
    <col min="11" max="11" width="9.140625" style="85" customWidth="1"/>
    <col min="12" max="12" width="19" style="85" hidden="1" customWidth="1"/>
    <col min="13" max="13" width="23.28515625" style="85" hidden="1" customWidth="1"/>
    <col min="14" max="14" width="12.85546875" style="85" hidden="1" customWidth="1"/>
    <col min="15" max="15" width="14" style="85" hidden="1" customWidth="1"/>
    <col min="16" max="17" width="12.85546875" style="85" hidden="1" customWidth="1"/>
    <col min="18" max="18" width="13.42578125" hidden="1" customWidth="1"/>
    <col min="19" max="19" width="14" hidden="1" customWidth="1"/>
    <col min="20" max="20" width="13.85546875" hidden="1" customWidth="1"/>
    <col min="21" max="21" width="18" hidden="1" customWidth="1"/>
    <col min="22" max="256" width="9.140625" hidden="1" customWidth="1"/>
    <col min="257" max="257" width="6.7109375" hidden="1" customWidth="1"/>
    <col min="258" max="259" width="7.7109375" hidden="1" customWidth="1"/>
    <col min="260" max="260" width="1.7109375" hidden="1" customWidth="1"/>
    <col min="261" max="262" width="7.7109375" hidden="1" customWidth="1"/>
    <col min="263" max="265" width="9.7109375" hidden="1" customWidth="1"/>
    <col min="266" max="266" width="13.42578125" hidden="1" customWidth="1"/>
    <col min="267" max="277" width="0" hidden="1" customWidth="1"/>
    <col min="513" max="513" width="6.7109375" hidden="1" customWidth="1"/>
    <col min="514" max="515" width="7.7109375" hidden="1" customWidth="1"/>
    <col min="516" max="516" width="1.7109375" hidden="1" customWidth="1"/>
    <col min="517" max="518" width="7.7109375" hidden="1" customWidth="1"/>
    <col min="519" max="521" width="9.7109375" hidden="1" customWidth="1"/>
    <col min="522" max="522" width="13.42578125" hidden="1" customWidth="1"/>
    <col min="523" max="533" width="0" hidden="1" customWidth="1"/>
    <col min="769" max="769" width="6.7109375" hidden="1" customWidth="1"/>
    <col min="770" max="771" width="7.7109375" hidden="1" customWidth="1"/>
    <col min="772" max="772" width="1.7109375" hidden="1" customWidth="1"/>
    <col min="773" max="774" width="7.7109375" hidden="1" customWidth="1"/>
    <col min="775" max="777" width="9.7109375" hidden="1" customWidth="1"/>
    <col min="778" max="778" width="13.42578125" hidden="1" customWidth="1"/>
    <col min="779" max="789" width="0" hidden="1" customWidth="1"/>
    <col min="1025" max="1025" width="6.7109375" hidden="1" customWidth="1"/>
    <col min="1026" max="1027" width="7.7109375" hidden="1" customWidth="1"/>
    <col min="1028" max="1028" width="1.7109375" hidden="1" customWidth="1"/>
    <col min="1029" max="1030" width="7.7109375" hidden="1" customWidth="1"/>
    <col min="1031" max="1033" width="9.7109375" hidden="1" customWidth="1"/>
    <col min="1034" max="1034" width="13.42578125" hidden="1" customWidth="1"/>
    <col min="1035" max="1045" width="0" hidden="1" customWidth="1"/>
    <col min="1281" max="1281" width="6.7109375" hidden="1" customWidth="1"/>
    <col min="1282" max="1283" width="7.7109375" hidden="1" customWidth="1"/>
    <col min="1284" max="1284" width="1.7109375" hidden="1" customWidth="1"/>
    <col min="1285" max="1286" width="7.7109375" hidden="1" customWidth="1"/>
    <col min="1287" max="1289" width="9.7109375" hidden="1" customWidth="1"/>
    <col min="1290" max="1290" width="13.42578125" hidden="1" customWidth="1"/>
    <col min="1291" max="1301" width="0" hidden="1" customWidth="1"/>
    <col min="1537" max="1537" width="6.7109375" hidden="1" customWidth="1"/>
    <col min="1538" max="1539" width="7.7109375" hidden="1" customWidth="1"/>
    <col min="1540" max="1540" width="1.7109375" hidden="1" customWidth="1"/>
    <col min="1541" max="1542" width="7.7109375" hidden="1" customWidth="1"/>
    <col min="1543" max="1545" width="9.7109375" hidden="1" customWidth="1"/>
    <col min="1546" max="1546" width="13.42578125" hidden="1" customWidth="1"/>
    <col min="1547" max="1557" width="0" hidden="1" customWidth="1"/>
    <col min="1793" max="1793" width="6.7109375" hidden="1" customWidth="1"/>
    <col min="1794" max="1795" width="7.7109375" hidden="1" customWidth="1"/>
    <col min="1796" max="1796" width="1.7109375" hidden="1" customWidth="1"/>
    <col min="1797" max="1798" width="7.7109375" hidden="1" customWidth="1"/>
    <col min="1799" max="1801" width="9.7109375" hidden="1" customWidth="1"/>
    <col min="1802" max="1802" width="13.42578125" hidden="1" customWidth="1"/>
    <col min="1803" max="1813" width="0" hidden="1" customWidth="1"/>
    <col min="2049" max="2049" width="6.7109375" hidden="1" customWidth="1"/>
    <col min="2050" max="2051" width="7.7109375" hidden="1" customWidth="1"/>
    <col min="2052" max="2052" width="1.7109375" hidden="1" customWidth="1"/>
    <col min="2053" max="2054" width="7.7109375" hidden="1" customWidth="1"/>
    <col min="2055" max="2057" width="9.7109375" hidden="1" customWidth="1"/>
    <col min="2058" max="2058" width="13.42578125" hidden="1" customWidth="1"/>
    <col min="2059" max="2069" width="0" hidden="1" customWidth="1"/>
    <col min="2305" max="2305" width="6.7109375" hidden="1" customWidth="1"/>
    <col min="2306" max="2307" width="7.7109375" hidden="1" customWidth="1"/>
    <col min="2308" max="2308" width="1.7109375" hidden="1" customWidth="1"/>
    <col min="2309" max="2310" width="7.7109375" hidden="1" customWidth="1"/>
    <col min="2311" max="2313" width="9.7109375" hidden="1" customWidth="1"/>
    <col min="2314" max="2314" width="13.42578125" hidden="1" customWidth="1"/>
    <col min="2315" max="2325" width="0" hidden="1" customWidth="1"/>
    <col min="2561" max="2561" width="6.7109375" hidden="1" customWidth="1"/>
    <col min="2562" max="2563" width="7.7109375" hidden="1" customWidth="1"/>
    <col min="2564" max="2564" width="1.7109375" hidden="1" customWidth="1"/>
    <col min="2565" max="2566" width="7.7109375" hidden="1" customWidth="1"/>
    <col min="2567" max="2569" width="9.7109375" hidden="1" customWidth="1"/>
    <col min="2570" max="2570" width="13.42578125" hidden="1" customWidth="1"/>
    <col min="2571" max="2581" width="0" hidden="1" customWidth="1"/>
    <col min="2817" max="2817" width="6.7109375" hidden="1" customWidth="1"/>
    <col min="2818" max="2819" width="7.7109375" hidden="1" customWidth="1"/>
    <col min="2820" max="2820" width="1.7109375" hidden="1" customWidth="1"/>
    <col min="2821" max="2822" width="7.7109375" hidden="1" customWidth="1"/>
    <col min="2823" max="2825" width="9.7109375" hidden="1" customWidth="1"/>
    <col min="2826" max="2826" width="13.42578125" hidden="1" customWidth="1"/>
    <col min="2827" max="2837" width="0" hidden="1" customWidth="1"/>
    <col min="3073" max="3073" width="6.7109375" hidden="1" customWidth="1"/>
    <col min="3074" max="3075" width="7.7109375" hidden="1" customWidth="1"/>
    <col min="3076" max="3076" width="1.7109375" hidden="1" customWidth="1"/>
    <col min="3077" max="3078" width="7.7109375" hidden="1" customWidth="1"/>
    <col min="3079" max="3081" width="9.7109375" hidden="1" customWidth="1"/>
    <col min="3082" max="3082" width="13.42578125" hidden="1" customWidth="1"/>
    <col min="3083" max="3093" width="0" hidden="1" customWidth="1"/>
    <col min="3329" max="3329" width="6.7109375" hidden="1" customWidth="1"/>
    <col min="3330" max="3331" width="7.7109375" hidden="1" customWidth="1"/>
    <col min="3332" max="3332" width="1.7109375" hidden="1" customWidth="1"/>
    <col min="3333" max="3334" width="7.7109375" hidden="1" customWidth="1"/>
    <col min="3335" max="3337" width="9.7109375" hidden="1" customWidth="1"/>
    <col min="3338" max="3338" width="13.42578125" hidden="1" customWidth="1"/>
    <col min="3339" max="3349" width="0" hidden="1" customWidth="1"/>
    <col min="3585" max="3585" width="6.7109375" hidden="1" customWidth="1"/>
    <col min="3586" max="3587" width="7.7109375" hidden="1" customWidth="1"/>
    <col min="3588" max="3588" width="1.7109375" hidden="1" customWidth="1"/>
    <col min="3589" max="3590" width="7.7109375" hidden="1" customWidth="1"/>
    <col min="3591" max="3593" width="9.7109375" hidden="1" customWidth="1"/>
    <col min="3594" max="3594" width="13.42578125" hidden="1" customWidth="1"/>
    <col min="3595" max="3605" width="0" hidden="1" customWidth="1"/>
    <col min="3841" max="3841" width="6.7109375" hidden="1" customWidth="1"/>
    <col min="3842" max="3843" width="7.7109375" hidden="1" customWidth="1"/>
    <col min="3844" max="3844" width="1.7109375" hidden="1" customWidth="1"/>
    <col min="3845" max="3846" width="7.7109375" hidden="1" customWidth="1"/>
    <col min="3847" max="3849" width="9.7109375" hidden="1" customWidth="1"/>
    <col min="3850" max="3850" width="13.42578125" hidden="1" customWidth="1"/>
    <col min="3851" max="3861" width="0" hidden="1" customWidth="1"/>
    <col min="4097" max="4097" width="6.7109375" hidden="1" customWidth="1"/>
    <col min="4098" max="4099" width="7.7109375" hidden="1" customWidth="1"/>
    <col min="4100" max="4100" width="1.7109375" hidden="1" customWidth="1"/>
    <col min="4101" max="4102" width="7.7109375" hidden="1" customWidth="1"/>
    <col min="4103" max="4105" width="9.7109375" hidden="1" customWidth="1"/>
    <col min="4106" max="4106" width="13.42578125" hidden="1" customWidth="1"/>
    <col min="4107" max="4117" width="0" hidden="1" customWidth="1"/>
    <col min="4353" max="4353" width="6.7109375" hidden="1" customWidth="1"/>
    <col min="4354" max="4355" width="7.7109375" hidden="1" customWidth="1"/>
    <col min="4356" max="4356" width="1.7109375" hidden="1" customWidth="1"/>
    <col min="4357" max="4358" width="7.7109375" hidden="1" customWidth="1"/>
    <col min="4359" max="4361" width="9.7109375" hidden="1" customWidth="1"/>
    <col min="4362" max="4362" width="13.42578125" hidden="1" customWidth="1"/>
    <col min="4363" max="4373" width="0" hidden="1" customWidth="1"/>
    <col min="4609" max="4609" width="6.7109375" hidden="1" customWidth="1"/>
    <col min="4610" max="4611" width="7.7109375" hidden="1" customWidth="1"/>
    <col min="4612" max="4612" width="1.7109375" hidden="1" customWidth="1"/>
    <col min="4613" max="4614" width="7.7109375" hidden="1" customWidth="1"/>
    <col min="4615" max="4617" width="9.7109375" hidden="1" customWidth="1"/>
    <col min="4618" max="4618" width="13.42578125" hidden="1" customWidth="1"/>
    <col min="4619" max="4629" width="0" hidden="1" customWidth="1"/>
    <col min="4865" max="4865" width="6.7109375" hidden="1" customWidth="1"/>
    <col min="4866" max="4867" width="7.7109375" hidden="1" customWidth="1"/>
    <col min="4868" max="4868" width="1.7109375" hidden="1" customWidth="1"/>
    <col min="4869" max="4870" width="7.7109375" hidden="1" customWidth="1"/>
    <col min="4871" max="4873" width="9.7109375" hidden="1" customWidth="1"/>
    <col min="4874" max="4874" width="13.42578125" hidden="1" customWidth="1"/>
    <col min="4875" max="4885" width="0" hidden="1" customWidth="1"/>
    <col min="5121" max="5121" width="6.7109375" hidden="1" customWidth="1"/>
    <col min="5122" max="5123" width="7.7109375" hidden="1" customWidth="1"/>
    <col min="5124" max="5124" width="1.7109375" hidden="1" customWidth="1"/>
    <col min="5125" max="5126" width="7.7109375" hidden="1" customWidth="1"/>
    <col min="5127" max="5129" width="9.7109375" hidden="1" customWidth="1"/>
    <col min="5130" max="5130" width="13.42578125" hidden="1" customWidth="1"/>
    <col min="5131" max="5141" width="0" hidden="1" customWidth="1"/>
    <col min="5377" max="5377" width="6.7109375" hidden="1" customWidth="1"/>
    <col min="5378" max="5379" width="7.7109375" hidden="1" customWidth="1"/>
    <col min="5380" max="5380" width="1.7109375" hidden="1" customWidth="1"/>
    <col min="5381" max="5382" width="7.7109375" hidden="1" customWidth="1"/>
    <col min="5383" max="5385" width="9.7109375" hidden="1" customWidth="1"/>
    <col min="5386" max="5386" width="13.42578125" hidden="1" customWidth="1"/>
    <col min="5387" max="5397" width="0" hidden="1" customWidth="1"/>
    <col min="5633" max="5633" width="6.7109375" hidden="1" customWidth="1"/>
    <col min="5634" max="5635" width="7.7109375" hidden="1" customWidth="1"/>
    <col min="5636" max="5636" width="1.7109375" hidden="1" customWidth="1"/>
    <col min="5637" max="5638" width="7.7109375" hidden="1" customWidth="1"/>
    <col min="5639" max="5641" width="9.7109375" hidden="1" customWidth="1"/>
    <col min="5642" max="5642" width="13.42578125" hidden="1" customWidth="1"/>
    <col min="5643" max="5653" width="0" hidden="1" customWidth="1"/>
    <col min="5889" max="5889" width="6.7109375" hidden="1" customWidth="1"/>
    <col min="5890" max="5891" width="7.7109375" hidden="1" customWidth="1"/>
    <col min="5892" max="5892" width="1.7109375" hidden="1" customWidth="1"/>
    <col min="5893" max="5894" width="7.7109375" hidden="1" customWidth="1"/>
    <col min="5895" max="5897" width="9.7109375" hidden="1" customWidth="1"/>
    <col min="5898" max="5898" width="13.42578125" hidden="1" customWidth="1"/>
    <col min="5899" max="5909" width="0" hidden="1" customWidth="1"/>
    <col min="6145" max="6145" width="6.7109375" hidden="1" customWidth="1"/>
    <col min="6146" max="6147" width="7.7109375" hidden="1" customWidth="1"/>
    <col min="6148" max="6148" width="1.7109375" hidden="1" customWidth="1"/>
    <col min="6149" max="6150" width="7.7109375" hidden="1" customWidth="1"/>
    <col min="6151" max="6153" width="9.7109375" hidden="1" customWidth="1"/>
    <col min="6154" max="6154" width="13.42578125" hidden="1" customWidth="1"/>
    <col min="6155" max="6165" width="0" hidden="1" customWidth="1"/>
    <col min="6401" max="6401" width="6.7109375" hidden="1" customWidth="1"/>
    <col min="6402" max="6403" width="7.7109375" hidden="1" customWidth="1"/>
    <col min="6404" max="6404" width="1.7109375" hidden="1" customWidth="1"/>
    <col min="6405" max="6406" width="7.7109375" hidden="1" customWidth="1"/>
    <col min="6407" max="6409" width="9.7109375" hidden="1" customWidth="1"/>
    <col min="6410" max="6410" width="13.42578125" hidden="1" customWidth="1"/>
    <col min="6411" max="6421" width="0" hidden="1" customWidth="1"/>
    <col min="6657" max="6657" width="6.7109375" hidden="1" customWidth="1"/>
    <col min="6658" max="6659" width="7.7109375" hidden="1" customWidth="1"/>
    <col min="6660" max="6660" width="1.7109375" hidden="1" customWidth="1"/>
    <col min="6661" max="6662" width="7.7109375" hidden="1" customWidth="1"/>
    <col min="6663" max="6665" width="9.7109375" hidden="1" customWidth="1"/>
    <col min="6666" max="6666" width="13.42578125" hidden="1" customWidth="1"/>
    <col min="6667" max="6677" width="0" hidden="1" customWidth="1"/>
    <col min="6913" max="6913" width="6.7109375" hidden="1" customWidth="1"/>
    <col min="6914" max="6915" width="7.7109375" hidden="1" customWidth="1"/>
    <col min="6916" max="6916" width="1.7109375" hidden="1" customWidth="1"/>
    <col min="6917" max="6918" width="7.7109375" hidden="1" customWidth="1"/>
    <col min="6919" max="6921" width="9.7109375" hidden="1" customWidth="1"/>
    <col min="6922" max="6922" width="13.42578125" hidden="1" customWidth="1"/>
    <col min="6923" max="6933" width="0" hidden="1" customWidth="1"/>
    <col min="7169" max="7169" width="6.7109375" hidden="1" customWidth="1"/>
    <col min="7170" max="7171" width="7.7109375" hidden="1" customWidth="1"/>
    <col min="7172" max="7172" width="1.7109375" hidden="1" customWidth="1"/>
    <col min="7173" max="7174" width="7.7109375" hidden="1" customWidth="1"/>
    <col min="7175" max="7177" width="9.7109375" hidden="1" customWidth="1"/>
    <col min="7178" max="7178" width="13.42578125" hidden="1" customWidth="1"/>
    <col min="7179" max="7189" width="0" hidden="1" customWidth="1"/>
    <col min="7425" max="7425" width="6.7109375" hidden="1" customWidth="1"/>
    <col min="7426" max="7427" width="7.7109375" hidden="1" customWidth="1"/>
    <col min="7428" max="7428" width="1.7109375" hidden="1" customWidth="1"/>
    <col min="7429" max="7430" width="7.7109375" hidden="1" customWidth="1"/>
    <col min="7431" max="7433" width="9.7109375" hidden="1" customWidth="1"/>
    <col min="7434" max="7434" width="13.42578125" hidden="1" customWidth="1"/>
    <col min="7435" max="7445" width="0" hidden="1" customWidth="1"/>
    <col min="7681" max="7681" width="6.7109375" hidden="1" customWidth="1"/>
    <col min="7682" max="7683" width="7.7109375" hidden="1" customWidth="1"/>
    <col min="7684" max="7684" width="1.7109375" hidden="1" customWidth="1"/>
    <col min="7685" max="7686" width="7.7109375" hidden="1" customWidth="1"/>
    <col min="7687" max="7689" width="9.7109375" hidden="1" customWidth="1"/>
    <col min="7690" max="7690" width="13.42578125" hidden="1" customWidth="1"/>
    <col min="7691" max="7701" width="0" hidden="1" customWidth="1"/>
    <col min="7937" max="7937" width="6.7109375" hidden="1" customWidth="1"/>
    <col min="7938" max="7939" width="7.7109375" hidden="1" customWidth="1"/>
    <col min="7940" max="7940" width="1.7109375" hidden="1" customWidth="1"/>
    <col min="7941" max="7942" width="7.7109375" hidden="1" customWidth="1"/>
    <col min="7943" max="7945" width="9.7109375" hidden="1" customWidth="1"/>
    <col min="7946" max="7946" width="13.42578125" hidden="1" customWidth="1"/>
    <col min="7947" max="7957" width="0" hidden="1" customWidth="1"/>
    <col min="8193" max="8193" width="6.7109375" hidden="1" customWidth="1"/>
    <col min="8194" max="8195" width="7.7109375" hidden="1" customWidth="1"/>
    <col min="8196" max="8196" width="1.7109375" hidden="1" customWidth="1"/>
    <col min="8197" max="8198" width="7.7109375" hidden="1" customWidth="1"/>
    <col min="8199" max="8201" width="9.7109375" hidden="1" customWidth="1"/>
    <col min="8202" max="8202" width="13.42578125" hidden="1" customWidth="1"/>
    <col min="8203" max="8213" width="0" hidden="1" customWidth="1"/>
    <col min="8449" max="8449" width="6.7109375" hidden="1" customWidth="1"/>
    <col min="8450" max="8451" width="7.7109375" hidden="1" customWidth="1"/>
    <col min="8452" max="8452" width="1.7109375" hidden="1" customWidth="1"/>
    <col min="8453" max="8454" width="7.7109375" hidden="1" customWidth="1"/>
    <col min="8455" max="8457" width="9.7109375" hidden="1" customWidth="1"/>
    <col min="8458" max="8458" width="13.42578125" hidden="1" customWidth="1"/>
    <col min="8459" max="8469" width="0" hidden="1" customWidth="1"/>
    <col min="8705" max="8705" width="6.7109375" hidden="1" customWidth="1"/>
    <col min="8706" max="8707" width="7.7109375" hidden="1" customWidth="1"/>
    <col min="8708" max="8708" width="1.7109375" hidden="1" customWidth="1"/>
    <col min="8709" max="8710" width="7.7109375" hidden="1" customWidth="1"/>
    <col min="8711" max="8713" width="9.7109375" hidden="1" customWidth="1"/>
    <col min="8714" max="8714" width="13.42578125" hidden="1" customWidth="1"/>
    <col min="8715" max="8725" width="0" hidden="1" customWidth="1"/>
    <col min="8961" max="8961" width="6.7109375" hidden="1" customWidth="1"/>
    <col min="8962" max="8963" width="7.7109375" hidden="1" customWidth="1"/>
    <col min="8964" max="8964" width="1.7109375" hidden="1" customWidth="1"/>
    <col min="8965" max="8966" width="7.7109375" hidden="1" customWidth="1"/>
    <col min="8967" max="8969" width="9.7109375" hidden="1" customWidth="1"/>
    <col min="8970" max="8970" width="13.42578125" hidden="1" customWidth="1"/>
    <col min="8971" max="8981" width="0" hidden="1" customWidth="1"/>
    <col min="9217" max="9217" width="6.7109375" hidden="1" customWidth="1"/>
    <col min="9218" max="9219" width="7.7109375" hidden="1" customWidth="1"/>
    <col min="9220" max="9220" width="1.7109375" hidden="1" customWidth="1"/>
    <col min="9221" max="9222" width="7.7109375" hidden="1" customWidth="1"/>
    <col min="9223" max="9225" width="9.7109375" hidden="1" customWidth="1"/>
    <col min="9226" max="9226" width="13.42578125" hidden="1" customWidth="1"/>
    <col min="9227" max="9237" width="0" hidden="1" customWidth="1"/>
    <col min="9473" max="9473" width="6.7109375" hidden="1" customWidth="1"/>
    <col min="9474" max="9475" width="7.7109375" hidden="1" customWidth="1"/>
    <col min="9476" max="9476" width="1.7109375" hidden="1" customWidth="1"/>
    <col min="9477" max="9478" width="7.7109375" hidden="1" customWidth="1"/>
    <col min="9479" max="9481" width="9.7109375" hidden="1" customWidth="1"/>
    <col min="9482" max="9482" width="13.42578125" hidden="1" customWidth="1"/>
    <col min="9483" max="9493" width="0" hidden="1" customWidth="1"/>
    <col min="9729" max="9729" width="6.7109375" hidden="1" customWidth="1"/>
    <col min="9730" max="9731" width="7.7109375" hidden="1" customWidth="1"/>
    <col min="9732" max="9732" width="1.7109375" hidden="1" customWidth="1"/>
    <col min="9733" max="9734" width="7.7109375" hidden="1" customWidth="1"/>
    <col min="9735" max="9737" width="9.7109375" hidden="1" customWidth="1"/>
    <col min="9738" max="9738" width="13.42578125" hidden="1" customWidth="1"/>
    <col min="9739" max="9749" width="0" hidden="1" customWidth="1"/>
    <col min="9985" max="9985" width="6.7109375" hidden="1" customWidth="1"/>
    <col min="9986" max="9987" width="7.7109375" hidden="1" customWidth="1"/>
    <col min="9988" max="9988" width="1.7109375" hidden="1" customWidth="1"/>
    <col min="9989" max="9990" width="7.7109375" hidden="1" customWidth="1"/>
    <col min="9991" max="9993" width="9.7109375" hidden="1" customWidth="1"/>
    <col min="9994" max="9994" width="13.42578125" hidden="1" customWidth="1"/>
    <col min="9995" max="10005" width="0" hidden="1" customWidth="1"/>
    <col min="10241" max="10241" width="6.7109375" hidden="1" customWidth="1"/>
    <col min="10242" max="10243" width="7.7109375" hidden="1" customWidth="1"/>
    <col min="10244" max="10244" width="1.7109375" hidden="1" customWidth="1"/>
    <col min="10245" max="10246" width="7.7109375" hidden="1" customWidth="1"/>
    <col min="10247" max="10249" width="9.7109375" hidden="1" customWidth="1"/>
    <col min="10250" max="10250" width="13.42578125" hidden="1" customWidth="1"/>
    <col min="10251" max="10261" width="0" hidden="1" customWidth="1"/>
    <col min="10497" max="10497" width="6.7109375" hidden="1" customWidth="1"/>
    <col min="10498" max="10499" width="7.7109375" hidden="1" customWidth="1"/>
    <col min="10500" max="10500" width="1.7109375" hidden="1" customWidth="1"/>
    <col min="10501" max="10502" width="7.7109375" hidden="1" customWidth="1"/>
    <col min="10503" max="10505" width="9.7109375" hidden="1" customWidth="1"/>
    <col min="10506" max="10506" width="13.42578125" hidden="1" customWidth="1"/>
    <col min="10507" max="10517" width="0" hidden="1" customWidth="1"/>
    <col min="10753" max="10753" width="6.7109375" hidden="1" customWidth="1"/>
    <col min="10754" max="10755" width="7.7109375" hidden="1" customWidth="1"/>
    <col min="10756" max="10756" width="1.7109375" hidden="1" customWidth="1"/>
    <col min="10757" max="10758" width="7.7109375" hidden="1" customWidth="1"/>
    <col min="10759" max="10761" width="9.7109375" hidden="1" customWidth="1"/>
    <col min="10762" max="10762" width="13.42578125" hidden="1" customWidth="1"/>
    <col min="10763" max="10773" width="0" hidden="1" customWidth="1"/>
    <col min="11009" max="11009" width="6.7109375" hidden="1" customWidth="1"/>
    <col min="11010" max="11011" width="7.7109375" hidden="1" customWidth="1"/>
    <col min="11012" max="11012" width="1.7109375" hidden="1" customWidth="1"/>
    <col min="11013" max="11014" width="7.7109375" hidden="1" customWidth="1"/>
    <col min="11015" max="11017" width="9.7109375" hidden="1" customWidth="1"/>
    <col min="11018" max="11018" width="13.42578125" hidden="1" customWidth="1"/>
    <col min="11019" max="11029" width="0" hidden="1" customWidth="1"/>
    <col min="11265" max="11265" width="6.7109375" hidden="1" customWidth="1"/>
    <col min="11266" max="11267" width="7.7109375" hidden="1" customWidth="1"/>
    <col min="11268" max="11268" width="1.7109375" hidden="1" customWidth="1"/>
    <col min="11269" max="11270" width="7.7109375" hidden="1" customWidth="1"/>
    <col min="11271" max="11273" width="9.7109375" hidden="1" customWidth="1"/>
    <col min="11274" max="11274" width="13.42578125" hidden="1" customWidth="1"/>
    <col min="11275" max="11285" width="0" hidden="1" customWidth="1"/>
    <col min="11521" max="11521" width="6.7109375" hidden="1" customWidth="1"/>
    <col min="11522" max="11523" width="7.7109375" hidden="1" customWidth="1"/>
    <col min="11524" max="11524" width="1.7109375" hidden="1" customWidth="1"/>
    <col min="11525" max="11526" width="7.7109375" hidden="1" customWidth="1"/>
    <col min="11527" max="11529" width="9.7109375" hidden="1" customWidth="1"/>
    <col min="11530" max="11530" width="13.42578125" hidden="1" customWidth="1"/>
    <col min="11531" max="11541" width="0" hidden="1" customWidth="1"/>
    <col min="11777" max="11777" width="6.7109375" hidden="1" customWidth="1"/>
    <col min="11778" max="11779" width="7.7109375" hidden="1" customWidth="1"/>
    <col min="11780" max="11780" width="1.7109375" hidden="1" customWidth="1"/>
    <col min="11781" max="11782" width="7.7109375" hidden="1" customWidth="1"/>
    <col min="11783" max="11785" width="9.7109375" hidden="1" customWidth="1"/>
    <col min="11786" max="11786" width="13.42578125" hidden="1" customWidth="1"/>
    <col min="11787" max="11797" width="0" hidden="1" customWidth="1"/>
    <col min="12033" max="12033" width="6.7109375" hidden="1" customWidth="1"/>
    <col min="12034" max="12035" width="7.7109375" hidden="1" customWidth="1"/>
    <col min="12036" max="12036" width="1.7109375" hidden="1" customWidth="1"/>
    <col min="12037" max="12038" width="7.7109375" hidden="1" customWidth="1"/>
    <col min="12039" max="12041" width="9.7109375" hidden="1" customWidth="1"/>
    <col min="12042" max="12042" width="13.42578125" hidden="1" customWidth="1"/>
    <col min="12043" max="12053" width="0" hidden="1" customWidth="1"/>
    <col min="12289" max="12289" width="6.7109375" hidden="1" customWidth="1"/>
    <col min="12290" max="12291" width="7.7109375" hidden="1" customWidth="1"/>
    <col min="12292" max="12292" width="1.7109375" hidden="1" customWidth="1"/>
    <col min="12293" max="12294" width="7.7109375" hidden="1" customWidth="1"/>
    <col min="12295" max="12297" width="9.7109375" hidden="1" customWidth="1"/>
    <col min="12298" max="12298" width="13.42578125" hidden="1" customWidth="1"/>
    <col min="12299" max="12309" width="0" hidden="1" customWidth="1"/>
    <col min="12545" max="12545" width="6.7109375" hidden="1" customWidth="1"/>
    <col min="12546" max="12547" width="7.7109375" hidden="1" customWidth="1"/>
    <col min="12548" max="12548" width="1.7109375" hidden="1" customWidth="1"/>
    <col min="12549" max="12550" width="7.7109375" hidden="1" customWidth="1"/>
    <col min="12551" max="12553" width="9.7109375" hidden="1" customWidth="1"/>
    <col min="12554" max="12554" width="13.42578125" hidden="1" customWidth="1"/>
    <col min="12555" max="12565" width="0" hidden="1" customWidth="1"/>
    <col min="12801" max="12801" width="6.7109375" hidden="1" customWidth="1"/>
    <col min="12802" max="12803" width="7.7109375" hidden="1" customWidth="1"/>
    <col min="12804" max="12804" width="1.7109375" hidden="1" customWidth="1"/>
    <col min="12805" max="12806" width="7.7109375" hidden="1" customWidth="1"/>
    <col min="12807" max="12809" width="9.7109375" hidden="1" customWidth="1"/>
    <col min="12810" max="12810" width="13.42578125" hidden="1" customWidth="1"/>
    <col min="12811" max="12821" width="0" hidden="1" customWidth="1"/>
    <col min="13057" max="13057" width="6.7109375" hidden="1" customWidth="1"/>
    <col min="13058" max="13059" width="7.7109375" hidden="1" customWidth="1"/>
    <col min="13060" max="13060" width="1.7109375" hidden="1" customWidth="1"/>
    <col min="13061" max="13062" width="7.7109375" hidden="1" customWidth="1"/>
    <col min="13063" max="13065" width="9.7109375" hidden="1" customWidth="1"/>
    <col min="13066" max="13066" width="13.42578125" hidden="1" customWidth="1"/>
    <col min="13067" max="13077" width="0" hidden="1" customWidth="1"/>
    <col min="13313" max="13313" width="6.7109375" hidden="1" customWidth="1"/>
    <col min="13314" max="13315" width="7.7109375" hidden="1" customWidth="1"/>
    <col min="13316" max="13316" width="1.7109375" hidden="1" customWidth="1"/>
    <col min="13317" max="13318" width="7.7109375" hidden="1" customWidth="1"/>
    <col min="13319" max="13321" width="9.7109375" hidden="1" customWidth="1"/>
    <col min="13322" max="13322" width="13.42578125" hidden="1" customWidth="1"/>
    <col min="13323" max="13333" width="0" hidden="1" customWidth="1"/>
    <col min="13569" max="13569" width="6.7109375" hidden="1" customWidth="1"/>
    <col min="13570" max="13571" width="7.7109375" hidden="1" customWidth="1"/>
    <col min="13572" max="13572" width="1.7109375" hidden="1" customWidth="1"/>
    <col min="13573" max="13574" width="7.7109375" hidden="1" customWidth="1"/>
    <col min="13575" max="13577" width="9.7109375" hidden="1" customWidth="1"/>
    <col min="13578" max="13578" width="13.42578125" hidden="1" customWidth="1"/>
    <col min="13579" max="13589" width="0" hidden="1" customWidth="1"/>
    <col min="13825" max="13825" width="6.7109375" hidden="1" customWidth="1"/>
    <col min="13826" max="13827" width="7.7109375" hidden="1" customWidth="1"/>
    <col min="13828" max="13828" width="1.7109375" hidden="1" customWidth="1"/>
    <col min="13829" max="13830" width="7.7109375" hidden="1" customWidth="1"/>
    <col min="13831" max="13833" width="9.7109375" hidden="1" customWidth="1"/>
    <col min="13834" max="13834" width="13.42578125" hidden="1" customWidth="1"/>
    <col min="13835" max="13845" width="0" hidden="1" customWidth="1"/>
    <col min="14081" max="14081" width="6.7109375" hidden="1" customWidth="1"/>
    <col min="14082" max="14083" width="7.7109375" hidden="1" customWidth="1"/>
    <col min="14084" max="14084" width="1.7109375" hidden="1" customWidth="1"/>
    <col min="14085" max="14086" width="7.7109375" hidden="1" customWidth="1"/>
    <col min="14087" max="14089" width="9.7109375" hidden="1" customWidth="1"/>
    <col min="14090" max="14090" width="13.42578125" hidden="1" customWidth="1"/>
    <col min="14091" max="14101" width="0" hidden="1" customWidth="1"/>
    <col min="14337" max="14337" width="6.7109375" hidden="1" customWidth="1"/>
    <col min="14338" max="14339" width="7.7109375" hidden="1" customWidth="1"/>
    <col min="14340" max="14340" width="1.7109375" hidden="1" customWidth="1"/>
    <col min="14341" max="14342" width="7.7109375" hidden="1" customWidth="1"/>
    <col min="14343" max="14345" width="9.7109375" hidden="1" customWidth="1"/>
    <col min="14346" max="14346" width="13.42578125" hidden="1" customWidth="1"/>
    <col min="14347" max="14357" width="0" hidden="1" customWidth="1"/>
    <col min="14593" max="14593" width="6.7109375" hidden="1" customWidth="1"/>
    <col min="14594" max="14595" width="7.7109375" hidden="1" customWidth="1"/>
    <col min="14596" max="14596" width="1.7109375" hidden="1" customWidth="1"/>
    <col min="14597" max="14598" width="7.7109375" hidden="1" customWidth="1"/>
    <col min="14599" max="14601" width="9.7109375" hidden="1" customWidth="1"/>
    <col min="14602" max="14602" width="13.42578125" hidden="1" customWidth="1"/>
    <col min="14603" max="14613" width="0" hidden="1" customWidth="1"/>
    <col min="14849" max="14849" width="6.7109375" hidden="1" customWidth="1"/>
    <col min="14850" max="14851" width="7.7109375" hidden="1" customWidth="1"/>
    <col min="14852" max="14852" width="1.7109375" hidden="1" customWidth="1"/>
    <col min="14853" max="14854" width="7.7109375" hidden="1" customWidth="1"/>
    <col min="14855" max="14857" width="9.7109375" hidden="1" customWidth="1"/>
    <col min="14858" max="14858" width="13.42578125" hidden="1" customWidth="1"/>
    <col min="14859" max="14869" width="0" hidden="1" customWidth="1"/>
    <col min="15105" max="15105" width="6.7109375" hidden="1" customWidth="1"/>
    <col min="15106" max="15107" width="7.7109375" hidden="1" customWidth="1"/>
    <col min="15108" max="15108" width="1.7109375" hidden="1" customWidth="1"/>
    <col min="15109" max="15110" width="7.7109375" hidden="1" customWidth="1"/>
    <col min="15111" max="15113" width="9.7109375" hidden="1" customWidth="1"/>
    <col min="15114" max="15114" width="13.42578125" hidden="1" customWidth="1"/>
    <col min="15115" max="15125" width="0" hidden="1" customWidth="1"/>
    <col min="15361" max="15361" width="6.7109375" hidden="1" customWidth="1"/>
    <col min="15362" max="15363" width="7.7109375" hidden="1" customWidth="1"/>
    <col min="15364" max="15364" width="1.7109375" hidden="1" customWidth="1"/>
    <col min="15365" max="15366" width="7.7109375" hidden="1" customWidth="1"/>
    <col min="15367" max="15369" width="9.7109375" hidden="1" customWidth="1"/>
    <col min="15370" max="15370" width="13.42578125" hidden="1" customWidth="1"/>
    <col min="15371" max="15381" width="0" hidden="1" customWidth="1"/>
    <col min="15617" max="15617" width="6.7109375" hidden="1" customWidth="1"/>
    <col min="15618" max="15619" width="7.7109375" hidden="1" customWidth="1"/>
    <col min="15620" max="15620" width="1.7109375" hidden="1" customWidth="1"/>
    <col min="15621" max="15622" width="7.7109375" hidden="1" customWidth="1"/>
    <col min="15623" max="15625" width="9.7109375" hidden="1" customWidth="1"/>
    <col min="15626" max="15626" width="13.42578125" hidden="1" customWidth="1"/>
    <col min="15627" max="15637" width="0" hidden="1" customWidth="1"/>
    <col min="15873" max="15873" width="6.7109375" hidden="1" customWidth="1"/>
    <col min="15874" max="15875" width="7.7109375" hidden="1" customWidth="1"/>
    <col min="15876" max="15876" width="1.7109375" hidden="1" customWidth="1"/>
    <col min="15877" max="15878" width="7.7109375" hidden="1" customWidth="1"/>
    <col min="15879" max="15881" width="9.7109375" hidden="1" customWidth="1"/>
    <col min="15882" max="15882" width="13.42578125" hidden="1" customWidth="1"/>
    <col min="15883" max="15893" width="0" hidden="1" customWidth="1"/>
    <col min="16129" max="16129" width="6.7109375" hidden="1" customWidth="1"/>
    <col min="16130" max="16131" width="7.7109375" hidden="1" customWidth="1"/>
    <col min="16132" max="16132" width="1.7109375" hidden="1" customWidth="1"/>
    <col min="16133" max="16134" width="7.7109375" hidden="1" customWidth="1"/>
    <col min="16135" max="16137" width="9.7109375" hidden="1" customWidth="1"/>
    <col min="16138" max="16138" width="13.42578125" hidden="1" customWidth="1"/>
    <col min="16139" max="16149" width="0" hidden="1" customWidth="1"/>
  </cols>
  <sheetData>
    <row r="1" spans="1:256" ht="15.75" x14ac:dyDescent="0.25">
      <c r="A1" s="346" t="s">
        <v>761</v>
      </c>
      <c r="B1" s="347"/>
      <c r="C1" s="347"/>
      <c r="D1" s="347"/>
      <c r="E1" s="347"/>
      <c r="F1" s="347"/>
      <c r="G1" s="347"/>
      <c r="H1" s="347"/>
      <c r="I1" s="347"/>
      <c r="J1" s="348"/>
      <c r="K1" s="349"/>
      <c r="L1" s="349"/>
      <c r="M1" s="349"/>
    </row>
    <row r="2" spans="1:256" ht="15" customHeight="1" x14ac:dyDescent="0.25">
      <c r="A2" s="346" t="s">
        <v>762</v>
      </c>
      <c r="B2" s="347"/>
      <c r="C2" s="347"/>
      <c r="D2" s="347"/>
      <c r="E2" s="347"/>
      <c r="F2" s="347"/>
      <c r="G2" s="347"/>
      <c r="H2" s="347"/>
      <c r="I2" s="347"/>
      <c r="J2" s="348"/>
      <c r="K2" s="349"/>
      <c r="L2" s="349"/>
      <c r="M2" s="349"/>
    </row>
    <row r="3" spans="1:256" ht="15" customHeight="1" x14ac:dyDescent="0.2">
      <c r="A3" s="350" t="s">
        <v>763</v>
      </c>
      <c r="B3" s="683" t="s">
        <v>42</v>
      </c>
      <c r="C3" s="683"/>
      <c r="D3" s="351"/>
      <c r="E3" s="683" t="s">
        <v>214</v>
      </c>
      <c r="F3" s="683"/>
      <c r="G3" s="352" t="s">
        <v>215</v>
      </c>
      <c r="H3" s="352" t="s">
        <v>216</v>
      </c>
      <c r="I3" s="352" t="s">
        <v>764</v>
      </c>
      <c r="J3" s="353" t="s">
        <v>765</v>
      </c>
      <c r="K3" s="354"/>
      <c r="L3" s="354"/>
      <c r="M3" s="354"/>
      <c r="N3" s="354"/>
      <c r="O3" s="354"/>
      <c r="P3" s="354"/>
      <c r="Q3" s="354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5"/>
      <c r="AP3" s="355"/>
      <c r="AQ3" s="355"/>
      <c r="AR3" s="355"/>
      <c r="AS3" s="355"/>
      <c r="AT3" s="355"/>
      <c r="AU3" s="355"/>
      <c r="AV3" s="355"/>
      <c r="AW3" s="355"/>
      <c r="AX3" s="355"/>
      <c r="AY3" s="355"/>
      <c r="AZ3" s="355"/>
      <c r="BA3" s="355"/>
      <c r="BB3" s="355"/>
      <c r="BC3" s="355"/>
      <c r="BD3" s="355"/>
      <c r="BE3" s="355"/>
      <c r="BF3" s="355"/>
      <c r="BG3" s="355"/>
      <c r="BH3" s="355"/>
      <c r="BI3" s="355"/>
      <c r="BJ3" s="355"/>
      <c r="BK3" s="355"/>
      <c r="BL3" s="355"/>
      <c r="BM3" s="355"/>
      <c r="BN3" s="355"/>
      <c r="BO3" s="355"/>
      <c r="BP3" s="355"/>
      <c r="BQ3" s="355"/>
      <c r="BR3" s="355"/>
      <c r="BS3" s="355"/>
      <c r="BT3" s="355"/>
      <c r="BU3" s="355"/>
      <c r="BV3" s="355"/>
      <c r="BW3" s="355"/>
      <c r="BX3" s="355"/>
      <c r="BY3" s="355"/>
      <c r="BZ3" s="355"/>
      <c r="CA3" s="355"/>
      <c r="CB3" s="355"/>
      <c r="CC3" s="355"/>
      <c r="CD3" s="355"/>
      <c r="CE3" s="355"/>
      <c r="CF3" s="355"/>
      <c r="CG3" s="355"/>
      <c r="CH3" s="355"/>
      <c r="CI3" s="355"/>
      <c r="CJ3" s="355"/>
      <c r="CK3" s="355"/>
      <c r="CL3" s="355"/>
      <c r="CM3" s="355"/>
      <c r="CN3" s="355"/>
      <c r="CO3" s="355"/>
      <c r="CP3" s="355"/>
      <c r="CQ3" s="355"/>
      <c r="CR3" s="355"/>
      <c r="CS3" s="355"/>
      <c r="CT3" s="355"/>
      <c r="CU3" s="355"/>
      <c r="CV3" s="355"/>
      <c r="CW3" s="355"/>
      <c r="CX3" s="355"/>
      <c r="CY3" s="355"/>
      <c r="CZ3" s="355"/>
      <c r="DA3" s="355"/>
      <c r="DB3" s="355"/>
      <c r="DC3" s="355"/>
      <c r="DD3" s="355"/>
      <c r="DE3" s="355"/>
      <c r="DF3" s="355"/>
      <c r="DG3" s="355"/>
      <c r="DH3" s="355"/>
      <c r="DI3" s="355"/>
      <c r="DJ3" s="355"/>
      <c r="DK3" s="355"/>
      <c r="DL3" s="355"/>
      <c r="DM3" s="355"/>
      <c r="DN3" s="355"/>
      <c r="DO3" s="355"/>
      <c r="DP3" s="355"/>
      <c r="DQ3" s="355"/>
      <c r="DR3" s="355"/>
      <c r="DS3" s="355"/>
      <c r="DT3" s="355"/>
      <c r="DU3" s="355"/>
      <c r="DV3" s="355"/>
      <c r="DW3" s="355"/>
      <c r="DX3" s="355"/>
      <c r="DY3" s="355"/>
      <c r="DZ3" s="355"/>
      <c r="EA3" s="355"/>
      <c r="EB3" s="355"/>
      <c r="EC3" s="355"/>
      <c r="ED3" s="355"/>
      <c r="EE3" s="355"/>
      <c r="EF3" s="355"/>
      <c r="EG3" s="355"/>
      <c r="EH3" s="355"/>
      <c r="EI3" s="355"/>
      <c r="EJ3" s="355"/>
      <c r="EK3" s="355"/>
      <c r="EL3" s="355"/>
      <c r="EM3" s="355"/>
      <c r="EN3" s="355"/>
      <c r="EO3" s="355"/>
      <c r="EP3" s="355"/>
      <c r="EQ3" s="355"/>
      <c r="ER3" s="355"/>
      <c r="ES3" s="355"/>
      <c r="ET3" s="355"/>
      <c r="EU3" s="355"/>
      <c r="EV3" s="355"/>
      <c r="EW3" s="355"/>
      <c r="EX3" s="355"/>
      <c r="EY3" s="355"/>
      <c r="EZ3" s="355"/>
      <c r="FA3" s="355"/>
      <c r="FB3" s="355"/>
      <c r="FC3" s="355"/>
      <c r="FD3" s="355"/>
      <c r="FE3" s="355"/>
      <c r="FF3" s="355"/>
      <c r="FG3" s="355"/>
      <c r="FH3" s="355"/>
      <c r="FI3" s="355"/>
      <c r="FJ3" s="355"/>
      <c r="FK3" s="355"/>
      <c r="FL3" s="355"/>
      <c r="FM3" s="355"/>
      <c r="FN3" s="355"/>
      <c r="FO3" s="355"/>
      <c r="FP3" s="355"/>
      <c r="FQ3" s="355"/>
      <c r="FR3" s="355"/>
      <c r="FS3" s="355"/>
      <c r="FT3" s="355"/>
      <c r="FU3" s="355"/>
      <c r="FV3" s="355"/>
      <c r="FW3" s="355"/>
      <c r="FX3" s="355"/>
      <c r="FY3" s="355"/>
      <c r="FZ3" s="355"/>
      <c r="GA3" s="355"/>
      <c r="GB3" s="355"/>
      <c r="GC3" s="355"/>
      <c r="GD3" s="355"/>
      <c r="GE3" s="355"/>
      <c r="GF3" s="355"/>
      <c r="GG3" s="355"/>
      <c r="GH3" s="355"/>
      <c r="GI3" s="355"/>
      <c r="GJ3" s="355"/>
      <c r="GK3" s="355"/>
      <c r="GL3" s="355"/>
      <c r="GM3" s="355"/>
      <c r="GN3" s="355"/>
      <c r="GO3" s="355"/>
      <c r="GP3" s="355"/>
      <c r="GQ3" s="355"/>
      <c r="GR3" s="355"/>
      <c r="GS3" s="355"/>
      <c r="GT3" s="355"/>
      <c r="GU3" s="355"/>
      <c r="GV3" s="355"/>
      <c r="GW3" s="355"/>
      <c r="GX3" s="355"/>
      <c r="GY3" s="355"/>
      <c r="GZ3" s="355"/>
      <c r="HA3" s="355"/>
      <c r="HB3" s="355"/>
      <c r="HC3" s="355"/>
      <c r="HD3" s="355"/>
      <c r="HE3" s="355"/>
      <c r="HF3" s="355"/>
      <c r="HG3" s="355"/>
      <c r="HH3" s="355"/>
      <c r="HI3" s="355"/>
      <c r="HJ3" s="355"/>
      <c r="HK3" s="355"/>
      <c r="HL3" s="355"/>
      <c r="HM3" s="355"/>
      <c r="HN3" s="355"/>
      <c r="HO3" s="355"/>
      <c r="HP3" s="355"/>
      <c r="HQ3" s="355"/>
      <c r="HR3" s="355"/>
      <c r="HS3" s="355"/>
      <c r="HT3" s="355"/>
      <c r="HU3" s="355"/>
      <c r="HV3" s="355"/>
      <c r="HW3" s="355"/>
      <c r="HX3" s="355"/>
      <c r="HY3" s="355"/>
      <c r="HZ3" s="355"/>
      <c r="IA3" s="355"/>
      <c r="IB3" s="355"/>
      <c r="IC3" s="355"/>
      <c r="ID3" s="355"/>
      <c r="IE3" s="355"/>
      <c r="IF3" s="355"/>
      <c r="IG3" s="355"/>
      <c r="IH3" s="355"/>
      <c r="II3" s="355"/>
      <c r="IJ3" s="355"/>
      <c r="IK3" s="355"/>
      <c r="IL3" s="355"/>
      <c r="IM3" s="355"/>
      <c r="IN3" s="355"/>
      <c r="IO3" s="355"/>
      <c r="IP3" s="355"/>
      <c r="IQ3" s="355"/>
      <c r="IR3" s="355"/>
      <c r="IS3" s="355"/>
      <c r="IT3" s="355"/>
      <c r="IU3" s="355"/>
      <c r="IV3" s="355"/>
    </row>
    <row r="4" spans="1:256" s="360" customFormat="1" ht="14.25" x14ac:dyDescent="0.2">
      <c r="A4" s="356" t="s">
        <v>239</v>
      </c>
      <c r="B4" s="684" t="s">
        <v>766</v>
      </c>
      <c r="C4" s="684"/>
      <c r="D4" s="357"/>
      <c r="E4" s="684" t="s">
        <v>767</v>
      </c>
      <c r="F4" s="684"/>
      <c r="G4" s="358" t="s">
        <v>30</v>
      </c>
      <c r="H4" s="358" t="s">
        <v>30</v>
      </c>
      <c r="I4" s="358" t="s">
        <v>768</v>
      </c>
      <c r="J4" s="359" t="s">
        <v>769</v>
      </c>
      <c r="K4" s="354"/>
      <c r="L4" s="354"/>
      <c r="M4" s="354"/>
      <c r="N4" s="354"/>
      <c r="O4" s="354"/>
      <c r="P4" s="354"/>
      <c r="Q4" s="354"/>
      <c r="R4" s="355"/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/>
      <c r="AD4" s="355"/>
      <c r="AE4" s="355"/>
      <c r="AF4" s="355"/>
      <c r="AG4" s="355"/>
      <c r="AH4" s="355"/>
      <c r="AI4" s="355"/>
      <c r="AJ4" s="355"/>
      <c r="AK4" s="355"/>
      <c r="AL4" s="355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  <c r="AX4" s="355"/>
      <c r="AY4" s="355"/>
      <c r="AZ4" s="355"/>
      <c r="BA4" s="355"/>
      <c r="BB4" s="355"/>
      <c r="BC4" s="355"/>
      <c r="BD4" s="355"/>
      <c r="BE4" s="355"/>
      <c r="BF4" s="355"/>
      <c r="BG4" s="355"/>
      <c r="BH4" s="355"/>
      <c r="BI4" s="355"/>
      <c r="BJ4" s="355"/>
      <c r="BK4" s="355"/>
      <c r="BL4" s="355"/>
      <c r="BM4" s="355"/>
      <c r="BN4" s="355"/>
      <c r="BO4" s="355"/>
      <c r="BP4" s="355"/>
      <c r="BQ4" s="355"/>
      <c r="BR4" s="355"/>
      <c r="BS4" s="355"/>
      <c r="BT4" s="355"/>
      <c r="BU4" s="355"/>
      <c r="BV4" s="355"/>
      <c r="BW4" s="355"/>
      <c r="BX4" s="355"/>
      <c r="BY4" s="355"/>
      <c r="BZ4" s="355"/>
      <c r="CA4" s="355"/>
      <c r="CB4" s="355"/>
      <c r="CC4" s="355"/>
      <c r="CD4" s="355"/>
      <c r="CE4" s="355"/>
      <c r="CF4" s="355"/>
      <c r="CG4" s="355"/>
      <c r="CH4" s="355"/>
      <c r="CI4" s="355"/>
      <c r="CJ4" s="355"/>
      <c r="CK4" s="355"/>
      <c r="CL4" s="355"/>
      <c r="CM4" s="355"/>
      <c r="CN4" s="355"/>
      <c r="CO4" s="355"/>
      <c r="CP4" s="355"/>
      <c r="CQ4" s="355"/>
      <c r="CR4" s="355"/>
      <c r="CS4" s="355"/>
      <c r="CT4" s="355"/>
      <c r="CU4" s="355"/>
      <c r="CV4" s="355"/>
      <c r="CW4" s="355"/>
      <c r="CX4" s="355"/>
      <c r="CY4" s="355"/>
      <c r="CZ4" s="355"/>
      <c r="DA4" s="355"/>
      <c r="DB4" s="355"/>
      <c r="DC4" s="355"/>
      <c r="DD4" s="355"/>
      <c r="DE4" s="355"/>
      <c r="DF4" s="355"/>
      <c r="DG4" s="355"/>
      <c r="DH4" s="355"/>
      <c r="DI4" s="355"/>
      <c r="DJ4" s="355"/>
      <c r="DK4" s="355"/>
      <c r="DL4" s="355"/>
      <c r="DM4" s="355"/>
      <c r="DN4" s="355"/>
      <c r="DO4" s="355"/>
      <c r="DP4" s="355"/>
      <c r="DQ4" s="355"/>
      <c r="DR4" s="355"/>
      <c r="DS4" s="355"/>
      <c r="DT4" s="355"/>
      <c r="DU4" s="355"/>
      <c r="DV4" s="355"/>
      <c r="DW4" s="355"/>
      <c r="DX4" s="355"/>
      <c r="DY4" s="355"/>
      <c r="DZ4" s="355"/>
      <c r="EA4" s="355"/>
      <c r="EB4" s="355"/>
      <c r="EC4" s="355"/>
      <c r="ED4" s="355"/>
      <c r="EE4" s="355"/>
      <c r="EF4" s="355"/>
      <c r="EG4" s="355"/>
      <c r="EH4" s="355"/>
      <c r="EI4" s="355"/>
      <c r="EJ4" s="355"/>
      <c r="EK4" s="355"/>
      <c r="EL4" s="355"/>
      <c r="EM4" s="355"/>
      <c r="EN4" s="355"/>
      <c r="EO4" s="355"/>
      <c r="EP4" s="355"/>
      <c r="EQ4" s="355"/>
      <c r="ER4" s="355"/>
      <c r="ES4" s="355"/>
      <c r="ET4" s="355"/>
      <c r="EU4" s="355"/>
      <c r="EV4" s="355"/>
      <c r="EW4" s="355"/>
      <c r="EX4" s="355"/>
      <c r="EY4" s="355"/>
      <c r="EZ4" s="355"/>
      <c r="FA4" s="355"/>
      <c r="FB4" s="355"/>
      <c r="FC4" s="355"/>
      <c r="FD4" s="355"/>
      <c r="FE4" s="355"/>
      <c r="FF4" s="355"/>
      <c r="FG4" s="355"/>
      <c r="FH4" s="355"/>
      <c r="FI4" s="355"/>
      <c r="FJ4" s="355"/>
      <c r="FK4" s="355"/>
      <c r="FL4" s="355"/>
      <c r="FM4" s="355"/>
      <c r="FN4" s="355"/>
      <c r="FO4" s="355"/>
      <c r="FP4" s="355"/>
      <c r="FQ4" s="355"/>
      <c r="FR4" s="355"/>
      <c r="FS4" s="355"/>
      <c r="FT4" s="355"/>
      <c r="FU4" s="355"/>
      <c r="FV4" s="355"/>
      <c r="FW4" s="355"/>
      <c r="FX4" s="355"/>
      <c r="FY4" s="355"/>
      <c r="FZ4" s="355"/>
      <c r="GA4" s="355"/>
      <c r="GB4" s="355"/>
      <c r="GC4" s="355"/>
      <c r="GD4" s="355"/>
      <c r="GE4" s="355"/>
      <c r="GF4" s="355"/>
      <c r="GG4" s="355"/>
      <c r="GH4" s="355"/>
      <c r="GI4" s="355"/>
      <c r="GJ4" s="355"/>
      <c r="GK4" s="355"/>
      <c r="GL4" s="355"/>
      <c r="GM4" s="355"/>
      <c r="GN4" s="355"/>
      <c r="GO4" s="355"/>
      <c r="GP4" s="355"/>
      <c r="GQ4" s="355"/>
      <c r="GR4" s="355"/>
      <c r="GS4" s="355"/>
      <c r="GT4" s="355"/>
      <c r="GU4" s="355"/>
      <c r="GV4" s="355"/>
      <c r="GW4" s="355"/>
      <c r="GX4" s="355"/>
      <c r="GY4" s="355"/>
      <c r="GZ4" s="355"/>
      <c r="HA4" s="355"/>
      <c r="HB4" s="355"/>
      <c r="HC4" s="355"/>
      <c r="HD4" s="355"/>
      <c r="HE4" s="355"/>
      <c r="HF4" s="355"/>
      <c r="HG4" s="355"/>
      <c r="HH4" s="355"/>
      <c r="HI4" s="355"/>
      <c r="HJ4" s="355"/>
      <c r="HK4" s="355"/>
      <c r="HL4" s="355"/>
      <c r="HM4" s="355"/>
      <c r="HN4" s="355"/>
      <c r="HO4" s="355"/>
      <c r="HP4" s="355"/>
      <c r="HQ4" s="355"/>
      <c r="HR4" s="355"/>
      <c r="HS4" s="355"/>
      <c r="HT4" s="355"/>
      <c r="HU4" s="355"/>
      <c r="HV4" s="355"/>
      <c r="HW4" s="355"/>
      <c r="HX4" s="355"/>
      <c r="HY4" s="355"/>
      <c r="HZ4" s="355"/>
      <c r="IA4" s="355"/>
      <c r="IB4" s="355"/>
      <c r="IC4" s="355"/>
      <c r="ID4" s="355"/>
      <c r="IE4" s="355"/>
      <c r="IF4" s="355"/>
      <c r="IG4" s="355"/>
      <c r="IH4" s="355"/>
      <c r="II4" s="355"/>
      <c r="IJ4" s="355"/>
      <c r="IK4" s="355"/>
      <c r="IL4" s="355"/>
      <c r="IM4" s="355"/>
      <c r="IN4" s="355"/>
      <c r="IO4" s="355"/>
      <c r="IP4" s="355"/>
      <c r="IQ4" s="355"/>
      <c r="IR4" s="355"/>
      <c r="IS4" s="355"/>
      <c r="IT4" s="355"/>
      <c r="IU4" s="355"/>
      <c r="IV4" s="355"/>
    </row>
    <row r="5" spans="1:256" s="360" customFormat="1" ht="12.75" x14ac:dyDescent="0.2">
      <c r="A5" s="356" t="s">
        <v>263</v>
      </c>
      <c r="B5" s="358" t="s">
        <v>66</v>
      </c>
      <c r="C5" s="358" t="s">
        <v>770</v>
      </c>
      <c r="D5" s="357"/>
      <c r="E5" s="358" t="s">
        <v>66</v>
      </c>
      <c r="F5" s="358" t="s">
        <v>770</v>
      </c>
      <c r="G5" s="361"/>
      <c r="H5" s="361"/>
      <c r="I5" s="358" t="s">
        <v>771</v>
      </c>
      <c r="J5" s="359" t="s">
        <v>772</v>
      </c>
      <c r="K5" s="354"/>
      <c r="L5" s="354"/>
      <c r="M5" s="354"/>
      <c r="N5" s="354"/>
      <c r="O5" s="354"/>
      <c r="P5" s="354"/>
      <c r="Q5" s="354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  <c r="AL5" s="355"/>
      <c r="AM5" s="355"/>
      <c r="AN5" s="355"/>
      <c r="AO5" s="355"/>
      <c r="AP5" s="355"/>
      <c r="AQ5" s="355"/>
      <c r="AR5" s="355"/>
      <c r="AS5" s="355"/>
      <c r="AT5" s="355"/>
      <c r="AU5" s="355"/>
      <c r="AV5" s="355"/>
      <c r="AW5" s="355"/>
      <c r="AX5" s="355"/>
      <c r="AY5" s="355"/>
      <c r="AZ5" s="355"/>
      <c r="BA5" s="355"/>
      <c r="BB5" s="355"/>
      <c r="BC5" s="355"/>
      <c r="BD5" s="355"/>
      <c r="BE5" s="355"/>
      <c r="BF5" s="355"/>
      <c r="BG5" s="355"/>
      <c r="BH5" s="355"/>
      <c r="BI5" s="355"/>
      <c r="BJ5" s="355"/>
      <c r="BK5" s="355"/>
      <c r="BL5" s="355"/>
      <c r="BM5" s="355"/>
      <c r="BN5" s="355"/>
      <c r="BO5" s="355"/>
      <c r="BP5" s="355"/>
      <c r="BQ5" s="355"/>
      <c r="BR5" s="355"/>
      <c r="BS5" s="355"/>
      <c r="BT5" s="355"/>
      <c r="BU5" s="355"/>
      <c r="BV5" s="355"/>
      <c r="BW5" s="355"/>
      <c r="BX5" s="355"/>
      <c r="BY5" s="355"/>
      <c r="BZ5" s="355"/>
      <c r="CA5" s="355"/>
      <c r="CB5" s="355"/>
      <c r="CC5" s="355"/>
      <c r="CD5" s="355"/>
      <c r="CE5" s="355"/>
      <c r="CF5" s="355"/>
      <c r="CG5" s="355"/>
      <c r="CH5" s="355"/>
      <c r="CI5" s="355"/>
      <c r="CJ5" s="355"/>
      <c r="CK5" s="355"/>
      <c r="CL5" s="355"/>
      <c r="CM5" s="355"/>
      <c r="CN5" s="355"/>
      <c r="CO5" s="355"/>
      <c r="CP5" s="355"/>
      <c r="CQ5" s="355"/>
      <c r="CR5" s="355"/>
      <c r="CS5" s="355"/>
      <c r="CT5" s="355"/>
      <c r="CU5" s="355"/>
      <c r="CV5" s="355"/>
      <c r="CW5" s="355"/>
      <c r="CX5" s="355"/>
      <c r="CY5" s="355"/>
      <c r="CZ5" s="355"/>
      <c r="DA5" s="355"/>
      <c r="DB5" s="355"/>
      <c r="DC5" s="355"/>
      <c r="DD5" s="355"/>
      <c r="DE5" s="355"/>
      <c r="DF5" s="355"/>
      <c r="DG5" s="355"/>
      <c r="DH5" s="355"/>
      <c r="DI5" s="355"/>
      <c r="DJ5" s="355"/>
      <c r="DK5" s="355"/>
      <c r="DL5" s="355"/>
      <c r="DM5" s="355"/>
      <c r="DN5" s="355"/>
      <c r="DO5" s="355"/>
      <c r="DP5" s="355"/>
      <c r="DQ5" s="355"/>
      <c r="DR5" s="355"/>
      <c r="DS5" s="355"/>
      <c r="DT5" s="355"/>
      <c r="DU5" s="355"/>
      <c r="DV5" s="355"/>
      <c r="DW5" s="355"/>
      <c r="DX5" s="355"/>
      <c r="DY5" s="355"/>
      <c r="DZ5" s="355"/>
      <c r="EA5" s="355"/>
      <c r="EB5" s="355"/>
      <c r="EC5" s="355"/>
      <c r="ED5" s="355"/>
      <c r="EE5" s="355"/>
      <c r="EF5" s="355"/>
      <c r="EG5" s="355"/>
      <c r="EH5" s="355"/>
      <c r="EI5" s="355"/>
      <c r="EJ5" s="355"/>
      <c r="EK5" s="355"/>
      <c r="EL5" s="355"/>
      <c r="EM5" s="355"/>
      <c r="EN5" s="355"/>
      <c r="EO5" s="355"/>
      <c r="EP5" s="355"/>
      <c r="EQ5" s="355"/>
      <c r="ER5" s="355"/>
      <c r="ES5" s="355"/>
      <c r="ET5" s="355"/>
      <c r="EU5" s="355"/>
      <c r="EV5" s="355"/>
      <c r="EW5" s="355"/>
      <c r="EX5" s="355"/>
      <c r="EY5" s="355"/>
      <c r="EZ5" s="355"/>
      <c r="FA5" s="355"/>
      <c r="FB5" s="355"/>
      <c r="FC5" s="355"/>
      <c r="FD5" s="355"/>
      <c r="FE5" s="355"/>
      <c r="FF5" s="355"/>
      <c r="FG5" s="355"/>
      <c r="FH5" s="355"/>
      <c r="FI5" s="355"/>
      <c r="FJ5" s="355"/>
      <c r="FK5" s="355"/>
      <c r="FL5" s="355"/>
      <c r="FM5" s="355"/>
      <c r="FN5" s="355"/>
      <c r="FO5" s="355"/>
      <c r="FP5" s="355"/>
      <c r="FQ5" s="355"/>
      <c r="FR5" s="355"/>
      <c r="FS5" s="355"/>
      <c r="FT5" s="355"/>
      <c r="FU5" s="355"/>
      <c r="FV5" s="355"/>
      <c r="FW5" s="355"/>
      <c r="FX5" s="355"/>
      <c r="FY5" s="355"/>
      <c r="FZ5" s="355"/>
      <c r="GA5" s="355"/>
      <c r="GB5" s="355"/>
      <c r="GC5" s="355"/>
      <c r="GD5" s="355"/>
      <c r="GE5" s="355"/>
      <c r="GF5" s="355"/>
      <c r="GG5" s="355"/>
      <c r="GH5" s="355"/>
      <c r="GI5" s="355"/>
      <c r="GJ5" s="355"/>
      <c r="GK5" s="355"/>
      <c r="GL5" s="355"/>
      <c r="GM5" s="355"/>
      <c r="GN5" s="355"/>
      <c r="GO5" s="355"/>
      <c r="GP5" s="355"/>
      <c r="GQ5" s="355"/>
      <c r="GR5" s="355"/>
      <c r="GS5" s="355"/>
      <c r="GT5" s="355"/>
      <c r="GU5" s="355"/>
      <c r="GV5" s="355"/>
      <c r="GW5" s="355"/>
      <c r="GX5" s="355"/>
      <c r="GY5" s="355"/>
      <c r="GZ5" s="355"/>
      <c r="HA5" s="355"/>
      <c r="HB5" s="355"/>
      <c r="HC5" s="355"/>
      <c r="HD5" s="355"/>
      <c r="HE5" s="355"/>
      <c r="HF5" s="355"/>
      <c r="HG5" s="355"/>
      <c r="HH5" s="355"/>
      <c r="HI5" s="355"/>
      <c r="HJ5" s="355"/>
      <c r="HK5" s="355"/>
      <c r="HL5" s="355"/>
      <c r="HM5" s="355"/>
      <c r="HN5" s="355"/>
      <c r="HO5" s="355"/>
      <c r="HP5" s="355"/>
      <c r="HQ5" s="355"/>
      <c r="HR5" s="355"/>
      <c r="HS5" s="355"/>
      <c r="HT5" s="355"/>
      <c r="HU5" s="355"/>
      <c r="HV5" s="355"/>
      <c r="HW5" s="355"/>
      <c r="HX5" s="355"/>
      <c r="HY5" s="355"/>
      <c r="HZ5" s="355"/>
      <c r="IA5" s="355"/>
      <c r="IB5" s="355"/>
      <c r="IC5" s="355"/>
      <c r="ID5" s="355"/>
      <c r="IE5" s="355"/>
      <c r="IF5" s="355"/>
      <c r="IG5" s="355"/>
      <c r="IH5" s="355"/>
      <c r="II5" s="355"/>
      <c r="IJ5" s="355"/>
      <c r="IK5" s="355"/>
      <c r="IL5" s="355"/>
      <c r="IM5" s="355"/>
      <c r="IN5" s="355"/>
      <c r="IO5" s="355"/>
      <c r="IP5" s="355"/>
      <c r="IQ5" s="355"/>
      <c r="IR5" s="355"/>
      <c r="IS5" s="355"/>
      <c r="IT5" s="355"/>
      <c r="IU5" s="355"/>
      <c r="IV5" s="355"/>
    </row>
    <row r="6" spans="1:256" s="360" customFormat="1" ht="12.75" x14ac:dyDescent="0.2">
      <c r="A6" s="3"/>
      <c r="B6" s="362"/>
      <c r="C6" s="362"/>
      <c r="D6" s="362"/>
      <c r="E6" s="362"/>
      <c r="F6" s="362"/>
      <c r="G6" s="363"/>
      <c r="H6" s="363"/>
      <c r="I6" s="363"/>
      <c r="J6" s="364" t="s">
        <v>773</v>
      </c>
      <c r="K6" s="354"/>
      <c r="L6" s="354"/>
      <c r="M6" s="354"/>
      <c r="N6" s="354"/>
      <c r="O6" s="354"/>
      <c r="P6" s="354"/>
      <c r="Q6" s="354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  <c r="AX6" s="355"/>
      <c r="AY6" s="355"/>
      <c r="AZ6" s="355"/>
      <c r="BA6" s="355"/>
      <c r="BB6" s="355"/>
      <c r="BC6" s="355"/>
      <c r="BD6" s="355"/>
      <c r="BE6" s="355"/>
      <c r="BF6" s="355"/>
      <c r="BG6" s="355"/>
      <c r="BH6" s="355"/>
      <c r="BI6" s="355"/>
      <c r="BJ6" s="355"/>
      <c r="BK6" s="355"/>
      <c r="BL6" s="355"/>
      <c r="BM6" s="355"/>
      <c r="BN6" s="355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355"/>
      <c r="CU6" s="355"/>
      <c r="CV6" s="355"/>
      <c r="CW6" s="355"/>
      <c r="CX6" s="355"/>
      <c r="CY6" s="355"/>
      <c r="CZ6" s="355"/>
      <c r="DA6" s="355"/>
      <c r="DB6" s="355"/>
      <c r="DC6" s="355"/>
      <c r="DD6" s="355"/>
      <c r="DE6" s="355"/>
      <c r="DF6" s="355"/>
      <c r="DG6" s="355"/>
      <c r="DH6" s="355"/>
      <c r="DI6" s="355"/>
      <c r="DJ6" s="355"/>
      <c r="DK6" s="355"/>
      <c r="DL6" s="355"/>
      <c r="DM6" s="355"/>
      <c r="DN6" s="355"/>
      <c r="DO6" s="355"/>
      <c r="DP6" s="355"/>
      <c r="DQ6" s="355"/>
      <c r="DR6" s="355"/>
      <c r="DS6" s="355"/>
      <c r="DT6" s="355"/>
      <c r="DU6" s="355"/>
      <c r="DV6" s="355"/>
      <c r="DW6" s="355"/>
      <c r="DX6" s="355"/>
      <c r="DY6" s="355"/>
      <c r="DZ6" s="355"/>
      <c r="EA6" s="355"/>
      <c r="EB6" s="355"/>
      <c r="EC6" s="355"/>
      <c r="ED6" s="355"/>
      <c r="EE6" s="355"/>
      <c r="EF6" s="355"/>
      <c r="EG6" s="355"/>
      <c r="EH6" s="355"/>
      <c r="EI6" s="355"/>
      <c r="EJ6" s="355"/>
      <c r="EK6" s="355"/>
      <c r="EL6" s="355"/>
      <c r="EM6" s="355"/>
      <c r="EN6" s="355"/>
      <c r="EO6" s="355"/>
      <c r="EP6" s="355"/>
      <c r="EQ6" s="355"/>
      <c r="ER6" s="355"/>
      <c r="ES6" s="355"/>
      <c r="ET6" s="355"/>
      <c r="EU6" s="355"/>
      <c r="EV6" s="355"/>
      <c r="EW6" s="355"/>
      <c r="EX6" s="355"/>
      <c r="EY6" s="355"/>
      <c r="EZ6" s="355"/>
      <c r="FA6" s="355"/>
      <c r="FB6" s="355"/>
      <c r="FC6" s="355"/>
      <c r="FD6" s="355"/>
      <c r="FE6" s="355"/>
      <c r="FF6" s="355"/>
      <c r="FG6" s="355"/>
      <c r="FH6" s="355"/>
      <c r="FI6" s="355"/>
      <c r="FJ6" s="355"/>
      <c r="FK6" s="355"/>
      <c r="FL6" s="355"/>
      <c r="FM6" s="355"/>
      <c r="FN6" s="355"/>
      <c r="FO6" s="355"/>
      <c r="FP6" s="355"/>
      <c r="FQ6" s="355"/>
      <c r="FR6" s="355"/>
      <c r="FS6" s="355"/>
      <c r="FT6" s="355"/>
      <c r="FU6" s="355"/>
      <c r="FV6" s="355"/>
      <c r="FW6" s="355"/>
      <c r="FX6" s="355"/>
      <c r="FY6" s="355"/>
      <c r="FZ6" s="355"/>
      <c r="GA6" s="355"/>
      <c r="GB6" s="355"/>
      <c r="GC6" s="355"/>
      <c r="GD6" s="355"/>
      <c r="GE6" s="355"/>
      <c r="GF6" s="355"/>
      <c r="GG6" s="355"/>
      <c r="GH6" s="355"/>
      <c r="GI6" s="355"/>
      <c r="GJ6" s="355"/>
      <c r="GK6" s="355"/>
      <c r="GL6" s="355"/>
      <c r="GM6" s="355"/>
      <c r="GN6" s="355"/>
      <c r="GO6" s="355"/>
      <c r="GP6" s="355"/>
      <c r="GQ6" s="355"/>
      <c r="GR6" s="355"/>
      <c r="GS6" s="355"/>
      <c r="GT6" s="355"/>
      <c r="GU6" s="355"/>
      <c r="GV6" s="355"/>
      <c r="GW6" s="355"/>
      <c r="GX6" s="355"/>
      <c r="GY6" s="355"/>
      <c r="GZ6" s="355"/>
      <c r="HA6" s="355"/>
      <c r="HB6" s="355"/>
      <c r="HC6" s="355"/>
      <c r="HD6" s="355"/>
      <c r="HE6" s="355"/>
      <c r="HF6" s="355"/>
      <c r="HG6" s="355"/>
      <c r="HH6" s="355"/>
      <c r="HI6" s="355"/>
      <c r="HJ6" s="355"/>
      <c r="HK6" s="355"/>
      <c r="HL6" s="355"/>
      <c r="HM6" s="355"/>
      <c r="HN6" s="355"/>
      <c r="HO6" s="355"/>
      <c r="HP6" s="355"/>
      <c r="HQ6" s="355"/>
      <c r="HR6" s="355"/>
      <c r="HS6" s="355"/>
      <c r="HT6" s="355"/>
      <c r="HU6" s="355"/>
      <c r="HV6" s="355"/>
      <c r="HW6" s="355"/>
      <c r="HX6" s="355"/>
      <c r="HY6" s="355"/>
      <c r="HZ6" s="355"/>
      <c r="IA6" s="355"/>
      <c r="IB6" s="355"/>
      <c r="IC6" s="355"/>
      <c r="ID6" s="355"/>
      <c r="IE6" s="355"/>
      <c r="IF6" s="355"/>
      <c r="IG6" s="355"/>
      <c r="IH6" s="355"/>
      <c r="II6" s="355"/>
      <c r="IJ6" s="355"/>
      <c r="IK6" s="355"/>
      <c r="IL6" s="355"/>
      <c r="IM6" s="355"/>
      <c r="IN6" s="355"/>
      <c r="IO6" s="355"/>
      <c r="IP6" s="355"/>
      <c r="IQ6" s="355"/>
      <c r="IR6" s="355"/>
      <c r="IS6" s="355"/>
      <c r="IT6" s="355"/>
      <c r="IU6" s="355"/>
      <c r="IV6" s="355"/>
    </row>
    <row r="7" spans="1:256" s="360" customFormat="1" ht="12.75" x14ac:dyDescent="0.2">
      <c r="A7" s="365" t="s">
        <v>774</v>
      </c>
      <c r="B7" s="357"/>
      <c r="C7" s="357"/>
      <c r="D7" s="357"/>
      <c r="E7" s="357"/>
      <c r="F7" s="357"/>
      <c r="G7" s="361"/>
      <c r="H7" s="361"/>
      <c r="I7" s="361"/>
      <c r="J7" s="201"/>
      <c r="K7" s="354"/>
      <c r="L7" s="354"/>
      <c r="M7" s="354"/>
      <c r="N7" s="354"/>
      <c r="O7" s="354"/>
      <c r="P7" s="354"/>
      <c r="Q7" s="354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355"/>
      <c r="BA7" s="355"/>
      <c r="BB7" s="355"/>
      <c r="BC7" s="355"/>
      <c r="BD7" s="355"/>
      <c r="BE7" s="355"/>
      <c r="BF7" s="355"/>
      <c r="BG7" s="355"/>
      <c r="BH7" s="355"/>
      <c r="BI7" s="355"/>
      <c r="BJ7" s="355"/>
      <c r="BK7" s="355"/>
      <c r="BL7" s="355"/>
      <c r="BM7" s="355"/>
      <c r="BN7" s="355"/>
      <c r="BO7" s="355"/>
      <c r="BP7" s="355"/>
      <c r="BQ7" s="355"/>
      <c r="BR7" s="355"/>
      <c r="BS7" s="355"/>
      <c r="BT7" s="355"/>
      <c r="BU7" s="355"/>
      <c r="BV7" s="355"/>
      <c r="BW7" s="355"/>
      <c r="BX7" s="355"/>
      <c r="BY7" s="355"/>
      <c r="BZ7" s="355"/>
      <c r="CA7" s="355"/>
      <c r="CB7" s="355"/>
      <c r="CC7" s="355"/>
      <c r="CD7" s="355"/>
      <c r="CE7" s="355"/>
      <c r="CF7" s="355"/>
      <c r="CG7" s="355"/>
      <c r="CH7" s="355"/>
      <c r="CI7" s="355"/>
      <c r="CJ7" s="355"/>
      <c r="CK7" s="355"/>
      <c r="CL7" s="355"/>
      <c r="CM7" s="355"/>
      <c r="CN7" s="355"/>
      <c r="CO7" s="355"/>
      <c r="CP7" s="355"/>
      <c r="CQ7" s="355"/>
      <c r="CR7" s="355"/>
      <c r="CS7" s="355"/>
      <c r="CT7" s="355"/>
      <c r="CU7" s="355"/>
      <c r="CV7" s="355"/>
      <c r="CW7" s="355"/>
      <c r="CX7" s="355"/>
      <c r="CY7" s="355"/>
      <c r="CZ7" s="355"/>
      <c r="DA7" s="355"/>
      <c r="DB7" s="355"/>
      <c r="DC7" s="355"/>
      <c r="DD7" s="355"/>
      <c r="DE7" s="355"/>
      <c r="DF7" s="355"/>
      <c r="DG7" s="355"/>
      <c r="DH7" s="355"/>
      <c r="DI7" s="355"/>
      <c r="DJ7" s="355"/>
      <c r="DK7" s="355"/>
      <c r="DL7" s="355"/>
      <c r="DM7" s="355"/>
      <c r="DN7" s="355"/>
      <c r="DO7" s="355"/>
      <c r="DP7" s="355"/>
      <c r="DQ7" s="355"/>
      <c r="DR7" s="355"/>
      <c r="DS7" s="355"/>
      <c r="DT7" s="355"/>
      <c r="DU7" s="355"/>
      <c r="DV7" s="355"/>
      <c r="DW7" s="355"/>
      <c r="DX7" s="355"/>
      <c r="DY7" s="355"/>
      <c r="DZ7" s="355"/>
      <c r="EA7" s="355"/>
      <c r="EB7" s="355"/>
      <c r="EC7" s="355"/>
      <c r="ED7" s="355"/>
      <c r="EE7" s="355"/>
      <c r="EF7" s="355"/>
      <c r="EG7" s="355"/>
      <c r="EH7" s="355"/>
      <c r="EI7" s="355"/>
      <c r="EJ7" s="355"/>
      <c r="EK7" s="355"/>
      <c r="EL7" s="355"/>
      <c r="EM7" s="355"/>
      <c r="EN7" s="355"/>
      <c r="EO7" s="355"/>
      <c r="EP7" s="355"/>
      <c r="EQ7" s="355"/>
      <c r="ER7" s="355"/>
      <c r="ES7" s="355"/>
      <c r="ET7" s="355"/>
      <c r="EU7" s="355"/>
      <c r="EV7" s="355"/>
      <c r="EW7" s="355"/>
      <c r="EX7" s="355"/>
      <c r="EY7" s="355"/>
      <c r="EZ7" s="355"/>
      <c r="FA7" s="355"/>
      <c r="FB7" s="355"/>
      <c r="FC7" s="355"/>
      <c r="FD7" s="355"/>
      <c r="FE7" s="355"/>
      <c r="FF7" s="355"/>
      <c r="FG7" s="355"/>
      <c r="FH7" s="355"/>
      <c r="FI7" s="355"/>
      <c r="FJ7" s="355"/>
      <c r="FK7" s="355"/>
      <c r="FL7" s="355"/>
      <c r="FM7" s="355"/>
      <c r="FN7" s="355"/>
      <c r="FO7" s="355"/>
      <c r="FP7" s="355"/>
      <c r="FQ7" s="355"/>
      <c r="FR7" s="355"/>
      <c r="FS7" s="355"/>
      <c r="FT7" s="355"/>
      <c r="FU7" s="355"/>
      <c r="FV7" s="355"/>
      <c r="FW7" s="355"/>
      <c r="FX7" s="355"/>
      <c r="FY7" s="355"/>
      <c r="FZ7" s="355"/>
      <c r="GA7" s="355"/>
      <c r="GB7" s="355"/>
      <c r="GC7" s="355"/>
      <c r="GD7" s="355"/>
      <c r="GE7" s="355"/>
      <c r="GF7" s="355"/>
      <c r="GG7" s="355"/>
      <c r="GH7" s="355"/>
      <c r="GI7" s="355"/>
      <c r="GJ7" s="355"/>
      <c r="GK7" s="355"/>
      <c r="GL7" s="355"/>
      <c r="GM7" s="355"/>
      <c r="GN7" s="355"/>
      <c r="GO7" s="355"/>
      <c r="GP7" s="355"/>
      <c r="GQ7" s="355"/>
      <c r="GR7" s="355"/>
      <c r="GS7" s="355"/>
      <c r="GT7" s="355"/>
      <c r="GU7" s="355"/>
      <c r="GV7" s="355"/>
      <c r="GW7" s="355"/>
      <c r="GX7" s="355"/>
      <c r="GY7" s="355"/>
      <c r="GZ7" s="355"/>
      <c r="HA7" s="355"/>
      <c r="HB7" s="355"/>
      <c r="HC7" s="355"/>
      <c r="HD7" s="355"/>
      <c r="HE7" s="355"/>
      <c r="HF7" s="355"/>
      <c r="HG7" s="355"/>
      <c r="HH7" s="355"/>
      <c r="HI7" s="355"/>
      <c r="HJ7" s="355"/>
      <c r="HK7" s="355"/>
      <c r="HL7" s="355"/>
      <c r="HM7" s="355"/>
      <c r="HN7" s="355"/>
      <c r="HO7" s="355"/>
      <c r="HP7" s="355"/>
      <c r="HQ7" s="355"/>
      <c r="HR7" s="355"/>
      <c r="HS7" s="355"/>
      <c r="HT7" s="355"/>
      <c r="HU7" s="355"/>
      <c r="HV7" s="355"/>
      <c r="HW7" s="355"/>
      <c r="HX7" s="355"/>
      <c r="HY7" s="355"/>
      <c r="HZ7" s="355"/>
      <c r="IA7" s="355"/>
      <c r="IB7" s="355"/>
      <c r="IC7" s="355"/>
      <c r="ID7" s="355"/>
      <c r="IE7" s="355"/>
      <c r="IF7" s="355"/>
      <c r="IG7" s="355"/>
      <c r="IH7" s="355"/>
      <c r="II7" s="355"/>
      <c r="IJ7" s="355"/>
      <c r="IK7" s="355"/>
      <c r="IL7" s="355"/>
      <c r="IM7" s="355"/>
      <c r="IN7" s="355"/>
      <c r="IO7" s="355"/>
      <c r="IP7" s="355"/>
      <c r="IQ7" s="355"/>
      <c r="IR7" s="355"/>
      <c r="IS7" s="355"/>
      <c r="IT7" s="355"/>
      <c r="IU7" s="355"/>
      <c r="IV7" s="355"/>
    </row>
    <row r="8" spans="1:256" s="360" customFormat="1" ht="18" customHeight="1" x14ac:dyDescent="0.2">
      <c r="A8" s="366" t="s">
        <v>775</v>
      </c>
      <c r="B8" s="367">
        <v>45008.158106000003</v>
      </c>
      <c r="C8" s="368">
        <v>-3413.5955640000002</v>
      </c>
      <c r="D8" s="368"/>
      <c r="E8" s="368">
        <v>4619.5647710000003</v>
      </c>
      <c r="F8" s="368">
        <v>-4650.2826660000001</v>
      </c>
      <c r="G8" s="368">
        <v>1539.4680310000001</v>
      </c>
      <c r="H8" s="368">
        <v>1522.256807</v>
      </c>
      <c r="I8" s="368">
        <v>-1999.9720259999999</v>
      </c>
      <c r="J8" s="367">
        <v>42625.59745899999</v>
      </c>
      <c r="K8" s="354"/>
      <c r="L8" s="356"/>
      <c r="M8" s="356"/>
      <c r="N8" s="369"/>
      <c r="O8" s="369"/>
      <c r="P8" s="369"/>
      <c r="Q8" s="369"/>
      <c r="R8" s="369"/>
      <c r="S8" s="369"/>
      <c r="T8" s="131"/>
      <c r="U8" s="131"/>
      <c r="V8" s="370"/>
      <c r="W8" s="370"/>
      <c r="X8" s="370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  <c r="AL8" s="355"/>
      <c r="AM8" s="355"/>
      <c r="AN8" s="355"/>
      <c r="AO8" s="355"/>
      <c r="AP8" s="355"/>
      <c r="AQ8" s="355"/>
      <c r="AR8" s="355"/>
      <c r="AS8" s="355"/>
      <c r="AT8" s="355"/>
      <c r="AU8" s="355"/>
      <c r="AV8" s="355"/>
      <c r="AW8" s="355"/>
      <c r="AX8" s="355"/>
      <c r="AY8" s="355"/>
      <c r="AZ8" s="355"/>
      <c r="BA8" s="355"/>
      <c r="BB8" s="355"/>
      <c r="BC8" s="355"/>
      <c r="BD8" s="355"/>
      <c r="BE8" s="355"/>
      <c r="BF8" s="355"/>
      <c r="BG8" s="355"/>
      <c r="BH8" s="355"/>
      <c r="BI8" s="355"/>
      <c r="BJ8" s="355"/>
      <c r="BK8" s="355"/>
      <c r="BL8" s="355"/>
      <c r="BM8" s="355"/>
      <c r="BN8" s="355"/>
      <c r="BO8" s="355"/>
      <c r="BP8" s="355"/>
      <c r="BQ8" s="355"/>
      <c r="BR8" s="355"/>
      <c r="BS8" s="355"/>
      <c r="BT8" s="355"/>
      <c r="BU8" s="355"/>
      <c r="BV8" s="355"/>
      <c r="BW8" s="355"/>
      <c r="BX8" s="355"/>
      <c r="BY8" s="355"/>
      <c r="BZ8" s="355"/>
      <c r="CA8" s="355"/>
      <c r="CB8" s="355"/>
      <c r="CC8" s="355"/>
      <c r="CD8" s="355"/>
      <c r="CE8" s="355"/>
      <c r="CF8" s="355"/>
      <c r="CG8" s="355"/>
      <c r="CH8" s="355"/>
      <c r="CI8" s="355"/>
      <c r="CJ8" s="355"/>
      <c r="CK8" s="355"/>
      <c r="CL8" s="355"/>
      <c r="CM8" s="355"/>
      <c r="CN8" s="355"/>
      <c r="CO8" s="355"/>
      <c r="CP8" s="355"/>
      <c r="CQ8" s="355"/>
      <c r="CR8" s="355"/>
      <c r="CS8" s="355"/>
      <c r="CT8" s="355"/>
      <c r="CU8" s="355"/>
      <c r="CV8" s="355"/>
      <c r="CW8" s="355"/>
      <c r="CX8" s="355"/>
      <c r="CY8" s="355"/>
      <c r="CZ8" s="355"/>
      <c r="DA8" s="355"/>
      <c r="DB8" s="355"/>
      <c r="DC8" s="355"/>
      <c r="DD8" s="355"/>
      <c r="DE8" s="355"/>
      <c r="DF8" s="355"/>
      <c r="DG8" s="355"/>
      <c r="DH8" s="355"/>
      <c r="DI8" s="355"/>
      <c r="DJ8" s="355"/>
      <c r="DK8" s="355"/>
      <c r="DL8" s="355"/>
      <c r="DM8" s="355"/>
      <c r="DN8" s="355"/>
      <c r="DO8" s="355"/>
      <c r="DP8" s="355"/>
      <c r="DQ8" s="355"/>
      <c r="DR8" s="355"/>
      <c r="DS8" s="355"/>
      <c r="DT8" s="355"/>
      <c r="DU8" s="355"/>
      <c r="DV8" s="355"/>
      <c r="DW8" s="355"/>
      <c r="DX8" s="355"/>
      <c r="DY8" s="355"/>
      <c r="DZ8" s="355"/>
      <c r="EA8" s="355"/>
      <c r="EB8" s="355"/>
      <c r="EC8" s="355"/>
      <c r="ED8" s="355"/>
      <c r="EE8" s="355"/>
      <c r="EF8" s="355"/>
      <c r="EG8" s="355"/>
      <c r="EH8" s="355"/>
      <c r="EI8" s="355"/>
      <c r="EJ8" s="355"/>
      <c r="EK8" s="355"/>
      <c r="EL8" s="355"/>
      <c r="EM8" s="355"/>
      <c r="EN8" s="355"/>
      <c r="EO8" s="355"/>
      <c r="EP8" s="355"/>
      <c r="EQ8" s="355"/>
      <c r="ER8" s="355"/>
      <c r="ES8" s="355"/>
      <c r="ET8" s="355"/>
      <c r="EU8" s="355"/>
      <c r="EV8" s="355"/>
      <c r="EW8" s="355"/>
      <c r="EX8" s="355"/>
      <c r="EY8" s="355"/>
      <c r="EZ8" s="355"/>
      <c r="FA8" s="355"/>
      <c r="FB8" s="355"/>
      <c r="FC8" s="355"/>
      <c r="FD8" s="355"/>
      <c r="FE8" s="355"/>
      <c r="FF8" s="355"/>
      <c r="FG8" s="355"/>
      <c r="FH8" s="355"/>
      <c r="FI8" s="355"/>
      <c r="FJ8" s="355"/>
      <c r="FK8" s="355"/>
      <c r="FL8" s="355"/>
      <c r="FM8" s="355"/>
      <c r="FN8" s="355"/>
      <c r="FO8" s="355"/>
      <c r="FP8" s="355"/>
      <c r="FQ8" s="355"/>
      <c r="FR8" s="355"/>
      <c r="FS8" s="355"/>
      <c r="FT8" s="355"/>
      <c r="FU8" s="355"/>
      <c r="FV8" s="355"/>
      <c r="FW8" s="355"/>
      <c r="FX8" s="355"/>
      <c r="FY8" s="355"/>
      <c r="FZ8" s="355"/>
      <c r="GA8" s="355"/>
      <c r="GB8" s="355"/>
      <c r="GC8" s="355"/>
      <c r="GD8" s="355"/>
      <c r="GE8" s="355"/>
      <c r="GF8" s="355"/>
      <c r="GG8" s="355"/>
      <c r="GH8" s="355"/>
      <c r="GI8" s="355"/>
      <c r="GJ8" s="355"/>
      <c r="GK8" s="355"/>
      <c r="GL8" s="355"/>
      <c r="GM8" s="355"/>
      <c r="GN8" s="355"/>
      <c r="GO8" s="355"/>
      <c r="GP8" s="355"/>
      <c r="GQ8" s="355"/>
      <c r="GR8" s="355"/>
      <c r="GS8" s="355"/>
      <c r="GT8" s="355"/>
      <c r="GU8" s="355"/>
      <c r="GV8" s="355"/>
      <c r="GW8" s="355"/>
      <c r="GX8" s="355"/>
      <c r="GY8" s="355"/>
      <c r="GZ8" s="355"/>
      <c r="HA8" s="355"/>
      <c r="HB8" s="355"/>
      <c r="HC8" s="355"/>
      <c r="HD8" s="355"/>
      <c r="HE8" s="355"/>
      <c r="HF8" s="355"/>
      <c r="HG8" s="355"/>
      <c r="HH8" s="355"/>
      <c r="HI8" s="355"/>
      <c r="HJ8" s="355"/>
      <c r="HK8" s="355"/>
      <c r="HL8" s="355"/>
      <c r="HM8" s="355"/>
      <c r="HN8" s="355"/>
      <c r="HO8" s="355"/>
      <c r="HP8" s="355"/>
      <c r="HQ8" s="355"/>
      <c r="HR8" s="355"/>
      <c r="HS8" s="355"/>
      <c r="HT8" s="355"/>
      <c r="HU8" s="355"/>
      <c r="HV8" s="355"/>
      <c r="HW8" s="355"/>
      <c r="HX8" s="355"/>
      <c r="HY8" s="355"/>
      <c r="HZ8" s="355"/>
      <c r="IA8" s="355"/>
      <c r="IB8" s="355"/>
      <c r="IC8" s="355"/>
      <c r="ID8" s="355"/>
      <c r="IE8" s="355"/>
      <c r="IF8" s="355"/>
      <c r="IG8" s="355"/>
      <c r="IH8" s="355"/>
      <c r="II8" s="355"/>
      <c r="IJ8" s="355"/>
      <c r="IK8" s="355"/>
      <c r="IL8" s="355"/>
      <c r="IM8" s="355"/>
      <c r="IN8" s="355"/>
      <c r="IO8" s="355"/>
      <c r="IP8" s="355"/>
      <c r="IQ8" s="355"/>
      <c r="IR8" s="355"/>
      <c r="IS8" s="355"/>
      <c r="IT8" s="355"/>
      <c r="IU8" s="355"/>
      <c r="IV8" s="355"/>
    </row>
    <row r="9" spans="1:256" s="360" customFormat="1" ht="12.75" customHeight="1" x14ac:dyDescent="0.2">
      <c r="A9" s="366" t="s">
        <v>776</v>
      </c>
      <c r="B9" s="367">
        <v>46212.180498000002</v>
      </c>
      <c r="C9" s="368">
        <v>-3228.689519</v>
      </c>
      <c r="D9" s="368"/>
      <c r="E9" s="368">
        <v>4702.7453180000002</v>
      </c>
      <c r="F9" s="368">
        <v>-4732.1767369999998</v>
      </c>
      <c r="G9" s="368">
        <v>1532.745543</v>
      </c>
      <c r="H9" s="368">
        <v>837.759321</v>
      </c>
      <c r="I9" s="368">
        <v>-159.56442200000001</v>
      </c>
      <c r="J9" s="367">
        <v>45165.000002000001</v>
      </c>
      <c r="K9" s="354"/>
      <c r="L9" s="356"/>
      <c r="M9" s="356"/>
      <c r="N9" s="369"/>
      <c r="O9" s="369"/>
      <c r="P9" s="369"/>
      <c r="Q9" s="369"/>
      <c r="R9" s="369"/>
      <c r="S9" s="369"/>
      <c r="T9" s="131"/>
      <c r="U9" s="131"/>
      <c r="V9" s="370"/>
      <c r="W9" s="370"/>
      <c r="X9" s="370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355"/>
      <c r="BB9" s="355"/>
      <c r="BC9" s="355"/>
      <c r="BD9" s="355"/>
      <c r="BE9" s="355"/>
      <c r="BF9" s="355"/>
      <c r="BG9" s="355"/>
      <c r="BH9" s="355"/>
      <c r="BI9" s="355"/>
      <c r="BJ9" s="355"/>
      <c r="BK9" s="355"/>
      <c r="BL9" s="355"/>
      <c r="BM9" s="355"/>
      <c r="BN9" s="355"/>
      <c r="BO9" s="355"/>
      <c r="BP9" s="355"/>
      <c r="BQ9" s="355"/>
      <c r="BR9" s="355"/>
      <c r="BS9" s="355"/>
      <c r="BT9" s="355"/>
      <c r="BU9" s="355"/>
      <c r="BV9" s="355"/>
      <c r="BW9" s="355"/>
      <c r="BX9" s="355"/>
      <c r="BY9" s="355"/>
      <c r="BZ9" s="355"/>
      <c r="CA9" s="355"/>
      <c r="CB9" s="355"/>
      <c r="CC9" s="355"/>
      <c r="CD9" s="355"/>
      <c r="CE9" s="355"/>
      <c r="CF9" s="355"/>
      <c r="CG9" s="355"/>
      <c r="CH9" s="355"/>
      <c r="CI9" s="355"/>
      <c r="CJ9" s="355"/>
      <c r="CK9" s="355"/>
      <c r="CL9" s="355"/>
      <c r="CM9" s="355"/>
      <c r="CN9" s="355"/>
      <c r="CO9" s="355"/>
      <c r="CP9" s="355"/>
      <c r="CQ9" s="355"/>
      <c r="CR9" s="355"/>
      <c r="CS9" s="355"/>
      <c r="CT9" s="355"/>
      <c r="CU9" s="355"/>
      <c r="CV9" s="355"/>
      <c r="CW9" s="355"/>
      <c r="CX9" s="355"/>
      <c r="CY9" s="355"/>
      <c r="CZ9" s="355"/>
      <c r="DA9" s="355"/>
      <c r="DB9" s="355"/>
      <c r="DC9" s="355"/>
      <c r="DD9" s="355"/>
      <c r="DE9" s="355"/>
      <c r="DF9" s="355"/>
      <c r="DG9" s="355"/>
      <c r="DH9" s="355"/>
      <c r="DI9" s="355"/>
      <c r="DJ9" s="355"/>
      <c r="DK9" s="355"/>
      <c r="DL9" s="355"/>
      <c r="DM9" s="355"/>
      <c r="DN9" s="355"/>
      <c r="DO9" s="355"/>
      <c r="DP9" s="355"/>
      <c r="DQ9" s="355"/>
      <c r="DR9" s="355"/>
      <c r="DS9" s="355"/>
      <c r="DT9" s="355"/>
      <c r="DU9" s="355"/>
      <c r="DV9" s="355"/>
      <c r="DW9" s="355"/>
      <c r="DX9" s="355"/>
      <c r="DY9" s="355"/>
      <c r="DZ9" s="355"/>
      <c r="EA9" s="355"/>
      <c r="EB9" s="355"/>
      <c r="EC9" s="355"/>
      <c r="ED9" s="355"/>
      <c r="EE9" s="355"/>
      <c r="EF9" s="355"/>
      <c r="EG9" s="355"/>
      <c r="EH9" s="355"/>
      <c r="EI9" s="355"/>
      <c r="EJ9" s="355"/>
      <c r="EK9" s="355"/>
      <c r="EL9" s="355"/>
      <c r="EM9" s="355"/>
      <c r="EN9" s="355"/>
      <c r="EO9" s="355"/>
      <c r="EP9" s="355"/>
      <c r="EQ9" s="355"/>
      <c r="ER9" s="355"/>
      <c r="ES9" s="355"/>
      <c r="ET9" s="355"/>
      <c r="EU9" s="355"/>
      <c r="EV9" s="355"/>
      <c r="EW9" s="355"/>
      <c r="EX9" s="355"/>
      <c r="EY9" s="355"/>
      <c r="EZ9" s="355"/>
      <c r="FA9" s="355"/>
      <c r="FB9" s="355"/>
      <c r="FC9" s="355"/>
      <c r="FD9" s="355"/>
      <c r="FE9" s="355"/>
      <c r="FF9" s="355"/>
      <c r="FG9" s="355"/>
      <c r="FH9" s="355"/>
      <c r="FI9" s="355"/>
      <c r="FJ9" s="355"/>
      <c r="FK9" s="355"/>
      <c r="FL9" s="355"/>
      <c r="FM9" s="355"/>
      <c r="FN9" s="355"/>
      <c r="FO9" s="355"/>
      <c r="FP9" s="355"/>
      <c r="FQ9" s="355"/>
      <c r="FR9" s="355"/>
      <c r="FS9" s="355"/>
      <c r="FT9" s="355"/>
      <c r="FU9" s="355"/>
      <c r="FV9" s="355"/>
      <c r="FW9" s="355"/>
      <c r="FX9" s="355"/>
      <c r="FY9" s="355"/>
      <c r="FZ9" s="355"/>
      <c r="GA9" s="355"/>
      <c r="GB9" s="355"/>
      <c r="GC9" s="355"/>
      <c r="GD9" s="355"/>
      <c r="GE9" s="355"/>
      <c r="GF9" s="355"/>
      <c r="GG9" s="355"/>
      <c r="GH9" s="355"/>
      <c r="GI9" s="355"/>
      <c r="GJ9" s="355"/>
      <c r="GK9" s="355"/>
      <c r="GL9" s="355"/>
      <c r="GM9" s="355"/>
      <c r="GN9" s="355"/>
      <c r="GO9" s="355"/>
      <c r="GP9" s="355"/>
      <c r="GQ9" s="355"/>
      <c r="GR9" s="355"/>
      <c r="GS9" s="355"/>
      <c r="GT9" s="355"/>
      <c r="GU9" s="355"/>
      <c r="GV9" s="355"/>
      <c r="GW9" s="355"/>
      <c r="GX9" s="355"/>
      <c r="GY9" s="355"/>
      <c r="GZ9" s="355"/>
      <c r="HA9" s="355"/>
      <c r="HB9" s="355"/>
      <c r="HC9" s="355"/>
      <c r="HD9" s="355"/>
      <c r="HE9" s="355"/>
      <c r="HF9" s="355"/>
      <c r="HG9" s="355"/>
      <c r="HH9" s="355"/>
      <c r="HI9" s="355"/>
      <c r="HJ9" s="355"/>
      <c r="HK9" s="355"/>
      <c r="HL9" s="355"/>
      <c r="HM9" s="355"/>
      <c r="HN9" s="355"/>
      <c r="HO9" s="355"/>
      <c r="HP9" s="355"/>
      <c r="HQ9" s="355"/>
      <c r="HR9" s="355"/>
      <c r="HS9" s="355"/>
      <c r="HT9" s="355"/>
      <c r="HU9" s="355"/>
      <c r="HV9" s="355"/>
      <c r="HW9" s="355"/>
      <c r="HX9" s="355"/>
      <c r="HY9" s="355"/>
      <c r="HZ9" s="355"/>
      <c r="IA9" s="355"/>
      <c r="IB9" s="355"/>
      <c r="IC9" s="355"/>
      <c r="ID9" s="355"/>
      <c r="IE9" s="355"/>
      <c r="IF9" s="355"/>
      <c r="IG9" s="355"/>
      <c r="IH9" s="355"/>
      <c r="II9" s="355"/>
      <c r="IJ9" s="355"/>
      <c r="IK9" s="355"/>
      <c r="IL9" s="355"/>
      <c r="IM9" s="355"/>
      <c r="IN9" s="355"/>
      <c r="IO9" s="355"/>
      <c r="IP9" s="355"/>
      <c r="IQ9" s="355"/>
      <c r="IR9" s="355"/>
      <c r="IS9" s="355"/>
      <c r="IT9" s="355"/>
      <c r="IU9" s="355"/>
      <c r="IV9" s="355"/>
    </row>
    <row r="10" spans="1:256" s="360" customFormat="1" ht="12.75" customHeight="1" x14ac:dyDescent="0.2">
      <c r="A10" s="366" t="s">
        <v>777</v>
      </c>
      <c r="B10" s="367">
        <v>48139.456420000002</v>
      </c>
      <c r="C10" s="368">
        <v>-3288.7269329999999</v>
      </c>
      <c r="D10" s="368"/>
      <c r="E10" s="368">
        <v>4855.2563399999999</v>
      </c>
      <c r="F10" s="368">
        <v>-4861.769354</v>
      </c>
      <c r="G10" s="368">
        <v>1532.6628499999999</v>
      </c>
      <c r="H10" s="368">
        <v>462.35477100000003</v>
      </c>
      <c r="I10" s="368">
        <v>8317.4999029999999</v>
      </c>
      <c r="J10" s="367">
        <v>55156.733997000003</v>
      </c>
      <c r="K10" s="354"/>
      <c r="L10" s="356"/>
      <c r="M10" s="356"/>
      <c r="N10" s="369"/>
      <c r="O10" s="369"/>
      <c r="P10" s="369"/>
      <c r="Q10" s="369"/>
      <c r="R10" s="369"/>
      <c r="S10" s="369"/>
      <c r="T10" s="131"/>
      <c r="U10" s="131"/>
      <c r="V10" s="370"/>
      <c r="W10" s="370"/>
      <c r="X10" s="370"/>
      <c r="Y10" s="355"/>
      <c r="Z10" s="355"/>
      <c r="AA10" s="355"/>
      <c r="AB10" s="355"/>
      <c r="AC10" s="355"/>
      <c r="AD10" s="355"/>
      <c r="AE10" s="355"/>
      <c r="AF10" s="355"/>
      <c r="AG10" s="355"/>
      <c r="AH10" s="355"/>
      <c r="AI10" s="355"/>
      <c r="AJ10" s="355"/>
      <c r="AK10" s="355"/>
      <c r="AL10" s="355"/>
      <c r="AM10" s="355"/>
      <c r="AN10" s="355"/>
      <c r="AO10" s="355"/>
      <c r="AP10" s="355"/>
      <c r="AQ10" s="355"/>
      <c r="AR10" s="355"/>
      <c r="AS10" s="355"/>
      <c r="AT10" s="355"/>
      <c r="AU10" s="355"/>
      <c r="AV10" s="355"/>
      <c r="AW10" s="355"/>
      <c r="AX10" s="355"/>
      <c r="AY10" s="355"/>
      <c r="AZ10" s="355"/>
      <c r="BA10" s="355"/>
      <c r="BB10" s="355"/>
      <c r="BC10" s="355"/>
      <c r="BD10" s="355"/>
      <c r="BE10" s="355"/>
      <c r="BF10" s="355"/>
      <c r="BG10" s="355"/>
      <c r="BH10" s="355"/>
      <c r="BI10" s="355"/>
      <c r="BJ10" s="355"/>
      <c r="BK10" s="355"/>
      <c r="BL10" s="355"/>
      <c r="BM10" s="355"/>
      <c r="BN10" s="355"/>
      <c r="BO10" s="355"/>
      <c r="BP10" s="355"/>
      <c r="BQ10" s="355"/>
      <c r="BR10" s="355"/>
      <c r="BS10" s="355"/>
      <c r="BT10" s="355"/>
      <c r="BU10" s="355"/>
      <c r="BV10" s="355"/>
      <c r="BW10" s="355"/>
      <c r="BX10" s="355"/>
      <c r="BY10" s="355"/>
      <c r="BZ10" s="355"/>
      <c r="CA10" s="355"/>
      <c r="CB10" s="355"/>
      <c r="CC10" s="355"/>
      <c r="CD10" s="355"/>
      <c r="CE10" s="355"/>
      <c r="CF10" s="355"/>
      <c r="CG10" s="355"/>
      <c r="CH10" s="355"/>
      <c r="CI10" s="355"/>
      <c r="CJ10" s="355"/>
      <c r="CK10" s="355"/>
      <c r="CL10" s="355"/>
      <c r="CM10" s="355"/>
      <c r="CN10" s="355"/>
      <c r="CO10" s="355"/>
      <c r="CP10" s="355"/>
      <c r="CQ10" s="355"/>
      <c r="CR10" s="355"/>
      <c r="CS10" s="355"/>
      <c r="CT10" s="355"/>
      <c r="CU10" s="355"/>
      <c r="CV10" s="355"/>
      <c r="CW10" s="355"/>
      <c r="CX10" s="355"/>
      <c r="CY10" s="355"/>
      <c r="CZ10" s="355"/>
      <c r="DA10" s="355"/>
      <c r="DB10" s="355"/>
      <c r="DC10" s="355"/>
      <c r="DD10" s="355"/>
      <c r="DE10" s="355"/>
      <c r="DF10" s="355"/>
      <c r="DG10" s="355"/>
      <c r="DH10" s="355"/>
      <c r="DI10" s="355"/>
      <c r="DJ10" s="355"/>
      <c r="DK10" s="355"/>
      <c r="DL10" s="355"/>
      <c r="DM10" s="355"/>
      <c r="DN10" s="355"/>
      <c r="DO10" s="355"/>
      <c r="DP10" s="355"/>
      <c r="DQ10" s="355"/>
      <c r="DR10" s="355"/>
      <c r="DS10" s="355"/>
      <c r="DT10" s="355"/>
      <c r="DU10" s="355"/>
      <c r="DV10" s="355"/>
      <c r="DW10" s="355"/>
      <c r="DX10" s="355"/>
      <c r="DY10" s="355"/>
      <c r="DZ10" s="355"/>
      <c r="EA10" s="355"/>
      <c r="EB10" s="355"/>
      <c r="EC10" s="355"/>
      <c r="ED10" s="355"/>
      <c r="EE10" s="355"/>
      <c r="EF10" s="355"/>
      <c r="EG10" s="355"/>
      <c r="EH10" s="355"/>
      <c r="EI10" s="355"/>
      <c r="EJ10" s="355"/>
      <c r="EK10" s="355"/>
      <c r="EL10" s="355"/>
      <c r="EM10" s="355"/>
      <c r="EN10" s="355"/>
      <c r="EO10" s="355"/>
      <c r="EP10" s="355"/>
      <c r="EQ10" s="355"/>
      <c r="ER10" s="355"/>
      <c r="ES10" s="355"/>
      <c r="ET10" s="355"/>
      <c r="EU10" s="355"/>
      <c r="EV10" s="355"/>
      <c r="EW10" s="355"/>
      <c r="EX10" s="355"/>
      <c r="EY10" s="355"/>
      <c r="EZ10" s="355"/>
      <c r="FA10" s="355"/>
      <c r="FB10" s="355"/>
      <c r="FC10" s="355"/>
      <c r="FD10" s="355"/>
      <c r="FE10" s="355"/>
      <c r="FF10" s="355"/>
      <c r="FG10" s="355"/>
      <c r="FH10" s="355"/>
      <c r="FI10" s="355"/>
      <c r="FJ10" s="355"/>
      <c r="FK10" s="355"/>
      <c r="FL10" s="355"/>
      <c r="FM10" s="355"/>
      <c r="FN10" s="355"/>
      <c r="FO10" s="355"/>
      <c r="FP10" s="355"/>
      <c r="FQ10" s="355"/>
      <c r="FR10" s="355"/>
      <c r="FS10" s="355"/>
      <c r="FT10" s="355"/>
      <c r="FU10" s="355"/>
      <c r="FV10" s="355"/>
      <c r="FW10" s="355"/>
      <c r="FX10" s="355"/>
      <c r="FY10" s="355"/>
      <c r="FZ10" s="355"/>
      <c r="GA10" s="355"/>
      <c r="GB10" s="355"/>
      <c r="GC10" s="355"/>
      <c r="GD10" s="355"/>
      <c r="GE10" s="355"/>
      <c r="GF10" s="355"/>
      <c r="GG10" s="355"/>
      <c r="GH10" s="355"/>
      <c r="GI10" s="355"/>
      <c r="GJ10" s="355"/>
      <c r="GK10" s="355"/>
      <c r="GL10" s="355"/>
      <c r="GM10" s="355"/>
      <c r="GN10" s="355"/>
      <c r="GO10" s="355"/>
      <c r="GP10" s="355"/>
      <c r="GQ10" s="355"/>
      <c r="GR10" s="355"/>
      <c r="GS10" s="355"/>
      <c r="GT10" s="355"/>
      <c r="GU10" s="355"/>
      <c r="GV10" s="355"/>
      <c r="GW10" s="355"/>
      <c r="GX10" s="355"/>
      <c r="GY10" s="355"/>
      <c r="GZ10" s="355"/>
      <c r="HA10" s="355"/>
      <c r="HB10" s="355"/>
      <c r="HC10" s="355"/>
      <c r="HD10" s="355"/>
      <c r="HE10" s="355"/>
      <c r="HF10" s="355"/>
      <c r="HG10" s="355"/>
      <c r="HH10" s="355"/>
      <c r="HI10" s="355"/>
      <c r="HJ10" s="355"/>
      <c r="HK10" s="355"/>
      <c r="HL10" s="355"/>
      <c r="HM10" s="355"/>
      <c r="HN10" s="355"/>
      <c r="HO10" s="355"/>
      <c r="HP10" s="355"/>
      <c r="HQ10" s="355"/>
      <c r="HR10" s="355"/>
      <c r="HS10" s="355"/>
      <c r="HT10" s="355"/>
      <c r="HU10" s="355"/>
      <c r="HV10" s="355"/>
      <c r="HW10" s="355"/>
      <c r="HX10" s="355"/>
      <c r="HY10" s="355"/>
      <c r="HZ10" s="355"/>
      <c r="IA10" s="355"/>
      <c r="IB10" s="355"/>
      <c r="IC10" s="355"/>
      <c r="ID10" s="355"/>
      <c r="IE10" s="355"/>
      <c r="IF10" s="355"/>
      <c r="IG10" s="355"/>
      <c r="IH10" s="355"/>
      <c r="II10" s="355"/>
      <c r="IJ10" s="355"/>
      <c r="IK10" s="355"/>
      <c r="IL10" s="355"/>
      <c r="IM10" s="355"/>
      <c r="IN10" s="355"/>
      <c r="IO10" s="355"/>
      <c r="IP10" s="355"/>
      <c r="IQ10" s="355"/>
      <c r="IR10" s="355"/>
      <c r="IS10" s="355"/>
      <c r="IT10" s="355"/>
      <c r="IU10" s="355"/>
      <c r="IV10" s="355"/>
    </row>
    <row r="11" spans="1:256" s="360" customFormat="1" ht="12.75" customHeight="1" x14ac:dyDescent="0.2">
      <c r="A11" s="366" t="s">
        <v>778</v>
      </c>
      <c r="B11" s="367">
        <v>51962</v>
      </c>
      <c r="C11" s="368">
        <v>-3654</v>
      </c>
      <c r="D11" s="368"/>
      <c r="E11" s="368">
        <v>5198</v>
      </c>
      <c r="F11" s="368">
        <v>-5208</v>
      </c>
      <c r="G11" s="368">
        <v>1528</v>
      </c>
      <c r="H11" s="368">
        <v>308</v>
      </c>
      <c r="I11" s="368">
        <v>-4199</v>
      </c>
      <c r="J11" s="367">
        <v>45935</v>
      </c>
      <c r="K11" s="354"/>
      <c r="L11" s="356"/>
      <c r="M11" s="356"/>
      <c r="N11" s="369"/>
      <c r="O11" s="369"/>
      <c r="P11" s="369"/>
      <c r="Q11" s="369"/>
      <c r="R11" s="369"/>
      <c r="S11" s="369"/>
      <c r="T11" s="131"/>
      <c r="U11" s="131"/>
      <c r="V11" s="370"/>
      <c r="W11" s="370"/>
      <c r="X11" s="370"/>
      <c r="Y11" s="355"/>
      <c r="Z11" s="355"/>
      <c r="AA11" s="355"/>
      <c r="AB11" s="355"/>
      <c r="AC11" s="355"/>
      <c r="AD11" s="355"/>
      <c r="AE11" s="355"/>
      <c r="AF11" s="355"/>
      <c r="AG11" s="355"/>
      <c r="AH11" s="355"/>
      <c r="AI11" s="355"/>
      <c r="AJ11" s="355"/>
      <c r="AK11" s="355"/>
      <c r="AL11" s="355"/>
      <c r="AM11" s="355"/>
      <c r="AN11" s="355"/>
      <c r="AO11" s="355"/>
      <c r="AP11" s="355"/>
      <c r="AQ11" s="355"/>
      <c r="AR11" s="355"/>
      <c r="AS11" s="355"/>
      <c r="AT11" s="355"/>
      <c r="AU11" s="355"/>
      <c r="AV11" s="355"/>
      <c r="AW11" s="355"/>
      <c r="AX11" s="355"/>
      <c r="AY11" s="355"/>
      <c r="AZ11" s="355"/>
      <c r="BA11" s="355"/>
      <c r="BB11" s="355"/>
      <c r="BC11" s="355"/>
      <c r="BD11" s="355"/>
      <c r="BE11" s="355"/>
      <c r="BF11" s="355"/>
      <c r="BG11" s="355"/>
      <c r="BH11" s="355"/>
      <c r="BI11" s="355"/>
      <c r="BJ11" s="355"/>
      <c r="BK11" s="355"/>
      <c r="BL11" s="355"/>
      <c r="BM11" s="355"/>
      <c r="BN11" s="355"/>
      <c r="BO11" s="355"/>
      <c r="BP11" s="355"/>
      <c r="BQ11" s="355"/>
      <c r="BR11" s="355"/>
      <c r="BS11" s="355"/>
      <c r="BT11" s="355"/>
      <c r="BU11" s="355"/>
      <c r="BV11" s="355"/>
      <c r="BW11" s="355"/>
      <c r="BX11" s="355"/>
      <c r="BY11" s="355"/>
      <c r="BZ11" s="355"/>
      <c r="CA11" s="355"/>
      <c r="CB11" s="355"/>
      <c r="CC11" s="355"/>
      <c r="CD11" s="355"/>
      <c r="CE11" s="355"/>
      <c r="CF11" s="355"/>
      <c r="CG11" s="355"/>
      <c r="CH11" s="355"/>
      <c r="CI11" s="355"/>
      <c r="CJ11" s="355"/>
      <c r="CK11" s="355"/>
      <c r="CL11" s="355"/>
      <c r="CM11" s="355"/>
      <c r="CN11" s="355"/>
      <c r="CO11" s="355"/>
      <c r="CP11" s="355"/>
      <c r="CQ11" s="355"/>
      <c r="CR11" s="355"/>
      <c r="CS11" s="355"/>
      <c r="CT11" s="355"/>
      <c r="CU11" s="355"/>
      <c r="CV11" s="355"/>
      <c r="CW11" s="355"/>
      <c r="CX11" s="355"/>
      <c r="CY11" s="355"/>
      <c r="CZ11" s="355"/>
      <c r="DA11" s="355"/>
      <c r="DB11" s="355"/>
      <c r="DC11" s="355"/>
      <c r="DD11" s="355"/>
      <c r="DE11" s="355"/>
      <c r="DF11" s="355"/>
      <c r="DG11" s="355"/>
      <c r="DH11" s="355"/>
      <c r="DI11" s="355"/>
      <c r="DJ11" s="355"/>
      <c r="DK11" s="355"/>
      <c r="DL11" s="355"/>
      <c r="DM11" s="355"/>
      <c r="DN11" s="355"/>
      <c r="DO11" s="355"/>
      <c r="DP11" s="355"/>
      <c r="DQ11" s="355"/>
      <c r="DR11" s="355"/>
      <c r="DS11" s="355"/>
      <c r="DT11" s="355"/>
      <c r="DU11" s="355"/>
      <c r="DV11" s="355"/>
      <c r="DW11" s="355"/>
      <c r="DX11" s="355"/>
      <c r="DY11" s="355"/>
      <c r="DZ11" s="355"/>
      <c r="EA11" s="355"/>
      <c r="EB11" s="355"/>
      <c r="EC11" s="355"/>
      <c r="ED11" s="355"/>
      <c r="EE11" s="355"/>
      <c r="EF11" s="355"/>
      <c r="EG11" s="355"/>
      <c r="EH11" s="355"/>
      <c r="EI11" s="355"/>
      <c r="EJ11" s="355"/>
      <c r="EK11" s="355"/>
      <c r="EL11" s="355"/>
      <c r="EM11" s="355"/>
      <c r="EN11" s="355"/>
      <c r="EO11" s="355"/>
      <c r="EP11" s="355"/>
      <c r="EQ11" s="355"/>
      <c r="ER11" s="355"/>
      <c r="ES11" s="355"/>
      <c r="ET11" s="355"/>
      <c r="EU11" s="355"/>
      <c r="EV11" s="355"/>
      <c r="EW11" s="355"/>
      <c r="EX11" s="355"/>
      <c r="EY11" s="355"/>
      <c r="EZ11" s="355"/>
      <c r="FA11" s="355"/>
      <c r="FB11" s="355"/>
      <c r="FC11" s="355"/>
      <c r="FD11" s="355"/>
      <c r="FE11" s="355"/>
      <c r="FF11" s="355"/>
      <c r="FG11" s="355"/>
      <c r="FH11" s="355"/>
      <c r="FI11" s="355"/>
      <c r="FJ11" s="355"/>
      <c r="FK11" s="355"/>
      <c r="FL11" s="355"/>
      <c r="FM11" s="355"/>
      <c r="FN11" s="355"/>
      <c r="FO11" s="355"/>
      <c r="FP11" s="355"/>
      <c r="FQ11" s="355"/>
      <c r="FR11" s="355"/>
      <c r="FS11" s="355"/>
      <c r="FT11" s="355"/>
      <c r="FU11" s="355"/>
      <c r="FV11" s="355"/>
      <c r="FW11" s="355"/>
      <c r="FX11" s="355"/>
      <c r="FY11" s="355"/>
      <c r="FZ11" s="355"/>
      <c r="GA11" s="355"/>
      <c r="GB11" s="355"/>
      <c r="GC11" s="355"/>
      <c r="GD11" s="355"/>
      <c r="GE11" s="355"/>
      <c r="GF11" s="355"/>
      <c r="GG11" s="355"/>
      <c r="GH11" s="355"/>
      <c r="GI11" s="355"/>
      <c r="GJ11" s="355"/>
      <c r="GK11" s="355"/>
      <c r="GL11" s="355"/>
      <c r="GM11" s="355"/>
      <c r="GN11" s="355"/>
      <c r="GO11" s="355"/>
      <c r="GP11" s="355"/>
      <c r="GQ11" s="355"/>
      <c r="GR11" s="355"/>
      <c r="GS11" s="355"/>
      <c r="GT11" s="355"/>
      <c r="GU11" s="355"/>
      <c r="GV11" s="355"/>
      <c r="GW11" s="355"/>
      <c r="GX11" s="355"/>
      <c r="GY11" s="355"/>
      <c r="GZ11" s="355"/>
      <c r="HA11" s="355"/>
      <c r="HB11" s="355"/>
      <c r="HC11" s="355"/>
      <c r="HD11" s="355"/>
      <c r="HE11" s="355"/>
      <c r="HF11" s="355"/>
      <c r="HG11" s="355"/>
      <c r="HH11" s="355"/>
      <c r="HI11" s="355"/>
      <c r="HJ11" s="355"/>
      <c r="HK11" s="355"/>
      <c r="HL11" s="355"/>
      <c r="HM11" s="355"/>
      <c r="HN11" s="355"/>
      <c r="HO11" s="355"/>
      <c r="HP11" s="355"/>
      <c r="HQ11" s="355"/>
      <c r="HR11" s="355"/>
      <c r="HS11" s="355"/>
      <c r="HT11" s="355"/>
      <c r="HU11" s="355"/>
      <c r="HV11" s="355"/>
      <c r="HW11" s="355"/>
      <c r="HX11" s="355"/>
      <c r="HY11" s="355"/>
      <c r="HZ11" s="355"/>
      <c r="IA11" s="355"/>
      <c r="IB11" s="355"/>
      <c r="IC11" s="355"/>
      <c r="ID11" s="355"/>
      <c r="IE11" s="355"/>
      <c r="IF11" s="355"/>
      <c r="IG11" s="355"/>
      <c r="IH11" s="355"/>
      <c r="II11" s="355"/>
      <c r="IJ11" s="355"/>
      <c r="IK11" s="355"/>
      <c r="IL11" s="355"/>
      <c r="IM11" s="355"/>
      <c r="IN11" s="355"/>
      <c r="IO11" s="355"/>
      <c r="IP11" s="355"/>
      <c r="IQ11" s="355"/>
      <c r="IR11" s="355"/>
      <c r="IS11" s="355"/>
      <c r="IT11" s="355"/>
      <c r="IU11" s="355"/>
      <c r="IV11" s="355"/>
    </row>
    <row r="12" spans="1:256" s="360" customFormat="1" ht="12.75" customHeight="1" x14ac:dyDescent="0.2">
      <c r="A12" s="366" t="s">
        <v>779</v>
      </c>
      <c r="B12" s="367">
        <v>54331</v>
      </c>
      <c r="C12" s="368">
        <v>-4050</v>
      </c>
      <c r="D12" s="368"/>
      <c r="E12" s="368">
        <v>5551</v>
      </c>
      <c r="F12" s="368">
        <v>-5564</v>
      </c>
      <c r="G12" s="368">
        <v>1525</v>
      </c>
      <c r="H12" s="368">
        <v>192</v>
      </c>
      <c r="I12" s="368">
        <v>-4528</v>
      </c>
      <c r="J12" s="367">
        <v>47456</v>
      </c>
      <c r="K12" s="354"/>
      <c r="L12" s="356"/>
      <c r="M12" s="356"/>
      <c r="N12" s="369"/>
      <c r="O12" s="369"/>
      <c r="P12" s="369"/>
      <c r="Q12" s="369"/>
      <c r="R12" s="369"/>
      <c r="S12" s="369"/>
      <c r="T12" s="131"/>
      <c r="U12" s="131"/>
      <c r="V12" s="370"/>
      <c r="W12" s="370"/>
      <c r="X12" s="370"/>
      <c r="Y12" s="355"/>
      <c r="Z12" s="355"/>
      <c r="AA12" s="355"/>
      <c r="AB12" s="355"/>
      <c r="AC12" s="355"/>
      <c r="AD12" s="355"/>
      <c r="AE12" s="355"/>
      <c r="AF12" s="355"/>
      <c r="AG12" s="355"/>
      <c r="AH12" s="355"/>
      <c r="AI12" s="355"/>
      <c r="AJ12" s="355"/>
      <c r="AK12" s="355"/>
      <c r="AL12" s="355"/>
      <c r="AM12" s="355"/>
      <c r="AN12" s="355"/>
      <c r="AO12" s="355"/>
      <c r="AP12" s="355"/>
      <c r="AQ12" s="355"/>
      <c r="AR12" s="355"/>
      <c r="AS12" s="355"/>
      <c r="AT12" s="355"/>
      <c r="AU12" s="355"/>
      <c r="AV12" s="355"/>
      <c r="AW12" s="355"/>
      <c r="AX12" s="355"/>
      <c r="AY12" s="355"/>
      <c r="AZ12" s="355"/>
      <c r="BA12" s="355"/>
      <c r="BB12" s="355"/>
      <c r="BC12" s="355"/>
      <c r="BD12" s="355"/>
      <c r="BE12" s="355"/>
      <c r="BF12" s="355"/>
      <c r="BG12" s="355"/>
      <c r="BH12" s="355"/>
      <c r="BI12" s="355"/>
      <c r="BJ12" s="355"/>
      <c r="BK12" s="355"/>
      <c r="BL12" s="355"/>
      <c r="BM12" s="355"/>
      <c r="BN12" s="355"/>
      <c r="BO12" s="355"/>
      <c r="BP12" s="355"/>
      <c r="BQ12" s="355"/>
      <c r="BR12" s="355"/>
      <c r="BS12" s="355"/>
      <c r="BT12" s="355"/>
      <c r="BU12" s="355"/>
      <c r="BV12" s="355"/>
      <c r="BW12" s="355"/>
      <c r="BX12" s="355"/>
      <c r="BY12" s="355"/>
      <c r="BZ12" s="355"/>
      <c r="CA12" s="355"/>
      <c r="CB12" s="355"/>
      <c r="CC12" s="355"/>
      <c r="CD12" s="355"/>
      <c r="CE12" s="355"/>
      <c r="CF12" s="355"/>
      <c r="CG12" s="355"/>
      <c r="CH12" s="355"/>
      <c r="CI12" s="355"/>
      <c r="CJ12" s="355"/>
      <c r="CK12" s="355"/>
      <c r="CL12" s="355"/>
      <c r="CM12" s="355"/>
      <c r="CN12" s="355"/>
      <c r="CO12" s="355"/>
      <c r="CP12" s="355"/>
      <c r="CQ12" s="355"/>
      <c r="CR12" s="355"/>
      <c r="CS12" s="355"/>
      <c r="CT12" s="355"/>
      <c r="CU12" s="355"/>
      <c r="CV12" s="355"/>
      <c r="CW12" s="355"/>
      <c r="CX12" s="355"/>
      <c r="CY12" s="355"/>
      <c r="CZ12" s="355"/>
      <c r="DA12" s="355"/>
      <c r="DB12" s="355"/>
      <c r="DC12" s="355"/>
      <c r="DD12" s="355"/>
      <c r="DE12" s="355"/>
      <c r="DF12" s="355"/>
      <c r="DG12" s="355"/>
      <c r="DH12" s="355"/>
      <c r="DI12" s="355"/>
      <c r="DJ12" s="355"/>
      <c r="DK12" s="355"/>
      <c r="DL12" s="355"/>
      <c r="DM12" s="355"/>
      <c r="DN12" s="355"/>
      <c r="DO12" s="355"/>
      <c r="DP12" s="355"/>
      <c r="DQ12" s="355"/>
      <c r="DR12" s="355"/>
      <c r="DS12" s="355"/>
      <c r="DT12" s="355"/>
      <c r="DU12" s="355"/>
      <c r="DV12" s="355"/>
      <c r="DW12" s="355"/>
      <c r="DX12" s="355"/>
      <c r="DY12" s="355"/>
      <c r="DZ12" s="355"/>
      <c r="EA12" s="355"/>
      <c r="EB12" s="355"/>
      <c r="EC12" s="355"/>
      <c r="ED12" s="355"/>
      <c r="EE12" s="355"/>
      <c r="EF12" s="355"/>
      <c r="EG12" s="355"/>
      <c r="EH12" s="355"/>
      <c r="EI12" s="355"/>
      <c r="EJ12" s="355"/>
      <c r="EK12" s="355"/>
      <c r="EL12" s="355"/>
      <c r="EM12" s="355"/>
      <c r="EN12" s="355"/>
      <c r="EO12" s="355"/>
      <c r="EP12" s="355"/>
      <c r="EQ12" s="355"/>
      <c r="ER12" s="355"/>
      <c r="ES12" s="355"/>
      <c r="ET12" s="355"/>
      <c r="EU12" s="355"/>
      <c r="EV12" s="355"/>
      <c r="EW12" s="355"/>
      <c r="EX12" s="355"/>
      <c r="EY12" s="355"/>
      <c r="EZ12" s="355"/>
      <c r="FA12" s="355"/>
      <c r="FB12" s="355"/>
      <c r="FC12" s="355"/>
      <c r="FD12" s="355"/>
      <c r="FE12" s="355"/>
      <c r="FF12" s="355"/>
      <c r="FG12" s="355"/>
      <c r="FH12" s="355"/>
      <c r="FI12" s="355"/>
      <c r="FJ12" s="355"/>
      <c r="FK12" s="355"/>
      <c r="FL12" s="355"/>
      <c r="FM12" s="355"/>
      <c r="FN12" s="355"/>
      <c r="FO12" s="355"/>
      <c r="FP12" s="355"/>
      <c r="FQ12" s="355"/>
      <c r="FR12" s="355"/>
      <c r="FS12" s="355"/>
      <c r="FT12" s="355"/>
      <c r="FU12" s="355"/>
      <c r="FV12" s="355"/>
      <c r="FW12" s="355"/>
      <c r="FX12" s="355"/>
      <c r="FY12" s="355"/>
      <c r="FZ12" s="355"/>
      <c r="GA12" s="355"/>
      <c r="GB12" s="355"/>
      <c r="GC12" s="355"/>
      <c r="GD12" s="355"/>
      <c r="GE12" s="355"/>
      <c r="GF12" s="355"/>
      <c r="GG12" s="355"/>
      <c r="GH12" s="355"/>
      <c r="GI12" s="355"/>
      <c r="GJ12" s="355"/>
      <c r="GK12" s="355"/>
      <c r="GL12" s="355"/>
      <c r="GM12" s="355"/>
      <c r="GN12" s="355"/>
      <c r="GO12" s="355"/>
      <c r="GP12" s="355"/>
      <c r="GQ12" s="355"/>
      <c r="GR12" s="355"/>
      <c r="GS12" s="355"/>
      <c r="GT12" s="355"/>
      <c r="GU12" s="355"/>
      <c r="GV12" s="355"/>
      <c r="GW12" s="355"/>
      <c r="GX12" s="355"/>
      <c r="GY12" s="355"/>
      <c r="GZ12" s="355"/>
      <c r="HA12" s="355"/>
      <c r="HB12" s="355"/>
      <c r="HC12" s="355"/>
      <c r="HD12" s="355"/>
      <c r="HE12" s="355"/>
      <c r="HF12" s="355"/>
      <c r="HG12" s="355"/>
      <c r="HH12" s="355"/>
      <c r="HI12" s="355"/>
      <c r="HJ12" s="355"/>
      <c r="HK12" s="355"/>
      <c r="HL12" s="355"/>
      <c r="HM12" s="355"/>
      <c r="HN12" s="355"/>
      <c r="HO12" s="355"/>
      <c r="HP12" s="355"/>
      <c r="HQ12" s="355"/>
      <c r="HR12" s="355"/>
      <c r="HS12" s="355"/>
      <c r="HT12" s="355"/>
      <c r="HU12" s="355"/>
      <c r="HV12" s="355"/>
      <c r="HW12" s="355"/>
      <c r="HX12" s="355"/>
      <c r="HY12" s="355"/>
      <c r="HZ12" s="355"/>
      <c r="IA12" s="355"/>
      <c r="IB12" s="355"/>
      <c r="IC12" s="355"/>
      <c r="ID12" s="355"/>
      <c r="IE12" s="355"/>
      <c r="IF12" s="355"/>
      <c r="IG12" s="355"/>
      <c r="IH12" s="355"/>
      <c r="II12" s="355"/>
      <c r="IJ12" s="355"/>
      <c r="IK12" s="355"/>
      <c r="IL12" s="355"/>
      <c r="IM12" s="355"/>
      <c r="IN12" s="355"/>
      <c r="IO12" s="355"/>
      <c r="IP12" s="355"/>
      <c r="IQ12" s="355"/>
      <c r="IR12" s="355"/>
      <c r="IS12" s="355"/>
      <c r="IT12" s="355"/>
      <c r="IU12" s="355"/>
      <c r="IV12" s="355"/>
    </row>
    <row r="13" spans="1:256" s="360" customFormat="1" ht="18" customHeight="1" x14ac:dyDescent="0.2">
      <c r="A13" s="366" t="s">
        <v>780</v>
      </c>
      <c r="B13" s="367">
        <v>52817</v>
      </c>
      <c r="C13" s="368">
        <v>-3912</v>
      </c>
      <c r="D13" s="368"/>
      <c r="E13" s="368">
        <v>5701</v>
      </c>
      <c r="F13" s="368">
        <v>-5697</v>
      </c>
      <c r="G13" s="368">
        <v>1523</v>
      </c>
      <c r="H13" s="368">
        <v>90</v>
      </c>
      <c r="I13" s="368">
        <v>2394</v>
      </c>
      <c r="J13" s="367">
        <v>52916</v>
      </c>
      <c r="K13" s="354"/>
      <c r="L13" s="356"/>
      <c r="M13" s="356"/>
      <c r="N13" s="369"/>
      <c r="O13" s="369"/>
      <c r="P13" s="369"/>
      <c r="Q13" s="369"/>
      <c r="R13" s="369"/>
      <c r="S13" s="369"/>
      <c r="T13" s="131"/>
      <c r="U13" s="131"/>
      <c r="V13" s="370"/>
      <c r="W13" s="370"/>
      <c r="X13" s="370"/>
      <c r="Y13" s="355"/>
      <c r="Z13" s="355"/>
      <c r="AA13" s="355"/>
      <c r="AB13" s="355"/>
      <c r="AC13" s="355"/>
      <c r="AD13" s="355"/>
      <c r="AE13" s="355"/>
      <c r="AF13" s="355"/>
      <c r="AG13" s="355"/>
      <c r="AH13" s="355"/>
      <c r="AI13" s="355"/>
      <c r="AJ13" s="355"/>
      <c r="AK13" s="355"/>
      <c r="AL13" s="355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  <c r="AX13" s="355"/>
      <c r="AY13" s="355"/>
      <c r="AZ13" s="355"/>
      <c r="BA13" s="355"/>
      <c r="BB13" s="355"/>
      <c r="BC13" s="355"/>
      <c r="BD13" s="355"/>
      <c r="BE13" s="355"/>
      <c r="BF13" s="355"/>
      <c r="BG13" s="355"/>
      <c r="BH13" s="355"/>
      <c r="BI13" s="355"/>
      <c r="BJ13" s="355"/>
      <c r="BK13" s="355"/>
      <c r="BL13" s="355"/>
      <c r="BM13" s="355"/>
      <c r="BN13" s="355"/>
      <c r="BO13" s="355"/>
      <c r="BP13" s="355"/>
      <c r="BQ13" s="355"/>
      <c r="BR13" s="355"/>
      <c r="BS13" s="355"/>
      <c r="BT13" s="355"/>
      <c r="BU13" s="355"/>
      <c r="BV13" s="355"/>
      <c r="BW13" s="355"/>
      <c r="BX13" s="355"/>
      <c r="BY13" s="355"/>
      <c r="BZ13" s="355"/>
      <c r="CA13" s="355"/>
      <c r="CB13" s="355"/>
      <c r="CC13" s="355"/>
      <c r="CD13" s="355"/>
      <c r="CE13" s="355"/>
      <c r="CF13" s="355"/>
      <c r="CG13" s="355"/>
      <c r="CH13" s="355"/>
      <c r="CI13" s="355"/>
      <c r="CJ13" s="355"/>
      <c r="CK13" s="355"/>
      <c r="CL13" s="355"/>
      <c r="CM13" s="355"/>
      <c r="CN13" s="355"/>
      <c r="CO13" s="355"/>
      <c r="CP13" s="355"/>
      <c r="CQ13" s="355"/>
      <c r="CR13" s="355"/>
      <c r="CS13" s="355"/>
      <c r="CT13" s="355"/>
      <c r="CU13" s="355"/>
      <c r="CV13" s="355"/>
      <c r="CW13" s="355"/>
      <c r="CX13" s="355"/>
      <c r="CY13" s="355"/>
      <c r="CZ13" s="355"/>
      <c r="DA13" s="355"/>
      <c r="DB13" s="355"/>
      <c r="DC13" s="355"/>
      <c r="DD13" s="355"/>
      <c r="DE13" s="355"/>
      <c r="DF13" s="355"/>
      <c r="DG13" s="355"/>
      <c r="DH13" s="355"/>
      <c r="DI13" s="355"/>
      <c r="DJ13" s="355"/>
      <c r="DK13" s="355"/>
      <c r="DL13" s="355"/>
      <c r="DM13" s="355"/>
      <c r="DN13" s="355"/>
      <c r="DO13" s="355"/>
      <c r="DP13" s="355"/>
      <c r="DQ13" s="355"/>
      <c r="DR13" s="355"/>
      <c r="DS13" s="355"/>
      <c r="DT13" s="355"/>
      <c r="DU13" s="355"/>
      <c r="DV13" s="355"/>
      <c r="DW13" s="355"/>
      <c r="DX13" s="355"/>
      <c r="DY13" s="355"/>
      <c r="DZ13" s="355"/>
      <c r="EA13" s="355"/>
      <c r="EB13" s="355"/>
      <c r="EC13" s="355"/>
      <c r="ED13" s="355"/>
      <c r="EE13" s="355"/>
      <c r="EF13" s="355"/>
      <c r="EG13" s="355"/>
      <c r="EH13" s="355"/>
      <c r="EI13" s="355"/>
      <c r="EJ13" s="355"/>
      <c r="EK13" s="355"/>
      <c r="EL13" s="355"/>
      <c r="EM13" s="355"/>
      <c r="EN13" s="355"/>
      <c r="EO13" s="355"/>
      <c r="EP13" s="355"/>
      <c r="EQ13" s="355"/>
      <c r="ER13" s="355"/>
      <c r="ES13" s="355"/>
      <c r="ET13" s="355"/>
      <c r="EU13" s="355"/>
      <c r="EV13" s="355"/>
      <c r="EW13" s="355"/>
      <c r="EX13" s="355"/>
      <c r="EY13" s="355"/>
      <c r="EZ13" s="355"/>
      <c r="FA13" s="355"/>
      <c r="FB13" s="355"/>
      <c r="FC13" s="355"/>
      <c r="FD13" s="355"/>
      <c r="FE13" s="355"/>
      <c r="FF13" s="355"/>
      <c r="FG13" s="355"/>
      <c r="FH13" s="355"/>
      <c r="FI13" s="355"/>
      <c r="FJ13" s="355"/>
      <c r="FK13" s="355"/>
      <c r="FL13" s="355"/>
      <c r="FM13" s="355"/>
      <c r="FN13" s="355"/>
      <c r="FO13" s="355"/>
      <c r="FP13" s="355"/>
      <c r="FQ13" s="355"/>
      <c r="FR13" s="355"/>
      <c r="FS13" s="355"/>
      <c r="FT13" s="355"/>
      <c r="FU13" s="355"/>
      <c r="FV13" s="355"/>
      <c r="FW13" s="355"/>
      <c r="FX13" s="355"/>
      <c r="FY13" s="355"/>
      <c r="FZ13" s="355"/>
      <c r="GA13" s="355"/>
      <c r="GB13" s="355"/>
      <c r="GC13" s="355"/>
      <c r="GD13" s="355"/>
      <c r="GE13" s="355"/>
      <c r="GF13" s="355"/>
      <c r="GG13" s="355"/>
      <c r="GH13" s="355"/>
      <c r="GI13" s="355"/>
      <c r="GJ13" s="355"/>
      <c r="GK13" s="355"/>
      <c r="GL13" s="355"/>
      <c r="GM13" s="355"/>
      <c r="GN13" s="355"/>
      <c r="GO13" s="355"/>
      <c r="GP13" s="355"/>
      <c r="GQ13" s="355"/>
      <c r="GR13" s="355"/>
      <c r="GS13" s="355"/>
      <c r="GT13" s="355"/>
      <c r="GU13" s="355"/>
      <c r="GV13" s="355"/>
      <c r="GW13" s="355"/>
      <c r="GX13" s="355"/>
      <c r="GY13" s="355"/>
      <c r="GZ13" s="355"/>
      <c r="HA13" s="355"/>
      <c r="HB13" s="355"/>
      <c r="HC13" s="355"/>
      <c r="HD13" s="355"/>
      <c r="HE13" s="355"/>
      <c r="HF13" s="355"/>
      <c r="HG13" s="355"/>
      <c r="HH13" s="355"/>
      <c r="HI13" s="355"/>
      <c r="HJ13" s="355"/>
      <c r="HK13" s="355"/>
      <c r="HL13" s="355"/>
      <c r="HM13" s="355"/>
      <c r="HN13" s="355"/>
      <c r="HO13" s="355"/>
      <c r="HP13" s="355"/>
      <c r="HQ13" s="355"/>
      <c r="HR13" s="355"/>
      <c r="HS13" s="355"/>
      <c r="HT13" s="355"/>
      <c r="HU13" s="355"/>
      <c r="HV13" s="355"/>
      <c r="HW13" s="355"/>
      <c r="HX13" s="355"/>
      <c r="HY13" s="355"/>
      <c r="HZ13" s="355"/>
      <c r="IA13" s="355"/>
      <c r="IB13" s="355"/>
      <c r="IC13" s="355"/>
      <c r="ID13" s="355"/>
      <c r="IE13" s="355"/>
      <c r="IF13" s="355"/>
      <c r="IG13" s="355"/>
      <c r="IH13" s="355"/>
      <c r="II13" s="355"/>
      <c r="IJ13" s="355"/>
      <c r="IK13" s="355"/>
      <c r="IL13" s="355"/>
      <c r="IM13" s="355"/>
      <c r="IN13" s="355"/>
      <c r="IO13" s="355"/>
      <c r="IP13" s="355"/>
      <c r="IQ13" s="355"/>
      <c r="IR13" s="355"/>
      <c r="IS13" s="355"/>
      <c r="IT13" s="355"/>
      <c r="IU13" s="355"/>
      <c r="IV13" s="355"/>
    </row>
    <row r="14" spans="1:256" s="360" customFormat="1" ht="12.75" customHeight="1" x14ac:dyDescent="0.2">
      <c r="A14" s="371" t="s">
        <v>781</v>
      </c>
      <c r="B14" s="367">
        <v>54075</v>
      </c>
      <c r="C14" s="368">
        <v>-3898</v>
      </c>
      <c r="D14" s="368"/>
      <c r="E14" s="368">
        <v>6070</v>
      </c>
      <c r="F14" s="368">
        <v>-6058</v>
      </c>
      <c r="G14" s="368">
        <v>1521</v>
      </c>
      <c r="H14" s="368" t="s">
        <v>782</v>
      </c>
      <c r="I14" s="368">
        <v>9630</v>
      </c>
      <c r="J14" s="367">
        <v>61339</v>
      </c>
      <c r="K14" s="354"/>
      <c r="L14" s="356"/>
      <c r="M14" s="356"/>
      <c r="N14" s="369"/>
      <c r="O14" s="369"/>
      <c r="P14" s="369"/>
      <c r="Q14" s="369"/>
      <c r="R14" s="369"/>
      <c r="S14" s="369"/>
      <c r="T14" s="131"/>
      <c r="U14" s="131"/>
      <c r="V14" s="370"/>
      <c r="W14" s="370"/>
      <c r="X14" s="370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5"/>
      <c r="AK14" s="355"/>
      <c r="AL14" s="355"/>
      <c r="AM14" s="355"/>
      <c r="AN14" s="355"/>
      <c r="AO14" s="355"/>
      <c r="AP14" s="355"/>
      <c r="AQ14" s="355"/>
      <c r="AR14" s="355"/>
      <c r="AS14" s="355"/>
      <c r="AT14" s="355"/>
      <c r="AU14" s="355"/>
      <c r="AV14" s="355"/>
      <c r="AW14" s="355"/>
      <c r="AX14" s="355"/>
      <c r="AY14" s="355"/>
      <c r="AZ14" s="355"/>
      <c r="BA14" s="355"/>
      <c r="BB14" s="355"/>
      <c r="BC14" s="355"/>
      <c r="BD14" s="355"/>
      <c r="BE14" s="355"/>
      <c r="BF14" s="355"/>
      <c r="BG14" s="355"/>
      <c r="BH14" s="355"/>
      <c r="BI14" s="355"/>
      <c r="BJ14" s="355"/>
      <c r="BK14" s="355"/>
      <c r="BL14" s="355"/>
      <c r="BM14" s="355"/>
      <c r="BN14" s="355"/>
      <c r="BO14" s="355"/>
      <c r="BP14" s="355"/>
      <c r="BQ14" s="355"/>
      <c r="BR14" s="355"/>
      <c r="BS14" s="355"/>
      <c r="BT14" s="355"/>
      <c r="BU14" s="355"/>
      <c r="BV14" s="355"/>
      <c r="BW14" s="355"/>
      <c r="BX14" s="355"/>
      <c r="BY14" s="355"/>
      <c r="BZ14" s="355"/>
      <c r="CA14" s="355"/>
      <c r="CB14" s="355"/>
      <c r="CC14" s="355"/>
      <c r="CD14" s="355"/>
      <c r="CE14" s="355"/>
      <c r="CF14" s="355"/>
      <c r="CG14" s="355"/>
      <c r="CH14" s="355"/>
      <c r="CI14" s="355"/>
      <c r="CJ14" s="355"/>
      <c r="CK14" s="355"/>
      <c r="CL14" s="355"/>
      <c r="CM14" s="355"/>
      <c r="CN14" s="355"/>
      <c r="CO14" s="355"/>
      <c r="CP14" s="355"/>
      <c r="CQ14" s="355"/>
      <c r="CR14" s="355"/>
      <c r="CS14" s="355"/>
      <c r="CT14" s="355"/>
      <c r="CU14" s="355"/>
      <c r="CV14" s="355"/>
      <c r="CW14" s="355"/>
      <c r="CX14" s="355"/>
      <c r="CY14" s="355"/>
      <c r="CZ14" s="355"/>
      <c r="DA14" s="355"/>
      <c r="DB14" s="355"/>
      <c r="DC14" s="355"/>
      <c r="DD14" s="355"/>
      <c r="DE14" s="355"/>
      <c r="DF14" s="355"/>
      <c r="DG14" s="355"/>
      <c r="DH14" s="355"/>
      <c r="DI14" s="355"/>
      <c r="DJ14" s="355"/>
      <c r="DK14" s="355"/>
      <c r="DL14" s="355"/>
      <c r="DM14" s="355"/>
      <c r="DN14" s="355"/>
      <c r="DO14" s="355"/>
      <c r="DP14" s="355"/>
      <c r="DQ14" s="355"/>
      <c r="DR14" s="355"/>
      <c r="DS14" s="355"/>
      <c r="DT14" s="355"/>
      <c r="DU14" s="355"/>
      <c r="DV14" s="355"/>
      <c r="DW14" s="355"/>
      <c r="DX14" s="355"/>
      <c r="DY14" s="355"/>
      <c r="DZ14" s="355"/>
      <c r="EA14" s="355"/>
      <c r="EB14" s="355"/>
      <c r="EC14" s="355"/>
      <c r="ED14" s="355"/>
      <c r="EE14" s="355"/>
      <c r="EF14" s="355"/>
      <c r="EG14" s="355"/>
      <c r="EH14" s="355"/>
      <c r="EI14" s="355"/>
      <c r="EJ14" s="355"/>
      <c r="EK14" s="355"/>
      <c r="EL14" s="355"/>
      <c r="EM14" s="355"/>
      <c r="EN14" s="355"/>
      <c r="EO14" s="355"/>
      <c r="EP14" s="355"/>
      <c r="EQ14" s="355"/>
      <c r="ER14" s="355"/>
      <c r="ES14" s="355"/>
      <c r="ET14" s="355"/>
      <c r="EU14" s="355"/>
      <c r="EV14" s="355"/>
      <c r="EW14" s="355"/>
      <c r="EX14" s="355"/>
      <c r="EY14" s="355"/>
      <c r="EZ14" s="355"/>
      <c r="FA14" s="355"/>
      <c r="FB14" s="355"/>
      <c r="FC14" s="355"/>
      <c r="FD14" s="355"/>
      <c r="FE14" s="355"/>
      <c r="FF14" s="355"/>
      <c r="FG14" s="355"/>
      <c r="FH14" s="355"/>
      <c r="FI14" s="355"/>
      <c r="FJ14" s="355"/>
      <c r="FK14" s="355"/>
      <c r="FL14" s="355"/>
      <c r="FM14" s="355"/>
      <c r="FN14" s="355"/>
      <c r="FO14" s="355"/>
      <c r="FP14" s="355"/>
      <c r="FQ14" s="355"/>
      <c r="FR14" s="355"/>
      <c r="FS14" s="355"/>
      <c r="FT14" s="355"/>
      <c r="FU14" s="355"/>
      <c r="FV14" s="355"/>
      <c r="FW14" s="355"/>
      <c r="FX14" s="355"/>
      <c r="FY14" s="355"/>
      <c r="FZ14" s="355"/>
      <c r="GA14" s="355"/>
      <c r="GB14" s="355"/>
      <c r="GC14" s="355"/>
      <c r="GD14" s="355"/>
      <c r="GE14" s="355"/>
      <c r="GF14" s="355"/>
      <c r="GG14" s="355"/>
      <c r="GH14" s="355"/>
      <c r="GI14" s="355"/>
      <c r="GJ14" s="355"/>
      <c r="GK14" s="355"/>
      <c r="GL14" s="355"/>
      <c r="GM14" s="355"/>
      <c r="GN14" s="355"/>
      <c r="GO14" s="355"/>
      <c r="GP14" s="355"/>
      <c r="GQ14" s="355"/>
      <c r="GR14" s="355"/>
      <c r="GS14" s="355"/>
      <c r="GT14" s="355"/>
      <c r="GU14" s="355"/>
      <c r="GV14" s="355"/>
      <c r="GW14" s="355"/>
      <c r="GX14" s="355"/>
      <c r="GY14" s="355"/>
      <c r="GZ14" s="355"/>
      <c r="HA14" s="355"/>
      <c r="HB14" s="355"/>
      <c r="HC14" s="355"/>
      <c r="HD14" s="355"/>
      <c r="HE14" s="355"/>
      <c r="HF14" s="355"/>
      <c r="HG14" s="355"/>
      <c r="HH14" s="355"/>
      <c r="HI14" s="355"/>
      <c r="HJ14" s="355"/>
      <c r="HK14" s="355"/>
      <c r="HL14" s="355"/>
      <c r="HM14" s="355"/>
      <c r="HN14" s="355"/>
      <c r="HO14" s="355"/>
      <c r="HP14" s="355"/>
      <c r="HQ14" s="355"/>
      <c r="HR14" s="355"/>
      <c r="HS14" s="355"/>
      <c r="HT14" s="355"/>
      <c r="HU14" s="355"/>
      <c r="HV14" s="355"/>
      <c r="HW14" s="355"/>
      <c r="HX14" s="355"/>
      <c r="HY14" s="355"/>
      <c r="HZ14" s="355"/>
      <c r="IA14" s="355"/>
      <c r="IB14" s="355"/>
      <c r="IC14" s="355"/>
      <c r="ID14" s="355"/>
      <c r="IE14" s="355"/>
      <c r="IF14" s="355"/>
      <c r="IG14" s="355"/>
      <c r="IH14" s="355"/>
      <c r="II14" s="355"/>
      <c r="IJ14" s="355"/>
      <c r="IK14" s="355"/>
      <c r="IL14" s="355"/>
      <c r="IM14" s="355"/>
      <c r="IN14" s="355"/>
      <c r="IO14" s="355"/>
      <c r="IP14" s="355"/>
      <c r="IQ14" s="355"/>
      <c r="IR14" s="355"/>
      <c r="IS14" s="355"/>
      <c r="IT14" s="355"/>
      <c r="IU14" s="355"/>
      <c r="IV14" s="355"/>
    </row>
    <row r="15" spans="1:256" s="360" customFormat="1" ht="12.75" customHeight="1" x14ac:dyDescent="0.2">
      <c r="A15" s="371" t="s">
        <v>783</v>
      </c>
      <c r="B15" s="367">
        <v>56364</v>
      </c>
      <c r="C15" s="368">
        <v>-4245</v>
      </c>
      <c r="D15" s="368"/>
      <c r="E15" s="368">
        <v>6492</v>
      </c>
      <c r="F15" s="368">
        <v>-6468</v>
      </c>
      <c r="G15" s="368">
        <v>1519</v>
      </c>
      <c r="H15" s="368" t="s">
        <v>782</v>
      </c>
      <c r="I15" s="368">
        <v>4662</v>
      </c>
      <c r="J15" s="367">
        <v>58324</v>
      </c>
      <c r="K15" s="354"/>
      <c r="L15" s="356"/>
      <c r="M15" s="356"/>
      <c r="N15" s="369"/>
      <c r="O15" s="369"/>
      <c r="P15" s="369"/>
      <c r="Q15" s="369"/>
      <c r="R15" s="369"/>
      <c r="S15" s="369"/>
      <c r="T15" s="131"/>
      <c r="U15" s="131"/>
      <c r="V15" s="370"/>
      <c r="W15" s="370"/>
      <c r="X15" s="370"/>
      <c r="Y15" s="355"/>
      <c r="Z15" s="355"/>
      <c r="AA15" s="355"/>
      <c r="AB15" s="355"/>
      <c r="AC15" s="355"/>
      <c r="AD15" s="355"/>
      <c r="AE15" s="355"/>
      <c r="AF15" s="355"/>
      <c r="AG15" s="355"/>
      <c r="AH15" s="355"/>
      <c r="AI15" s="355"/>
      <c r="AJ15" s="355"/>
      <c r="AK15" s="355"/>
      <c r="AL15" s="355"/>
      <c r="AM15" s="355"/>
      <c r="AN15" s="355"/>
      <c r="AO15" s="355"/>
      <c r="AP15" s="355"/>
      <c r="AQ15" s="355"/>
      <c r="AR15" s="355"/>
      <c r="AS15" s="355"/>
      <c r="AT15" s="355"/>
      <c r="AU15" s="355"/>
      <c r="AV15" s="355"/>
      <c r="AW15" s="355"/>
      <c r="AX15" s="355"/>
      <c r="AY15" s="355"/>
      <c r="AZ15" s="355"/>
      <c r="BA15" s="355"/>
      <c r="BB15" s="355"/>
      <c r="BC15" s="355"/>
      <c r="BD15" s="355"/>
      <c r="BE15" s="355"/>
      <c r="BF15" s="355"/>
      <c r="BG15" s="355"/>
      <c r="BH15" s="355"/>
      <c r="BI15" s="355"/>
      <c r="BJ15" s="355"/>
      <c r="BK15" s="355"/>
      <c r="BL15" s="355"/>
      <c r="BM15" s="355"/>
      <c r="BN15" s="355"/>
      <c r="BO15" s="355"/>
      <c r="BP15" s="355"/>
      <c r="BQ15" s="355"/>
      <c r="BR15" s="355"/>
      <c r="BS15" s="355"/>
      <c r="BT15" s="355"/>
      <c r="BU15" s="355"/>
      <c r="BV15" s="355"/>
      <c r="BW15" s="355"/>
      <c r="BX15" s="355"/>
      <c r="BY15" s="355"/>
      <c r="BZ15" s="355"/>
      <c r="CA15" s="355"/>
      <c r="CB15" s="355"/>
      <c r="CC15" s="355"/>
      <c r="CD15" s="355"/>
      <c r="CE15" s="355"/>
      <c r="CF15" s="355"/>
      <c r="CG15" s="355"/>
      <c r="CH15" s="355"/>
      <c r="CI15" s="355"/>
      <c r="CJ15" s="355"/>
      <c r="CK15" s="355"/>
      <c r="CL15" s="355"/>
      <c r="CM15" s="355"/>
      <c r="CN15" s="355"/>
      <c r="CO15" s="355"/>
      <c r="CP15" s="355"/>
      <c r="CQ15" s="355"/>
      <c r="CR15" s="355"/>
      <c r="CS15" s="355"/>
      <c r="CT15" s="355"/>
      <c r="CU15" s="355"/>
      <c r="CV15" s="355"/>
      <c r="CW15" s="355"/>
      <c r="CX15" s="355"/>
      <c r="CY15" s="355"/>
      <c r="CZ15" s="355"/>
      <c r="DA15" s="355"/>
      <c r="DB15" s="355"/>
      <c r="DC15" s="355"/>
      <c r="DD15" s="355"/>
      <c r="DE15" s="355"/>
      <c r="DF15" s="355"/>
      <c r="DG15" s="355"/>
      <c r="DH15" s="355"/>
      <c r="DI15" s="355"/>
      <c r="DJ15" s="355"/>
      <c r="DK15" s="355"/>
      <c r="DL15" s="355"/>
      <c r="DM15" s="355"/>
      <c r="DN15" s="355"/>
      <c r="DO15" s="355"/>
      <c r="DP15" s="355"/>
      <c r="DQ15" s="355"/>
      <c r="DR15" s="355"/>
      <c r="DS15" s="355"/>
      <c r="DT15" s="355"/>
      <c r="DU15" s="355"/>
      <c r="DV15" s="355"/>
      <c r="DW15" s="355"/>
      <c r="DX15" s="355"/>
      <c r="DY15" s="355"/>
      <c r="DZ15" s="355"/>
      <c r="EA15" s="355"/>
      <c r="EB15" s="355"/>
      <c r="EC15" s="355"/>
      <c r="ED15" s="355"/>
      <c r="EE15" s="355"/>
      <c r="EF15" s="355"/>
      <c r="EG15" s="355"/>
      <c r="EH15" s="355"/>
      <c r="EI15" s="355"/>
      <c r="EJ15" s="355"/>
      <c r="EK15" s="355"/>
      <c r="EL15" s="355"/>
      <c r="EM15" s="355"/>
      <c r="EN15" s="355"/>
      <c r="EO15" s="355"/>
      <c r="EP15" s="355"/>
      <c r="EQ15" s="355"/>
      <c r="ER15" s="355"/>
      <c r="ES15" s="355"/>
      <c r="ET15" s="355"/>
      <c r="EU15" s="355"/>
      <c r="EV15" s="355"/>
      <c r="EW15" s="355"/>
      <c r="EX15" s="355"/>
      <c r="EY15" s="355"/>
      <c r="EZ15" s="355"/>
      <c r="FA15" s="355"/>
      <c r="FB15" s="355"/>
      <c r="FC15" s="355"/>
      <c r="FD15" s="355"/>
      <c r="FE15" s="355"/>
      <c r="FF15" s="355"/>
      <c r="FG15" s="355"/>
      <c r="FH15" s="355"/>
      <c r="FI15" s="355"/>
      <c r="FJ15" s="355"/>
      <c r="FK15" s="355"/>
      <c r="FL15" s="355"/>
      <c r="FM15" s="355"/>
      <c r="FN15" s="355"/>
      <c r="FO15" s="355"/>
      <c r="FP15" s="355"/>
      <c r="FQ15" s="355"/>
      <c r="FR15" s="355"/>
      <c r="FS15" s="355"/>
      <c r="FT15" s="355"/>
      <c r="FU15" s="355"/>
      <c r="FV15" s="355"/>
      <c r="FW15" s="355"/>
      <c r="FX15" s="355"/>
      <c r="FY15" s="355"/>
      <c r="FZ15" s="355"/>
      <c r="GA15" s="355"/>
      <c r="GB15" s="355"/>
      <c r="GC15" s="355"/>
      <c r="GD15" s="355"/>
      <c r="GE15" s="355"/>
      <c r="GF15" s="355"/>
      <c r="GG15" s="355"/>
      <c r="GH15" s="355"/>
      <c r="GI15" s="355"/>
      <c r="GJ15" s="355"/>
      <c r="GK15" s="355"/>
      <c r="GL15" s="355"/>
      <c r="GM15" s="355"/>
      <c r="GN15" s="355"/>
      <c r="GO15" s="355"/>
      <c r="GP15" s="355"/>
      <c r="GQ15" s="355"/>
      <c r="GR15" s="355"/>
      <c r="GS15" s="355"/>
      <c r="GT15" s="355"/>
      <c r="GU15" s="355"/>
      <c r="GV15" s="355"/>
      <c r="GW15" s="355"/>
      <c r="GX15" s="355"/>
      <c r="GY15" s="355"/>
      <c r="GZ15" s="355"/>
      <c r="HA15" s="355"/>
      <c r="HB15" s="355"/>
      <c r="HC15" s="355"/>
      <c r="HD15" s="355"/>
      <c r="HE15" s="355"/>
      <c r="HF15" s="355"/>
      <c r="HG15" s="355"/>
      <c r="HH15" s="355"/>
      <c r="HI15" s="355"/>
      <c r="HJ15" s="355"/>
      <c r="HK15" s="355"/>
      <c r="HL15" s="355"/>
      <c r="HM15" s="355"/>
      <c r="HN15" s="355"/>
      <c r="HO15" s="355"/>
      <c r="HP15" s="355"/>
      <c r="HQ15" s="355"/>
      <c r="HR15" s="355"/>
      <c r="HS15" s="355"/>
      <c r="HT15" s="355"/>
      <c r="HU15" s="355"/>
      <c r="HV15" s="355"/>
      <c r="HW15" s="355"/>
      <c r="HX15" s="355"/>
      <c r="HY15" s="355"/>
      <c r="HZ15" s="355"/>
      <c r="IA15" s="355"/>
      <c r="IB15" s="355"/>
      <c r="IC15" s="355"/>
      <c r="ID15" s="355"/>
      <c r="IE15" s="355"/>
      <c r="IF15" s="355"/>
      <c r="IG15" s="355"/>
      <c r="IH15" s="355"/>
      <c r="II15" s="355"/>
      <c r="IJ15" s="355"/>
      <c r="IK15" s="355"/>
      <c r="IL15" s="355"/>
      <c r="IM15" s="355"/>
      <c r="IN15" s="355"/>
      <c r="IO15" s="355"/>
      <c r="IP15" s="355"/>
      <c r="IQ15" s="355"/>
      <c r="IR15" s="355"/>
      <c r="IS15" s="355"/>
      <c r="IT15" s="355"/>
      <c r="IU15" s="355"/>
      <c r="IV15" s="355"/>
    </row>
    <row r="16" spans="1:256" s="360" customFormat="1" ht="12.75" customHeight="1" x14ac:dyDescent="0.2">
      <c r="A16" s="371" t="s">
        <v>784</v>
      </c>
      <c r="B16" s="367">
        <v>60106</v>
      </c>
      <c r="C16" s="368">
        <v>-4841</v>
      </c>
      <c r="D16" s="368"/>
      <c r="E16" s="368">
        <v>6846</v>
      </c>
      <c r="F16" s="368">
        <v>-6827</v>
      </c>
      <c r="G16" s="368">
        <v>1519</v>
      </c>
      <c r="H16" s="368" t="s">
        <v>782</v>
      </c>
      <c r="I16" s="368">
        <v>4350</v>
      </c>
      <c r="J16" s="367">
        <v>61153</v>
      </c>
      <c r="K16" s="354"/>
      <c r="L16" s="356"/>
      <c r="M16" s="356"/>
      <c r="N16" s="369"/>
      <c r="O16" s="369"/>
      <c r="P16" s="369"/>
      <c r="Q16" s="369"/>
      <c r="R16" s="369"/>
      <c r="S16" s="369"/>
      <c r="T16" s="131"/>
      <c r="U16" s="131"/>
      <c r="V16" s="370"/>
      <c r="W16" s="370"/>
      <c r="X16" s="370"/>
      <c r="Y16" s="355"/>
      <c r="Z16" s="355"/>
      <c r="AA16" s="355"/>
      <c r="AB16" s="355"/>
      <c r="AC16" s="355"/>
      <c r="AD16" s="355"/>
      <c r="AE16" s="355"/>
      <c r="AF16" s="355"/>
      <c r="AG16" s="355"/>
      <c r="AH16" s="355"/>
      <c r="AI16" s="355"/>
      <c r="AJ16" s="355"/>
      <c r="AK16" s="355"/>
      <c r="AL16" s="355"/>
      <c r="AM16" s="355"/>
      <c r="AN16" s="355"/>
      <c r="AO16" s="355"/>
      <c r="AP16" s="355"/>
      <c r="AQ16" s="355"/>
      <c r="AR16" s="355"/>
      <c r="AS16" s="355"/>
      <c r="AT16" s="355"/>
      <c r="AU16" s="355"/>
      <c r="AV16" s="355"/>
      <c r="AW16" s="355"/>
      <c r="AX16" s="355"/>
      <c r="AY16" s="355"/>
      <c r="AZ16" s="355"/>
      <c r="BA16" s="355"/>
      <c r="BB16" s="355"/>
      <c r="BC16" s="355"/>
      <c r="BD16" s="355"/>
      <c r="BE16" s="355"/>
      <c r="BF16" s="355"/>
      <c r="BG16" s="355"/>
      <c r="BH16" s="355"/>
      <c r="BI16" s="355"/>
      <c r="BJ16" s="355"/>
      <c r="BK16" s="355"/>
      <c r="BL16" s="355"/>
      <c r="BM16" s="355"/>
      <c r="BN16" s="355"/>
      <c r="BO16" s="355"/>
      <c r="BP16" s="355"/>
      <c r="BQ16" s="355"/>
      <c r="BR16" s="355"/>
      <c r="BS16" s="355"/>
      <c r="BT16" s="355"/>
      <c r="BU16" s="355"/>
      <c r="BV16" s="355"/>
      <c r="BW16" s="355"/>
      <c r="BX16" s="355"/>
      <c r="BY16" s="355"/>
      <c r="BZ16" s="355"/>
      <c r="CA16" s="355"/>
      <c r="CB16" s="355"/>
      <c r="CC16" s="355"/>
      <c r="CD16" s="355"/>
      <c r="CE16" s="355"/>
      <c r="CF16" s="355"/>
      <c r="CG16" s="355"/>
      <c r="CH16" s="355"/>
      <c r="CI16" s="355"/>
      <c r="CJ16" s="355"/>
      <c r="CK16" s="355"/>
      <c r="CL16" s="355"/>
      <c r="CM16" s="355"/>
      <c r="CN16" s="355"/>
      <c r="CO16" s="355"/>
      <c r="CP16" s="355"/>
      <c r="CQ16" s="355"/>
      <c r="CR16" s="355"/>
      <c r="CS16" s="355"/>
      <c r="CT16" s="355"/>
      <c r="CU16" s="355"/>
      <c r="CV16" s="355"/>
      <c r="CW16" s="355"/>
      <c r="CX16" s="355"/>
      <c r="CY16" s="355"/>
      <c r="CZ16" s="355"/>
      <c r="DA16" s="355"/>
      <c r="DB16" s="355"/>
      <c r="DC16" s="355"/>
      <c r="DD16" s="355"/>
      <c r="DE16" s="355"/>
      <c r="DF16" s="355"/>
      <c r="DG16" s="355"/>
      <c r="DH16" s="355"/>
      <c r="DI16" s="355"/>
      <c r="DJ16" s="355"/>
      <c r="DK16" s="355"/>
      <c r="DL16" s="355"/>
      <c r="DM16" s="355"/>
      <c r="DN16" s="355"/>
      <c r="DO16" s="355"/>
      <c r="DP16" s="355"/>
      <c r="DQ16" s="355"/>
      <c r="DR16" s="355"/>
      <c r="DS16" s="355"/>
      <c r="DT16" s="355"/>
      <c r="DU16" s="355"/>
      <c r="DV16" s="355"/>
      <c r="DW16" s="355"/>
      <c r="DX16" s="355"/>
      <c r="DY16" s="355"/>
      <c r="DZ16" s="355"/>
      <c r="EA16" s="355"/>
      <c r="EB16" s="355"/>
      <c r="EC16" s="355"/>
      <c r="ED16" s="355"/>
      <c r="EE16" s="355"/>
      <c r="EF16" s="355"/>
      <c r="EG16" s="355"/>
      <c r="EH16" s="355"/>
      <c r="EI16" s="355"/>
      <c r="EJ16" s="355"/>
      <c r="EK16" s="355"/>
      <c r="EL16" s="355"/>
      <c r="EM16" s="355"/>
      <c r="EN16" s="355"/>
      <c r="EO16" s="355"/>
      <c r="EP16" s="355"/>
      <c r="EQ16" s="355"/>
      <c r="ER16" s="355"/>
      <c r="ES16" s="355"/>
      <c r="ET16" s="355"/>
      <c r="EU16" s="355"/>
      <c r="EV16" s="355"/>
      <c r="EW16" s="355"/>
      <c r="EX16" s="355"/>
      <c r="EY16" s="355"/>
      <c r="EZ16" s="355"/>
      <c r="FA16" s="355"/>
      <c r="FB16" s="355"/>
      <c r="FC16" s="355"/>
      <c r="FD16" s="355"/>
      <c r="FE16" s="355"/>
      <c r="FF16" s="355"/>
      <c r="FG16" s="355"/>
      <c r="FH16" s="355"/>
      <c r="FI16" s="355"/>
      <c r="FJ16" s="355"/>
      <c r="FK16" s="355"/>
      <c r="FL16" s="355"/>
      <c r="FM16" s="355"/>
      <c r="FN16" s="355"/>
      <c r="FO16" s="355"/>
      <c r="FP16" s="355"/>
      <c r="FQ16" s="355"/>
      <c r="FR16" s="355"/>
      <c r="FS16" s="355"/>
      <c r="FT16" s="355"/>
      <c r="FU16" s="355"/>
      <c r="FV16" s="355"/>
      <c r="FW16" s="355"/>
      <c r="FX16" s="355"/>
      <c r="FY16" s="355"/>
      <c r="FZ16" s="355"/>
      <c r="GA16" s="355"/>
      <c r="GB16" s="355"/>
      <c r="GC16" s="355"/>
      <c r="GD16" s="355"/>
      <c r="GE16" s="355"/>
      <c r="GF16" s="355"/>
      <c r="GG16" s="355"/>
      <c r="GH16" s="355"/>
      <c r="GI16" s="355"/>
      <c r="GJ16" s="355"/>
      <c r="GK16" s="355"/>
      <c r="GL16" s="355"/>
      <c r="GM16" s="355"/>
      <c r="GN16" s="355"/>
      <c r="GO16" s="355"/>
      <c r="GP16" s="355"/>
      <c r="GQ16" s="355"/>
      <c r="GR16" s="355"/>
      <c r="GS16" s="355"/>
      <c r="GT16" s="355"/>
      <c r="GU16" s="355"/>
      <c r="GV16" s="355"/>
      <c r="GW16" s="355"/>
      <c r="GX16" s="355"/>
      <c r="GY16" s="355"/>
      <c r="GZ16" s="355"/>
      <c r="HA16" s="355"/>
      <c r="HB16" s="355"/>
      <c r="HC16" s="355"/>
      <c r="HD16" s="355"/>
      <c r="HE16" s="355"/>
      <c r="HF16" s="355"/>
      <c r="HG16" s="355"/>
      <c r="HH16" s="355"/>
      <c r="HI16" s="355"/>
      <c r="HJ16" s="355"/>
      <c r="HK16" s="355"/>
      <c r="HL16" s="355"/>
      <c r="HM16" s="355"/>
      <c r="HN16" s="355"/>
      <c r="HO16" s="355"/>
      <c r="HP16" s="355"/>
      <c r="HQ16" s="355"/>
      <c r="HR16" s="355"/>
      <c r="HS16" s="355"/>
      <c r="HT16" s="355"/>
      <c r="HU16" s="355"/>
      <c r="HV16" s="355"/>
      <c r="HW16" s="355"/>
      <c r="HX16" s="355"/>
      <c r="HY16" s="355"/>
      <c r="HZ16" s="355"/>
      <c r="IA16" s="355"/>
      <c r="IB16" s="355"/>
      <c r="IC16" s="355"/>
      <c r="ID16" s="355"/>
      <c r="IE16" s="355"/>
      <c r="IF16" s="355"/>
      <c r="IG16" s="355"/>
      <c r="IH16" s="355"/>
      <c r="II16" s="355"/>
      <c r="IJ16" s="355"/>
      <c r="IK16" s="355"/>
      <c r="IL16" s="355"/>
      <c r="IM16" s="355"/>
      <c r="IN16" s="355"/>
      <c r="IO16" s="355"/>
      <c r="IP16" s="355"/>
      <c r="IQ16" s="355"/>
      <c r="IR16" s="355"/>
      <c r="IS16" s="355"/>
      <c r="IT16" s="355"/>
      <c r="IU16" s="355"/>
      <c r="IV16" s="355"/>
    </row>
    <row r="17" spans="1:256" s="360" customFormat="1" ht="12.75" customHeight="1" x14ac:dyDescent="0.2">
      <c r="A17" s="371" t="s">
        <v>785</v>
      </c>
      <c r="B17" s="367">
        <v>61548</v>
      </c>
      <c r="C17" s="368">
        <v>-3874</v>
      </c>
      <c r="D17" s="368"/>
      <c r="E17" s="368">
        <v>6058</v>
      </c>
      <c r="F17" s="368">
        <v>-6071</v>
      </c>
      <c r="G17" s="368">
        <v>1908</v>
      </c>
      <c r="H17" s="368">
        <v>2428</v>
      </c>
      <c r="I17" s="368">
        <v>2235</v>
      </c>
      <c r="J17" s="367">
        <v>64231</v>
      </c>
      <c r="K17" s="354"/>
      <c r="L17" s="356"/>
      <c r="M17" s="356"/>
      <c r="N17" s="369"/>
      <c r="O17" s="369"/>
      <c r="P17" s="369"/>
      <c r="Q17" s="369"/>
      <c r="R17" s="369"/>
      <c r="S17" s="369"/>
      <c r="T17" s="131"/>
      <c r="U17" s="131"/>
      <c r="V17" s="370"/>
      <c r="W17" s="370"/>
      <c r="X17" s="370"/>
      <c r="Y17" s="355"/>
      <c r="Z17" s="355"/>
      <c r="AA17" s="355"/>
      <c r="AB17" s="355"/>
      <c r="AC17" s="355"/>
      <c r="AD17" s="355"/>
      <c r="AE17" s="355"/>
      <c r="AF17" s="355"/>
      <c r="AG17" s="355"/>
      <c r="AH17" s="355"/>
      <c r="AI17" s="355"/>
      <c r="AJ17" s="355"/>
      <c r="AK17" s="355"/>
      <c r="AL17" s="355"/>
      <c r="AM17" s="355"/>
      <c r="AN17" s="355"/>
      <c r="AO17" s="355"/>
      <c r="AP17" s="355"/>
      <c r="AQ17" s="355"/>
      <c r="AR17" s="355"/>
      <c r="AS17" s="355"/>
      <c r="AT17" s="355"/>
      <c r="AU17" s="355"/>
      <c r="AV17" s="355"/>
      <c r="AW17" s="355"/>
      <c r="AX17" s="355"/>
      <c r="AY17" s="355"/>
      <c r="AZ17" s="355"/>
      <c r="BA17" s="355"/>
      <c r="BB17" s="355"/>
      <c r="BC17" s="355"/>
      <c r="BD17" s="355"/>
      <c r="BE17" s="355"/>
      <c r="BF17" s="355"/>
      <c r="BG17" s="355"/>
      <c r="BH17" s="355"/>
      <c r="BI17" s="355"/>
      <c r="BJ17" s="355"/>
      <c r="BK17" s="355"/>
      <c r="BL17" s="355"/>
      <c r="BM17" s="355"/>
      <c r="BN17" s="355"/>
      <c r="BO17" s="355"/>
      <c r="BP17" s="355"/>
      <c r="BQ17" s="355"/>
      <c r="BR17" s="355"/>
      <c r="BS17" s="355"/>
      <c r="BT17" s="355"/>
      <c r="BU17" s="355"/>
      <c r="BV17" s="355"/>
      <c r="BW17" s="355"/>
      <c r="BX17" s="355"/>
      <c r="BY17" s="355"/>
      <c r="BZ17" s="355"/>
      <c r="CA17" s="355"/>
      <c r="CB17" s="355"/>
      <c r="CC17" s="355"/>
      <c r="CD17" s="355"/>
      <c r="CE17" s="355"/>
      <c r="CF17" s="355"/>
      <c r="CG17" s="355"/>
      <c r="CH17" s="355"/>
      <c r="CI17" s="355"/>
      <c r="CJ17" s="355"/>
      <c r="CK17" s="355"/>
      <c r="CL17" s="355"/>
      <c r="CM17" s="355"/>
      <c r="CN17" s="355"/>
      <c r="CO17" s="355"/>
      <c r="CP17" s="355"/>
      <c r="CQ17" s="355"/>
      <c r="CR17" s="355"/>
      <c r="CS17" s="355"/>
      <c r="CT17" s="355"/>
      <c r="CU17" s="355"/>
      <c r="CV17" s="355"/>
      <c r="CW17" s="355"/>
      <c r="CX17" s="355"/>
      <c r="CY17" s="355"/>
      <c r="CZ17" s="355"/>
      <c r="DA17" s="355"/>
      <c r="DB17" s="355"/>
      <c r="DC17" s="355"/>
      <c r="DD17" s="355"/>
      <c r="DE17" s="355"/>
      <c r="DF17" s="355"/>
      <c r="DG17" s="355"/>
      <c r="DH17" s="355"/>
      <c r="DI17" s="355"/>
      <c r="DJ17" s="355"/>
      <c r="DK17" s="355"/>
      <c r="DL17" s="355"/>
      <c r="DM17" s="355"/>
      <c r="DN17" s="355"/>
      <c r="DO17" s="355"/>
      <c r="DP17" s="355"/>
      <c r="DQ17" s="355"/>
      <c r="DR17" s="355"/>
      <c r="DS17" s="355"/>
      <c r="DT17" s="355"/>
      <c r="DU17" s="355"/>
      <c r="DV17" s="355"/>
      <c r="DW17" s="355"/>
      <c r="DX17" s="355"/>
      <c r="DY17" s="355"/>
      <c r="DZ17" s="355"/>
      <c r="EA17" s="355"/>
      <c r="EB17" s="355"/>
      <c r="EC17" s="355"/>
      <c r="ED17" s="355"/>
      <c r="EE17" s="355"/>
      <c r="EF17" s="355"/>
      <c r="EG17" s="355"/>
      <c r="EH17" s="355"/>
      <c r="EI17" s="355"/>
      <c r="EJ17" s="355"/>
      <c r="EK17" s="355"/>
      <c r="EL17" s="355"/>
      <c r="EM17" s="355"/>
      <c r="EN17" s="355"/>
      <c r="EO17" s="355"/>
      <c r="EP17" s="355"/>
      <c r="EQ17" s="355"/>
      <c r="ER17" s="355"/>
      <c r="ES17" s="355"/>
      <c r="ET17" s="355"/>
      <c r="EU17" s="355"/>
      <c r="EV17" s="355"/>
      <c r="EW17" s="355"/>
      <c r="EX17" s="355"/>
      <c r="EY17" s="355"/>
      <c r="EZ17" s="355"/>
      <c r="FA17" s="355"/>
      <c r="FB17" s="355"/>
      <c r="FC17" s="355"/>
      <c r="FD17" s="355"/>
      <c r="FE17" s="355"/>
      <c r="FF17" s="355"/>
      <c r="FG17" s="355"/>
      <c r="FH17" s="355"/>
      <c r="FI17" s="355"/>
      <c r="FJ17" s="355"/>
      <c r="FK17" s="355"/>
      <c r="FL17" s="355"/>
      <c r="FM17" s="355"/>
      <c r="FN17" s="355"/>
      <c r="FO17" s="355"/>
      <c r="FP17" s="355"/>
      <c r="FQ17" s="355"/>
      <c r="FR17" s="355"/>
      <c r="FS17" s="355"/>
      <c r="FT17" s="355"/>
      <c r="FU17" s="355"/>
      <c r="FV17" s="355"/>
      <c r="FW17" s="355"/>
      <c r="FX17" s="355"/>
      <c r="FY17" s="355"/>
      <c r="FZ17" s="355"/>
      <c r="GA17" s="355"/>
      <c r="GB17" s="355"/>
      <c r="GC17" s="355"/>
      <c r="GD17" s="355"/>
      <c r="GE17" s="355"/>
      <c r="GF17" s="355"/>
      <c r="GG17" s="355"/>
      <c r="GH17" s="355"/>
      <c r="GI17" s="355"/>
      <c r="GJ17" s="355"/>
      <c r="GK17" s="355"/>
      <c r="GL17" s="355"/>
      <c r="GM17" s="355"/>
      <c r="GN17" s="355"/>
      <c r="GO17" s="355"/>
      <c r="GP17" s="355"/>
      <c r="GQ17" s="355"/>
      <c r="GR17" s="355"/>
      <c r="GS17" s="355"/>
      <c r="GT17" s="355"/>
      <c r="GU17" s="355"/>
      <c r="GV17" s="355"/>
      <c r="GW17" s="355"/>
      <c r="GX17" s="355"/>
      <c r="GY17" s="355"/>
      <c r="GZ17" s="355"/>
      <c r="HA17" s="355"/>
      <c r="HB17" s="355"/>
      <c r="HC17" s="355"/>
      <c r="HD17" s="355"/>
      <c r="HE17" s="355"/>
      <c r="HF17" s="355"/>
      <c r="HG17" s="355"/>
      <c r="HH17" s="355"/>
      <c r="HI17" s="355"/>
      <c r="HJ17" s="355"/>
      <c r="HK17" s="355"/>
      <c r="HL17" s="355"/>
      <c r="HM17" s="355"/>
      <c r="HN17" s="355"/>
      <c r="HO17" s="355"/>
      <c r="HP17" s="355"/>
      <c r="HQ17" s="355"/>
      <c r="HR17" s="355"/>
      <c r="HS17" s="355"/>
      <c r="HT17" s="355"/>
      <c r="HU17" s="355"/>
      <c r="HV17" s="355"/>
      <c r="HW17" s="355"/>
      <c r="HX17" s="355"/>
      <c r="HY17" s="355"/>
      <c r="HZ17" s="355"/>
      <c r="IA17" s="355"/>
      <c r="IB17" s="355"/>
      <c r="IC17" s="355"/>
      <c r="ID17" s="355"/>
      <c r="IE17" s="355"/>
      <c r="IF17" s="355"/>
      <c r="IG17" s="355"/>
      <c r="IH17" s="355"/>
      <c r="II17" s="355"/>
      <c r="IJ17" s="355"/>
      <c r="IK17" s="355"/>
      <c r="IL17" s="355"/>
      <c r="IM17" s="355"/>
      <c r="IN17" s="355"/>
      <c r="IO17" s="355"/>
      <c r="IP17" s="355"/>
      <c r="IQ17" s="355"/>
      <c r="IR17" s="355"/>
      <c r="IS17" s="355"/>
      <c r="IT17" s="355"/>
      <c r="IU17" s="355"/>
      <c r="IV17" s="355"/>
    </row>
    <row r="18" spans="1:256" s="360" customFormat="1" ht="18" customHeight="1" x14ac:dyDescent="0.2">
      <c r="A18" s="366" t="s">
        <v>786</v>
      </c>
      <c r="B18" s="367">
        <v>64627</v>
      </c>
      <c r="C18" s="368">
        <v>-4218</v>
      </c>
      <c r="D18" s="368"/>
      <c r="E18" s="368">
        <v>6369</v>
      </c>
      <c r="F18" s="368">
        <v>-6388</v>
      </c>
      <c r="G18" s="368">
        <v>1916</v>
      </c>
      <c r="H18" s="368">
        <v>778</v>
      </c>
      <c r="I18" s="368">
        <v>-377</v>
      </c>
      <c r="J18" s="367">
        <v>62707</v>
      </c>
      <c r="K18" s="354"/>
      <c r="L18" s="356"/>
      <c r="M18" s="356"/>
      <c r="N18" s="369"/>
      <c r="O18" s="369"/>
      <c r="P18" s="369"/>
      <c r="Q18" s="369"/>
      <c r="R18" s="369"/>
      <c r="S18" s="369"/>
      <c r="T18" s="131"/>
      <c r="U18" s="131"/>
      <c r="V18" s="370"/>
      <c r="W18" s="370"/>
      <c r="X18" s="370"/>
      <c r="Y18" s="355"/>
      <c r="Z18" s="355"/>
      <c r="AA18" s="355"/>
      <c r="AB18" s="355"/>
      <c r="AC18" s="355"/>
      <c r="AD18" s="355"/>
      <c r="AE18" s="355"/>
      <c r="AF18" s="355"/>
      <c r="AG18" s="355"/>
      <c r="AH18" s="355"/>
      <c r="AI18" s="355"/>
      <c r="AJ18" s="355"/>
      <c r="AK18" s="355"/>
      <c r="AL18" s="355"/>
      <c r="AM18" s="355"/>
      <c r="AN18" s="355"/>
      <c r="AO18" s="355"/>
      <c r="AP18" s="355"/>
      <c r="AQ18" s="355"/>
      <c r="AR18" s="355"/>
      <c r="AS18" s="355"/>
      <c r="AT18" s="355"/>
      <c r="AU18" s="355"/>
      <c r="AV18" s="355"/>
      <c r="AW18" s="355"/>
      <c r="AX18" s="355"/>
      <c r="AY18" s="355"/>
      <c r="AZ18" s="355"/>
      <c r="BA18" s="355"/>
      <c r="BB18" s="355"/>
      <c r="BC18" s="355"/>
      <c r="BD18" s="355"/>
      <c r="BE18" s="355"/>
      <c r="BF18" s="355"/>
      <c r="BG18" s="355"/>
      <c r="BH18" s="355"/>
      <c r="BI18" s="355"/>
      <c r="BJ18" s="355"/>
      <c r="BK18" s="355"/>
      <c r="BL18" s="355"/>
      <c r="BM18" s="355"/>
      <c r="BN18" s="355"/>
      <c r="BO18" s="355"/>
      <c r="BP18" s="355"/>
      <c r="BQ18" s="355"/>
      <c r="BR18" s="355"/>
      <c r="BS18" s="355"/>
      <c r="BT18" s="355"/>
      <c r="BU18" s="355"/>
      <c r="BV18" s="355"/>
      <c r="BW18" s="355"/>
      <c r="BX18" s="355"/>
      <c r="BY18" s="355"/>
      <c r="BZ18" s="355"/>
      <c r="CA18" s="355"/>
      <c r="CB18" s="355"/>
      <c r="CC18" s="355"/>
      <c r="CD18" s="355"/>
      <c r="CE18" s="355"/>
      <c r="CF18" s="355"/>
      <c r="CG18" s="355"/>
      <c r="CH18" s="355"/>
      <c r="CI18" s="355"/>
      <c r="CJ18" s="355"/>
      <c r="CK18" s="355"/>
      <c r="CL18" s="355"/>
      <c r="CM18" s="355"/>
      <c r="CN18" s="355"/>
      <c r="CO18" s="355"/>
      <c r="CP18" s="355"/>
      <c r="CQ18" s="355"/>
      <c r="CR18" s="355"/>
      <c r="CS18" s="355"/>
      <c r="CT18" s="355"/>
      <c r="CU18" s="355"/>
      <c r="CV18" s="355"/>
      <c r="CW18" s="355"/>
      <c r="CX18" s="355"/>
      <c r="CY18" s="355"/>
      <c r="CZ18" s="355"/>
      <c r="DA18" s="355"/>
      <c r="DB18" s="355"/>
      <c r="DC18" s="355"/>
      <c r="DD18" s="355"/>
      <c r="DE18" s="355"/>
      <c r="DF18" s="355"/>
      <c r="DG18" s="355"/>
      <c r="DH18" s="355"/>
      <c r="DI18" s="355"/>
      <c r="DJ18" s="355"/>
      <c r="DK18" s="355"/>
      <c r="DL18" s="355"/>
      <c r="DM18" s="355"/>
      <c r="DN18" s="355"/>
      <c r="DO18" s="355"/>
      <c r="DP18" s="355"/>
      <c r="DQ18" s="355"/>
      <c r="DR18" s="355"/>
      <c r="DS18" s="355"/>
      <c r="DT18" s="355"/>
      <c r="DU18" s="355"/>
      <c r="DV18" s="355"/>
      <c r="DW18" s="355"/>
      <c r="DX18" s="355"/>
      <c r="DY18" s="355"/>
      <c r="DZ18" s="355"/>
      <c r="EA18" s="355"/>
      <c r="EB18" s="355"/>
      <c r="EC18" s="355"/>
      <c r="ED18" s="355"/>
      <c r="EE18" s="355"/>
      <c r="EF18" s="355"/>
      <c r="EG18" s="355"/>
      <c r="EH18" s="355"/>
      <c r="EI18" s="355"/>
      <c r="EJ18" s="355"/>
      <c r="EK18" s="355"/>
      <c r="EL18" s="355"/>
      <c r="EM18" s="355"/>
      <c r="EN18" s="355"/>
      <c r="EO18" s="355"/>
      <c r="EP18" s="355"/>
      <c r="EQ18" s="355"/>
      <c r="ER18" s="355"/>
      <c r="ES18" s="355"/>
      <c r="ET18" s="355"/>
      <c r="EU18" s="355"/>
      <c r="EV18" s="355"/>
      <c r="EW18" s="355"/>
      <c r="EX18" s="355"/>
      <c r="EY18" s="355"/>
      <c r="EZ18" s="355"/>
      <c r="FA18" s="355"/>
      <c r="FB18" s="355"/>
      <c r="FC18" s="355"/>
      <c r="FD18" s="355"/>
      <c r="FE18" s="355"/>
      <c r="FF18" s="355"/>
      <c r="FG18" s="355"/>
      <c r="FH18" s="355"/>
      <c r="FI18" s="355"/>
      <c r="FJ18" s="355"/>
      <c r="FK18" s="355"/>
      <c r="FL18" s="355"/>
      <c r="FM18" s="355"/>
      <c r="FN18" s="355"/>
      <c r="FO18" s="355"/>
      <c r="FP18" s="355"/>
      <c r="FQ18" s="355"/>
      <c r="FR18" s="355"/>
      <c r="FS18" s="355"/>
      <c r="FT18" s="355"/>
      <c r="FU18" s="355"/>
      <c r="FV18" s="355"/>
      <c r="FW18" s="355"/>
      <c r="FX18" s="355"/>
      <c r="FY18" s="355"/>
      <c r="FZ18" s="355"/>
      <c r="GA18" s="355"/>
      <c r="GB18" s="355"/>
      <c r="GC18" s="355"/>
      <c r="GD18" s="355"/>
      <c r="GE18" s="355"/>
      <c r="GF18" s="355"/>
      <c r="GG18" s="355"/>
      <c r="GH18" s="355"/>
      <c r="GI18" s="355"/>
      <c r="GJ18" s="355"/>
      <c r="GK18" s="355"/>
      <c r="GL18" s="355"/>
      <c r="GM18" s="355"/>
      <c r="GN18" s="355"/>
      <c r="GO18" s="355"/>
      <c r="GP18" s="355"/>
      <c r="GQ18" s="355"/>
      <c r="GR18" s="355"/>
      <c r="GS18" s="355"/>
      <c r="GT18" s="355"/>
      <c r="GU18" s="355"/>
      <c r="GV18" s="355"/>
      <c r="GW18" s="355"/>
      <c r="GX18" s="355"/>
      <c r="GY18" s="355"/>
      <c r="GZ18" s="355"/>
      <c r="HA18" s="355"/>
      <c r="HB18" s="355"/>
      <c r="HC18" s="355"/>
      <c r="HD18" s="355"/>
      <c r="HE18" s="355"/>
      <c r="HF18" s="355"/>
      <c r="HG18" s="355"/>
      <c r="HH18" s="355"/>
      <c r="HI18" s="355"/>
      <c r="HJ18" s="355"/>
      <c r="HK18" s="355"/>
      <c r="HL18" s="355"/>
      <c r="HM18" s="355"/>
      <c r="HN18" s="355"/>
      <c r="HO18" s="355"/>
      <c r="HP18" s="355"/>
      <c r="HQ18" s="355"/>
      <c r="HR18" s="355"/>
      <c r="HS18" s="355"/>
      <c r="HT18" s="355"/>
      <c r="HU18" s="355"/>
      <c r="HV18" s="355"/>
      <c r="HW18" s="355"/>
      <c r="HX18" s="355"/>
      <c r="HY18" s="355"/>
      <c r="HZ18" s="355"/>
      <c r="IA18" s="355"/>
      <c r="IB18" s="355"/>
      <c r="IC18" s="355"/>
      <c r="ID18" s="355"/>
      <c r="IE18" s="355"/>
      <c r="IF18" s="355"/>
      <c r="IG18" s="355"/>
      <c r="IH18" s="355"/>
      <c r="II18" s="355"/>
      <c r="IJ18" s="355"/>
      <c r="IK18" s="355"/>
      <c r="IL18" s="355"/>
      <c r="IM18" s="355"/>
      <c r="IN18" s="355"/>
      <c r="IO18" s="355"/>
      <c r="IP18" s="355"/>
      <c r="IQ18" s="355"/>
      <c r="IR18" s="355"/>
      <c r="IS18" s="355"/>
      <c r="IT18" s="355"/>
      <c r="IU18" s="355"/>
      <c r="IV18" s="355"/>
    </row>
    <row r="19" spans="1:256" s="360" customFormat="1" ht="12.75" customHeight="1" x14ac:dyDescent="0.2">
      <c r="A19" s="371" t="s">
        <v>787</v>
      </c>
      <c r="B19" s="367">
        <v>68986</v>
      </c>
      <c r="C19" s="368">
        <v>-6351</v>
      </c>
      <c r="D19" s="368"/>
      <c r="E19" s="368">
        <v>6640</v>
      </c>
      <c r="F19" s="368">
        <v>-6653</v>
      </c>
      <c r="G19" s="368">
        <v>1050</v>
      </c>
      <c r="H19" s="368">
        <v>784</v>
      </c>
      <c r="I19" s="368">
        <v>-337</v>
      </c>
      <c r="J19" s="367">
        <v>64121</v>
      </c>
      <c r="K19" s="354"/>
      <c r="L19" s="356"/>
      <c r="M19" s="356"/>
      <c r="N19" s="369"/>
      <c r="O19" s="369"/>
      <c r="P19" s="369"/>
      <c r="Q19" s="369"/>
      <c r="R19" s="369"/>
      <c r="S19" s="369"/>
      <c r="T19" s="131"/>
      <c r="U19" s="131"/>
      <c r="V19" s="370"/>
      <c r="W19" s="370"/>
      <c r="X19" s="370"/>
      <c r="Y19" s="355"/>
      <c r="Z19" s="355"/>
      <c r="AA19" s="355"/>
      <c r="AB19" s="355"/>
      <c r="AC19" s="355"/>
      <c r="AD19" s="355"/>
      <c r="AE19" s="355"/>
      <c r="AF19" s="355"/>
      <c r="AG19" s="355"/>
      <c r="AH19" s="355"/>
      <c r="AI19" s="355"/>
      <c r="AJ19" s="355"/>
      <c r="AK19" s="355"/>
      <c r="AL19" s="355"/>
      <c r="AM19" s="355"/>
      <c r="AN19" s="355"/>
      <c r="AO19" s="355"/>
      <c r="AP19" s="355"/>
      <c r="AQ19" s="355"/>
      <c r="AR19" s="355"/>
      <c r="AS19" s="355"/>
      <c r="AT19" s="355"/>
      <c r="AU19" s="355"/>
      <c r="AV19" s="355"/>
      <c r="AW19" s="355"/>
      <c r="AX19" s="355"/>
      <c r="AY19" s="355"/>
      <c r="AZ19" s="355"/>
      <c r="BA19" s="355"/>
      <c r="BB19" s="355"/>
      <c r="BC19" s="355"/>
      <c r="BD19" s="355"/>
      <c r="BE19" s="355"/>
      <c r="BF19" s="355"/>
      <c r="BG19" s="355"/>
      <c r="BH19" s="355"/>
      <c r="BI19" s="355"/>
      <c r="BJ19" s="355"/>
      <c r="BK19" s="355"/>
      <c r="BL19" s="355"/>
      <c r="BM19" s="355"/>
      <c r="BN19" s="355"/>
      <c r="BO19" s="355"/>
      <c r="BP19" s="355"/>
      <c r="BQ19" s="355"/>
      <c r="BR19" s="355"/>
      <c r="BS19" s="355"/>
      <c r="BT19" s="355"/>
      <c r="BU19" s="355"/>
      <c r="BV19" s="355"/>
      <c r="BW19" s="355"/>
      <c r="BX19" s="355"/>
      <c r="BY19" s="355"/>
      <c r="BZ19" s="355"/>
      <c r="CA19" s="355"/>
      <c r="CB19" s="355"/>
      <c r="CC19" s="355"/>
      <c r="CD19" s="355"/>
      <c r="CE19" s="355"/>
      <c r="CF19" s="355"/>
      <c r="CG19" s="355"/>
      <c r="CH19" s="355"/>
      <c r="CI19" s="355"/>
      <c r="CJ19" s="355"/>
      <c r="CK19" s="355"/>
      <c r="CL19" s="355"/>
      <c r="CM19" s="355"/>
      <c r="CN19" s="355"/>
      <c r="CO19" s="355"/>
      <c r="CP19" s="355"/>
      <c r="CQ19" s="355"/>
      <c r="CR19" s="355"/>
      <c r="CS19" s="355"/>
      <c r="CT19" s="355"/>
      <c r="CU19" s="355"/>
      <c r="CV19" s="355"/>
      <c r="CW19" s="355"/>
      <c r="CX19" s="355"/>
      <c r="CY19" s="355"/>
      <c r="CZ19" s="355"/>
      <c r="DA19" s="355"/>
      <c r="DB19" s="355"/>
      <c r="DC19" s="355"/>
      <c r="DD19" s="355"/>
      <c r="DE19" s="355"/>
      <c r="DF19" s="355"/>
      <c r="DG19" s="355"/>
      <c r="DH19" s="355"/>
      <c r="DI19" s="355"/>
      <c r="DJ19" s="355"/>
      <c r="DK19" s="355"/>
      <c r="DL19" s="355"/>
      <c r="DM19" s="355"/>
      <c r="DN19" s="355"/>
      <c r="DO19" s="355"/>
      <c r="DP19" s="355"/>
      <c r="DQ19" s="355"/>
      <c r="DR19" s="355"/>
      <c r="DS19" s="355"/>
      <c r="DT19" s="355"/>
      <c r="DU19" s="355"/>
      <c r="DV19" s="355"/>
      <c r="DW19" s="355"/>
      <c r="DX19" s="355"/>
      <c r="DY19" s="355"/>
      <c r="DZ19" s="355"/>
      <c r="EA19" s="355"/>
      <c r="EB19" s="355"/>
      <c r="EC19" s="355"/>
      <c r="ED19" s="355"/>
      <c r="EE19" s="355"/>
      <c r="EF19" s="355"/>
      <c r="EG19" s="355"/>
      <c r="EH19" s="355"/>
      <c r="EI19" s="355"/>
      <c r="EJ19" s="355"/>
      <c r="EK19" s="355"/>
      <c r="EL19" s="355"/>
      <c r="EM19" s="355"/>
      <c r="EN19" s="355"/>
      <c r="EO19" s="355"/>
      <c r="EP19" s="355"/>
      <c r="EQ19" s="355"/>
      <c r="ER19" s="355"/>
      <c r="ES19" s="355"/>
      <c r="ET19" s="355"/>
      <c r="EU19" s="355"/>
      <c r="EV19" s="355"/>
      <c r="EW19" s="355"/>
      <c r="EX19" s="355"/>
      <c r="EY19" s="355"/>
      <c r="EZ19" s="355"/>
      <c r="FA19" s="355"/>
      <c r="FB19" s="355"/>
      <c r="FC19" s="355"/>
      <c r="FD19" s="355"/>
      <c r="FE19" s="355"/>
      <c r="FF19" s="355"/>
      <c r="FG19" s="355"/>
      <c r="FH19" s="355"/>
      <c r="FI19" s="355"/>
      <c r="FJ19" s="355"/>
      <c r="FK19" s="355"/>
      <c r="FL19" s="355"/>
      <c r="FM19" s="355"/>
      <c r="FN19" s="355"/>
      <c r="FO19" s="355"/>
      <c r="FP19" s="355"/>
      <c r="FQ19" s="355"/>
      <c r="FR19" s="355"/>
      <c r="FS19" s="355"/>
      <c r="FT19" s="355"/>
      <c r="FU19" s="355"/>
      <c r="FV19" s="355"/>
      <c r="FW19" s="355"/>
      <c r="FX19" s="355"/>
      <c r="FY19" s="355"/>
      <c r="FZ19" s="355"/>
      <c r="GA19" s="355"/>
      <c r="GB19" s="355"/>
      <c r="GC19" s="355"/>
      <c r="GD19" s="355"/>
      <c r="GE19" s="355"/>
      <c r="GF19" s="355"/>
      <c r="GG19" s="355"/>
      <c r="GH19" s="355"/>
      <c r="GI19" s="355"/>
      <c r="GJ19" s="355"/>
      <c r="GK19" s="355"/>
      <c r="GL19" s="355"/>
      <c r="GM19" s="355"/>
      <c r="GN19" s="355"/>
      <c r="GO19" s="355"/>
      <c r="GP19" s="355"/>
      <c r="GQ19" s="355"/>
      <c r="GR19" s="355"/>
      <c r="GS19" s="355"/>
      <c r="GT19" s="355"/>
      <c r="GU19" s="355"/>
      <c r="GV19" s="355"/>
      <c r="GW19" s="355"/>
      <c r="GX19" s="355"/>
      <c r="GY19" s="355"/>
      <c r="GZ19" s="355"/>
      <c r="HA19" s="355"/>
      <c r="HB19" s="355"/>
      <c r="HC19" s="355"/>
      <c r="HD19" s="355"/>
      <c r="HE19" s="355"/>
      <c r="HF19" s="355"/>
      <c r="HG19" s="355"/>
      <c r="HH19" s="355"/>
      <c r="HI19" s="355"/>
      <c r="HJ19" s="355"/>
      <c r="HK19" s="355"/>
      <c r="HL19" s="355"/>
      <c r="HM19" s="355"/>
      <c r="HN19" s="355"/>
      <c r="HO19" s="355"/>
      <c r="HP19" s="355"/>
      <c r="HQ19" s="355"/>
      <c r="HR19" s="355"/>
      <c r="HS19" s="355"/>
      <c r="HT19" s="355"/>
      <c r="HU19" s="355"/>
      <c r="HV19" s="355"/>
      <c r="HW19" s="355"/>
      <c r="HX19" s="355"/>
      <c r="HY19" s="355"/>
      <c r="HZ19" s="355"/>
      <c r="IA19" s="355"/>
      <c r="IB19" s="355"/>
      <c r="IC19" s="355"/>
      <c r="ID19" s="355"/>
      <c r="IE19" s="355"/>
      <c r="IF19" s="355"/>
      <c r="IG19" s="355"/>
      <c r="IH19" s="355"/>
      <c r="II19" s="355"/>
      <c r="IJ19" s="355"/>
      <c r="IK19" s="355"/>
      <c r="IL19" s="355"/>
      <c r="IM19" s="355"/>
      <c r="IN19" s="355"/>
      <c r="IO19" s="355"/>
      <c r="IP19" s="355"/>
      <c r="IQ19" s="355"/>
      <c r="IR19" s="355"/>
      <c r="IS19" s="355"/>
      <c r="IT19" s="355"/>
      <c r="IU19" s="355"/>
      <c r="IV19" s="355"/>
    </row>
    <row r="20" spans="1:256" s="360" customFormat="1" ht="12.75" customHeight="1" x14ac:dyDescent="0.2">
      <c r="A20" s="371" t="s">
        <v>788</v>
      </c>
      <c r="B20" s="367">
        <v>72969</v>
      </c>
      <c r="C20" s="368">
        <v>-7157</v>
      </c>
      <c r="D20" s="368"/>
      <c r="E20" s="368">
        <v>7150</v>
      </c>
      <c r="F20" s="368">
        <v>-7168</v>
      </c>
      <c r="G20" s="368">
        <v>1052</v>
      </c>
      <c r="H20" s="368">
        <v>259</v>
      </c>
      <c r="I20" s="368">
        <v>-97</v>
      </c>
      <c r="J20" s="367">
        <v>67007</v>
      </c>
      <c r="K20" s="354"/>
      <c r="L20" s="356"/>
      <c r="M20" s="356"/>
      <c r="N20" s="369"/>
      <c r="O20" s="369"/>
      <c r="P20" s="369"/>
      <c r="Q20" s="369"/>
      <c r="R20" s="369"/>
      <c r="S20" s="369"/>
      <c r="T20" s="131"/>
      <c r="U20" s="131"/>
      <c r="V20" s="370"/>
      <c r="W20" s="370"/>
      <c r="X20" s="370"/>
      <c r="Y20" s="355"/>
      <c r="Z20" s="355"/>
      <c r="AA20" s="355"/>
      <c r="AB20" s="355"/>
      <c r="AC20" s="355"/>
      <c r="AD20" s="355"/>
      <c r="AE20" s="355"/>
      <c r="AF20" s="355"/>
      <c r="AG20" s="355"/>
      <c r="AH20" s="355"/>
      <c r="AI20" s="355"/>
      <c r="AJ20" s="355"/>
      <c r="AK20" s="355"/>
      <c r="AL20" s="355"/>
      <c r="AM20" s="355"/>
      <c r="AN20" s="355"/>
      <c r="AO20" s="355"/>
      <c r="AP20" s="355"/>
      <c r="AQ20" s="355"/>
      <c r="AR20" s="355"/>
      <c r="AS20" s="355"/>
      <c r="AT20" s="355"/>
      <c r="AU20" s="355"/>
      <c r="AV20" s="355"/>
      <c r="AW20" s="355"/>
      <c r="AX20" s="355"/>
      <c r="AY20" s="355"/>
      <c r="AZ20" s="355"/>
      <c r="BA20" s="355"/>
      <c r="BB20" s="355"/>
      <c r="BC20" s="355"/>
      <c r="BD20" s="355"/>
      <c r="BE20" s="355"/>
      <c r="BF20" s="355"/>
      <c r="BG20" s="355"/>
      <c r="BH20" s="355"/>
      <c r="BI20" s="355"/>
      <c r="BJ20" s="355"/>
      <c r="BK20" s="355"/>
      <c r="BL20" s="355"/>
      <c r="BM20" s="355"/>
      <c r="BN20" s="355"/>
      <c r="BO20" s="355"/>
      <c r="BP20" s="355"/>
      <c r="BQ20" s="355"/>
      <c r="BR20" s="355"/>
      <c r="BS20" s="355"/>
      <c r="BT20" s="355"/>
      <c r="BU20" s="355"/>
      <c r="BV20" s="355"/>
      <c r="BW20" s="355"/>
      <c r="BX20" s="355"/>
      <c r="BY20" s="355"/>
      <c r="BZ20" s="355"/>
      <c r="CA20" s="355"/>
      <c r="CB20" s="355"/>
      <c r="CC20" s="355"/>
      <c r="CD20" s="355"/>
      <c r="CE20" s="355"/>
      <c r="CF20" s="355"/>
      <c r="CG20" s="355"/>
      <c r="CH20" s="355"/>
      <c r="CI20" s="355"/>
      <c r="CJ20" s="355"/>
      <c r="CK20" s="355"/>
      <c r="CL20" s="355"/>
      <c r="CM20" s="355"/>
      <c r="CN20" s="355"/>
      <c r="CO20" s="355"/>
      <c r="CP20" s="355"/>
      <c r="CQ20" s="355"/>
      <c r="CR20" s="355"/>
      <c r="CS20" s="355"/>
      <c r="CT20" s="355"/>
      <c r="CU20" s="355"/>
      <c r="CV20" s="355"/>
      <c r="CW20" s="355"/>
      <c r="CX20" s="355"/>
      <c r="CY20" s="355"/>
      <c r="CZ20" s="355"/>
      <c r="DA20" s="355"/>
      <c r="DB20" s="355"/>
      <c r="DC20" s="355"/>
      <c r="DD20" s="355"/>
      <c r="DE20" s="355"/>
      <c r="DF20" s="355"/>
      <c r="DG20" s="355"/>
      <c r="DH20" s="355"/>
      <c r="DI20" s="355"/>
      <c r="DJ20" s="355"/>
      <c r="DK20" s="355"/>
      <c r="DL20" s="355"/>
      <c r="DM20" s="355"/>
      <c r="DN20" s="355"/>
      <c r="DO20" s="355"/>
      <c r="DP20" s="355"/>
      <c r="DQ20" s="355"/>
      <c r="DR20" s="355"/>
      <c r="DS20" s="355"/>
      <c r="DT20" s="355"/>
      <c r="DU20" s="355"/>
      <c r="DV20" s="355"/>
      <c r="DW20" s="355"/>
      <c r="DX20" s="355"/>
      <c r="DY20" s="355"/>
      <c r="DZ20" s="355"/>
      <c r="EA20" s="355"/>
      <c r="EB20" s="355"/>
      <c r="EC20" s="355"/>
      <c r="ED20" s="355"/>
      <c r="EE20" s="355"/>
      <c r="EF20" s="355"/>
      <c r="EG20" s="355"/>
      <c r="EH20" s="355"/>
      <c r="EI20" s="355"/>
      <c r="EJ20" s="355"/>
      <c r="EK20" s="355"/>
      <c r="EL20" s="355"/>
      <c r="EM20" s="355"/>
      <c r="EN20" s="355"/>
      <c r="EO20" s="355"/>
      <c r="EP20" s="355"/>
      <c r="EQ20" s="355"/>
      <c r="ER20" s="355"/>
      <c r="ES20" s="355"/>
      <c r="ET20" s="355"/>
      <c r="EU20" s="355"/>
      <c r="EV20" s="355"/>
      <c r="EW20" s="355"/>
      <c r="EX20" s="355"/>
      <c r="EY20" s="355"/>
      <c r="EZ20" s="355"/>
      <c r="FA20" s="355"/>
      <c r="FB20" s="355"/>
      <c r="FC20" s="355"/>
      <c r="FD20" s="355"/>
      <c r="FE20" s="355"/>
      <c r="FF20" s="355"/>
      <c r="FG20" s="355"/>
      <c r="FH20" s="355"/>
      <c r="FI20" s="355"/>
      <c r="FJ20" s="355"/>
      <c r="FK20" s="355"/>
      <c r="FL20" s="355"/>
      <c r="FM20" s="355"/>
      <c r="FN20" s="355"/>
      <c r="FO20" s="355"/>
      <c r="FP20" s="355"/>
      <c r="FQ20" s="355"/>
      <c r="FR20" s="355"/>
      <c r="FS20" s="355"/>
      <c r="FT20" s="355"/>
      <c r="FU20" s="355"/>
      <c r="FV20" s="355"/>
      <c r="FW20" s="355"/>
      <c r="FX20" s="355"/>
      <c r="FY20" s="355"/>
      <c r="FZ20" s="355"/>
      <c r="GA20" s="355"/>
      <c r="GB20" s="355"/>
      <c r="GC20" s="355"/>
      <c r="GD20" s="355"/>
      <c r="GE20" s="355"/>
      <c r="GF20" s="355"/>
      <c r="GG20" s="355"/>
      <c r="GH20" s="355"/>
      <c r="GI20" s="355"/>
      <c r="GJ20" s="355"/>
      <c r="GK20" s="355"/>
      <c r="GL20" s="355"/>
      <c r="GM20" s="355"/>
      <c r="GN20" s="355"/>
      <c r="GO20" s="355"/>
      <c r="GP20" s="355"/>
      <c r="GQ20" s="355"/>
      <c r="GR20" s="355"/>
      <c r="GS20" s="355"/>
      <c r="GT20" s="355"/>
      <c r="GU20" s="355"/>
      <c r="GV20" s="355"/>
      <c r="GW20" s="355"/>
      <c r="GX20" s="355"/>
      <c r="GY20" s="355"/>
      <c r="GZ20" s="355"/>
      <c r="HA20" s="355"/>
      <c r="HB20" s="355"/>
      <c r="HC20" s="355"/>
      <c r="HD20" s="355"/>
      <c r="HE20" s="355"/>
      <c r="HF20" s="355"/>
      <c r="HG20" s="355"/>
      <c r="HH20" s="355"/>
      <c r="HI20" s="355"/>
      <c r="HJ20" s="355"/>
      <c r="HK20" s="355"/>
      <c r="HL20" s="355"/>
      <c r="HM20" s="355"/>
      <c r="HN20" s="355"/>
      <c r="HO20" s="355"/>
      <c r="HP20" s="355"/>
      <c r="HQ20" s="355"/>
      <c r="HR20" s="355"/>
      <c r="HS20" s="355"/>
      <c r="HT20" s="355"/>
      <c r="HU20" s="355"/>
      <c r="HV20" s="355"/>
      <c r="HW20" s="355"/>
      <c r="HX20" s="355"/>
      <c r="HY20" s="355"/>
      <c r="HZ20" s="355"/>
      <c r="IA20" s="355"/>
      <c r="IB20" s="355"/>
      <c r="IC20" s="355"/>
      <c r="ID20" s="355"/>
      <c r="IE20" s="355"/>
      <c r="IF20" s="355"/>
      <c r="IG20" s="355"/>
      <c r="IH20" s="355"/>
      <c r="II20" s="355"/>
      <c r="IJ20" s="355"/>
      <c r="IK20" s="355"/>
      <c r="IL20" s="355"/>
      <c r="IM20" s="355"/>
      <c r="IN20" s="355"/>
      <c r="IO20" s="355"/>
      <c r="IP20" s="355"/>
      <c r="IQ20" s="355"/>
      <c r="IR20" s="355"/>
      <c r="IS20" s="355"/>
      <c r="IT20" s="355"/>
      <c r="IU20" s="355"/>
      <c r="IV20" s="355"/>
    </row>
    <row r="21" spans="1:256" s="360" customFormat="1" ht="12.75" customHeight="1" x14ac:dyDescent="0.2">
      <c r="A21" s="371" t="s">
        <v>345</v>
      </c>
      <c r="B21" s="367">
        <v>75047</v>
      </c>
      <c r="C21" s="368">
        <v>-7354</v>
      </c>
      <c r="D21" s="368"/>
      <c r="E21" s="368">
        <v>7448</v>
      </c>
      <c r="F21" s="368">
        <v>-7480</v>
      </c>
      <c r="G21" s="368">
        <v>1055</v>
      </c>
      <c r="H21" s="368">
        <v>34</v>
      </c>
      <c r="I21" s="368">
        <v>1589</v>
      </c>
      <c r="J21" s="367">
        <v>70339</v>
      </c>
      <c r="K21" s="354"/>
      <c r="L21" s="356"/>
      <c r="M21" s="356"/>
      <c r="N21" s="369"/>
      <c r="O21" s="369"/>
      <c r="P21" s="369"/>
      <c r="Q21" s="369"/>
      <c r="R21" s="369"/>
      <c r="S21" s="369"/>
      <c r="T21" s="131"/>
      <c r="U21" s="131"/>
      <c r="V21" s="370"/>
      <c r="W21" s="370"/>
      <c r="X21" s="370"/>
      <c r="Y21" s="355"/>
      <c r="Z21" s="355"/>
      <c r="AA21" s="355"/>
      <c r="AB21" s="355"/>
      <c r="AC21" s="355"/>
      <c r="AD21" s="355"/>
      <c r="AE21" s="355"/>
      <c r="AF21" s="355"/>
      <c r="AG21" s="355"/>
      <c r="AH21" s="355"/>
      <c r="AI21" s="355"/>
      <c r="AJ21" s="355"/>
      <c r="AK21" s="355"/>
      <c r="AL21" s="355"/>
      <c r="AM21" s="355"/>
      <c r="AN21" s="355"/>
      <c r="AO21" s="355"/>
      <c r="AP21" s="355"/>
      <c r="AQ21" s="355"/>
      <c r="AR21" s="355"/>
      <c r="AS21" s="355"/>
      <c r="AT21" s="355"/>
      <c r="AU21" s="355"/>
      <c r="AV21" s="355"/>
      <c r="AW21" s="355"/>
      <c r="AX21" s="355"/>
      <c r="AY21" s="355"/>
      <c r="AZ21" s="355"/>
      <c r="BA21" s="355"/>
      <c r="BB21" s="355"/>
      <c r="BC21" s="355"/>
      <c r="BD21" s="355"/>
      <c r="BE21" s="355"/>
      <c r="BF21" s="355"/>
      <c r="BG21" s="355"/>
      <c r="BH21" s="355"/>
      <c r="BI21" s="355"/>
      <c r="BJ21" s="355"/>
      <c r="BK21" s="355"/>
      <c r="BL21" s="355"/>
      <c r="BM21" s="355"/>
      <c r="BN21" s="355"/>
      <c r="BO21" s="355"/>
      <c r="BP21" s="355"/>
      <c r="BQ21" s="355"/>
      <c r="BR21" s="355"/>
      <c r="BS21" s="355"/>
      <c r="BT21" s="355"/>
      <c r="BU21" s="355"/>
      <c r="BV21" s="355"/>
      <c r="BW21" s="355"/>
      <c r="BX21" s="355"/>
      <c r="BY21" s="355"/>
      <c r="BZ21" s="355"/>
      <c r="CA21" s="355"/>
      <c r="CB21" s="355"/>
      <c r="CC21" s="355"/>
      <c r="CD21" s="355"/>
      <c r="CE21" s="355"/>
      <c r="CF21" s="355"/>
      <c r="CG21" s="355"/>
      <c r="CH21" s="355"/>
      <c r="CI21" s="355"/>
      <c r="CJ21" s="355"/>
      <c r="CK21" s="355"/>
      <c r="CL21" s="355"/>
      <c r="CM21" s="355"/>
      <c r="CN21" s="355"/>
      <c r="CO21" s="355"/>
      <c r="CP21" s="355"/>
      <c r="CQ21" s="355"/>
      <c r="CR21" s="355"/>
      <c r="CS21" s="355"/>
      <c r="CT21" s="355"/>
      <c r="CU21" s="355"/>
      <c r="CV21" s="355"/>
      <c r="CW21" s="355"/>
      <c r="CX21" s="355"/>
      <c r="CY21" s="355"/>
      <c r="CZ21" s="355"/>
      <c r="DA21" s="355"/>
      <c r="DB21" s="355"/>
      <c r="DC21" s="355"/>
      <c r="DD21" s="355"/>
      <c r="DE21" s="355"/>
      <c r="DF21" s="355"/>
      <c r="DG21" s="355"/>
      <c r="DH21" s="355"/>
      <c r="DI21" s="355"/>
      <c r="DJ21" s="355"/>
      <c r="DK21" s="355"/>
      <c r="DL21" s="355"/>
      <c r="DM21" s="355"/>
      <c r="DN21" s="355"/>
      <c r="DO21" s="355"/>
      <c r="DP21" s="355"/>
      <c r="DQ21" s="355"/>
      <c r="DR21" s="355"/>
      <c r="DS21" s="355"/>
      <c r="DT21" s="355"/>
      <c r="DU21" s="355"/>
      <c r="DV21" s="355"/>
      <c r="DW21" s="355"/>
      <c r="DX21" s="355"/>
      <c r="DY21" s="355"/>
      <c r="DZ21" s="355"/>
      <c r="EA21" s="355"/>
      <c r="EB21" s="355"/>
      <c r="EC21" s="355"/>
      <c r="ED21" s="355"/>
      <c r="EE21" s="355"/>
      <c r="EF21" s="355"/>
      <c r="EG21" s="355"/>
      <c r="EH21" s="355"/>
      <c r="EI21" s="355"/>
      <c r="EJ21" s="355"/>
      <c r="EK21" s="355"/>
      <c r="EL21" s="355"/>
      <c r="EM21" s="355"/>
      <c r="EN21" s="355"/>
      <c r="EO21" s="355"/>
      <c r="EP21" s="355"/>
      <c r="EQ21" s="355"/>
      <c r="ER21" s="355"/>
      <c r="ES21" s="355"/>
      <c r="ET21" s="355"/>
      <c r="EU21" s="355"/>
      <c r="EV21" s="355"/>
      <c r="EW21" s="355"/>
      <c r="EX21" s="355"/>
      <c r="EY21" s="355"/>
      <c r="EZ21" s="355"/>
      <c r="FA21" s="355"/>
      <c r="FB21" s="355"/>
      <c r="FC21" s="355"/>
      <c r="FD21" s="355"/>
      <c r="FE21" s="355"/>
      <c r="FF21" s="355"/>
      <c r="FG21" s="355"/>
      <c r="FH21" s="355"/>
      <c r="FI21" s="355"/>
      <c r="FJ21" s="355"/>
      <c r="FK21" s="355"/>
      <c r="FL21" s="355"/>
      <c r="FM21" s="355"/>
      <c r="FN21" s="355"/>
      <c r="FO21" s="355"/>
      <c r="FP21" s="355"/>
      <c r="FQ21" s="355"/>
      <c r="FR21" s="355"/>
      <c r="FS21" s="355"/>
      <c r="FT21" s="355"/>
      <c r="FU21" s="355"/>
      <c r="FV21" s="355"/>
      <c r="FW21" s="355"/>
      <c r="FX21" s="355"/>
      <c r="FY21" s="355"/>
      <c r="FZ21" s="355"/>
      <c r="GA21" s="355"/>
      <c r="GB21" s="355"/>
      <c r="GC21" s="355"/>
      <c r="GD21" s="355"/>
      <c r="GE21" s="355"/>
      <c r="GF21" s="355"/>
      <c r="GG21" s="355"/>
      <c r="GH21" s="355"/>
      <c r="GI21" s="355"/>
      <c r="GJ21" s="355"/>
      <c r="GK21" s="355"/>
      <c r="GL21" s="355"/>
      <c r="GM21" s="355"/>
      <c r="GN21" s="355"/>
      <c r="GO21" s="355"/>
      <c r="GP21" s="355"/>
      <c r="GQ21" s="355"/>
      <c r="GR21" s="355"/>
      <c r="GS21" s="355"/>
      <c r="GT21" s="355"/>
      <c r="GU21" s="355"/>
      <c r="GV21" s="355"/>
      <c r="GW21" s="355"/>
      <c r="GX21" s="355"/>
      <c r="GY21" s="355"/>
      <c r="GZ21" s="355"/>
      <c r="HA21" s="355"/>
      <c r="HB21" s="355"/>
      <c r="HC21" s="355"/>
      <c r="HD21" s="355"/>
      <c r="HE21" s="355"/>
      <c r="HF21" s="355"/>
      <c r="HG21" s="355"/>
      <c r="HH21" s="355"/>
      <c r="HI21" s="355"/>
      <c r="HJ21" s="355"/>
      <c r="HK21" s="355"/>
      <c r="HL21" s="355"/>
      <c r="HM21" s="355"/>
      <c r="HN21" s="355"/>
      <c r="HO21" s="355"/>
      <c r="HP21" s="355"/>
      <c r="HQ21" s="355"/>
      <c r="HR21" s="355"/>
      <c r="HS21" s="355"/>
      <c r="HT21" s="355"/>
      <c r="HU21" s="355"/>
      <c r="HV21" s="355"/>
      <c r="HW21" s="355"/>
      <c r="HX21" s="355"/>
      <c r="HY21" s="355"/>
      <c r="HZ21" s="355"/>
      <c r="IA21" s="355"/>
      <c r="IB21" s="355"/>
      <c r="IC21" s="355"/>
      <c r="ID21" s="355"/>
      <c r="IE21" s="355"/>
      <c r="IF21" s="355"/>
      <c r="IG21" s="355"/>
      <c r="IH21" s="355"/>
      <c r="II21" s="355"/>
      <c r="IJ21" s="355"/>
      <c r="IK21" s="355"/>
      <c r="IL21" s="355"/>
      <c r="IM21" s="355"/>
      <c r="IN21" s="355"/>
      <c r="IO21" s="355"/>
      <c r="IP21" s="355"/>
      <c r="IQ21" s="355"/>
      <c r="IR21" s="355"/>
      <c r="IS21" s="355"/>
      <c r="IT21" s="355"/>
      <c r="IU21" s="355"/>
      <c r="IV21" s="355"/>
    </row>
    <row r="22" spans="1:256" s="360" customFormat="1" ht="21" customHeight="1" x14ac:dyDescent="0.2">
      <c r="A22" s="365" t="s">
        <v>789</v>
      </c>
      <c r="B22" s="66"/>
      <c r="C22" s="128"/>
      <c r="D22" s="128"/>
      <c r="E22" s="128"/>
      <c r="F22" s="128"/>
      <c r="G22" s="128"/>
      <c r="H22" s="128"/>
      <c r="I22" s="128"/>
      <c r="J22" s="201"/>
      <c r="K22" s="354"/>
      <c r="L22" s="356"/>
      <c r="M22" s="356"/>
      <c r="N22" s="369"/>
      <c r="O22" s="369"/>
      <c r="P22" s="369"/>
      <c r="Q22" s="369"/>
      <c r="R22" s="369"/>
      <c r="S22" s="369"/>
      <c r="T22" s="131"/>
      <c r="U22" s="131"/>
      <c r="V22" s="370"/>
      <c r="W22" s="370"/>
      <c r="X22" s="370"/>
      <c r="Y22" s="355"/>
      <c r="Z22" s="355"/>
      <c r="AA22" s="355"/>
      <c r="AB22" s="355"/>
      <c r="AC22" s="355"/>
      <c r="AD22" s="355"/>
      <c r="AE22" s="355"/>
      <c r="AF22" s="355"/>
      <c r="AG22" s="355"/>
      <c r="AH22" s="355"/>
      <c r="AI22" s="355"/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55"/>
      <c r="AU22" s="355"/>
      <c r="AV22" s="355"/>
      <c r="AW22" s="355"/>
      <c r="AX22" s="355"/>
      <c r="AY22" s="355"/>
      <c r="AZ22" s="355"/>
      <c r="BA22" s="355"/>
      <c r="BB22" s="355"/>
      <c r="BC22" s="355"/>
      <c r="BD22" s="355"/>
      <c r="BE22" s="355"/>
      <c r="BF22" s="355"/>
      <c r="BG22" s="355"/>
      <c r="BH22" s="355"/>
      <c r="BI22" s="355"/>
      <c r="BJ22" s="355"/>
      <c r="BK22" s="355"/>
      <c r="BL22" s="355"/>
      <c r="BM22" s="355"/>
      <c r="BN22" s="355"/>
      <c r="BO22" s="355"/>
      <c r="BP22" s="355"/>
      <c r="BQ22" s="355"/>
      <c r="BR22" s="355"/>
      <c r="BS22" s="355"/>
      <c r="BT22" s="355"/>
      <c r="BU22" s="355"/>
      <c r="BV22" s="355"/>
      <c r="BW22" s="355"/>
      <c r="BX22" s="355"/>
      <c r="BY22" s="355"/>
      <c r="BZ22" s="355"/>
      <c r="CA22" s="355"/>
      <c r="CB22" s="355"/>
      <c r="CC22" s="355"/>
      <c r="CD22" s="355"/>
      <c r="CE22" s="355"/>
      <c r="CF22" s="355"/>
      <c r="CG22" s="355"/>
      <c r="CH22" s="355"/>
      <c r="CI22" s="355"/>
      <c r="CJ22" s="355"/>
      <c r="CK22" s="355"/>
      <c r="CL22" s="355"/>
      <c r="CM22" s="355"/>
      <c r="CN22" s="355"/>
      <c r="CO22" s="355"/>
      <c r="CP22" s="355"/>
      <c r="CQ22" s="355"/>
      <c r="CR22" s="355"/>
      <c r="CS22" s="355"/>
      <c r="CT22" s="355"/>
      <c r="CU22" s="355"/>
      <c r="CV22" s="355"/>
      <c r="CW22" s="355"/>
      <c r="CX22" s="355"/>
      <c r="CY22" s="355"/>
      <c r="CZ22" s="355"/>
      <c r="DA22" s="355"/>
      <c r="DB22" s="355"/>
      <c r="DC22" s="355"/>
      <c r="DD22" s="355"/>
      <c r="DE22" s="355"/>
      <c r="DF22" s="355"/>
      <c r="DG22" s="355"/>
      <c r="DH22" s="355"/>
      <c r="DI22" s="355"/>
      <c r="DJ22" s="355"/>
      <c r="DK22" s="355"/>
      <c r="DL22" s="355"/>
      <c r="DM22" s="355"/>
      <c r="DN22" s="355"/>
      <c r="DO22" s="355"/>
      <c r="DP22" s="355"/>
      <c r="DQ22" s="355"/>
      <c r="DR22" s="355"/>
      <c r="DS22" s="355"/>
      <c r="DT22" s="355"/>
      <c r="DU22" s="355"/>
      <c r="DV22" s="355"/>
      <c r="DW22" s="355"/>
      <c r="DX22" s="355"/>
      <c r="DY22" s="355"/>
      <c r="DZ22" s="355"/>
      <c r="EA22" s="355"/>
      <c r="EB22" s="355"/>
      <c r="EC22" s="355"/>
      <c r="ED22" s="355"/>
      <c r="EE22" s="355"/>
      <c r="EF22" s="355"/>
      <c r="EG22" s="355"/>
      <c r="EH22" s="355"/>
      <c r="EI22" s="355"/>
      <c r="EJ22" s="355"/>
      <c r="EK22" s="355"/>
      <c r="EL22" s="355"/>
      <c r="EM22" s="355"/>
      <c r="EN22" s="355"/>
      <c r="EO22" s="355"/>
      <c r="EP22" s="355"/>
      <c r="EQ22" s="355"/>
      <c r="ER22" s="355"/>
      <c r="ES22" s="355"/>
      <c r="ET22" s="355"/>
      <c r="EU22" s="355"/>
      <c r="EV22" s="355"/>
      <c r="EW22" s="355"/>
      <c r="EX22" s="355"/>
      <c r="EY22" s="355"/>
      <c r="EZ22" s="355"/>
      <c r="FA22" s="355"/>
      <c r="FB22" s="355"/>
      <c r="FC22" s="355"/>
      <c r="FD22" s="355"/>
      <c r="FE22" s="355"/>
      <c r="FF22" s="355"/>
      <c r="FG22" s="355"/>
      <c r="FH22" s="355"/>
      <c r="FI22" s="355"/>
      <c r="FJ22" s="355"/>
      <c r="FK22" s="355"/>
      <c r="FL22" s="355"/>
      <c r="FM22" s="355"/>
      <c r="FN22" s="355"/>
      <c r="FO22" s="355"/>
      <c r="FP22" s="355"/>
      <c r="FQ22" s="355"/>
      <c r="FR22" s="355"/>
      <c r="FS22" s="355"/>
      <c r="FT22" s="355"/>
      <c r="FU22" s="355"/>
      <c r="FV22" s="355"/>
      <c r="FW22" s="355"/>
      <c r="FX22" s="355"/>
      <c r="FY22" s="355"/>
      <c r="FZ22" s="355"/>
      <c r="GA22" s="355"/>
      <c r="GB22" s="355"/>
      <c r="GC22" s="355"/>
      <c r="GD22" s="355"/>
      <c r="GE22" s="355"/>
      <c r="GF22" s="355"/>
      <c r="GG22" s="355"/>
      <c r="GH22" s="355"/>
      <c r="GI22" s="355"/>
      <c r="GJ22" s="355"/>
      <c r="GK22" s="355"/>
      <c r="GL22" s="355"/>
      <c r="GM22" s="355"/>
      <c r="GN22" s="355"/>
      <c r="GO22" s="355"/>
      <c r="GP22" s="355"/>
      <c r="GQ22" s="355"/>
      <c r="GR22" s="355"/>
      <c r="GS22" s="355"/>
      <c r="GT22" s="355"/>
      <c r="GU22" s="355"/>
      <c r="GV22" s="355"/>
      <c r="GW22" s="355"/>
      <c r="GX22" s="355"/>
      <c r="GY22" s="355"/>
      <c r="GZ22" s="355"/>
      <c r="HA22" s="355"/>
      <c r="HB22" s="355"/>
      <c r="HC22" s="355"/>
      <c r="HD22" s="355"/>
      <c r="HE22" s="355"/>
      <c r="HF22" s="355"/>
      <c r="HG22" s="355"/>
      <c r="HH22" s="355"/>
      <c r="HI22" s="355"/>
      <c r="HJ22" s="355"/>
      <c r="HK22" s="355"/>
      <c r="HL22" s="355"/>
      <c r="HM22" s="355"/>
      <c r="HN22" s="355"/>
      <c r="HO22" s="355"/>
      <c r="HP22" s="355"/>
      <c r="HQ22" s="355"/>
      <c r="HR22" s="355"/>
      <c r="HS22" s="355"/>
      <c r="HT22" s="355"/>
      <c r="HU22" s="355"/>
      <c r="HV22" s="355"/>
      <c r="HW22" s="355"/>
      <c r="HX22" s="355"/>
      <c r="HY22" s="355"/>
      <c r="HZ22" s="355"/>
      <c r="IA22" s="355"/>
      <c r="IB22" s="355"/>
      <c r="IC22" s="355"/>
      <c r="ID22" s="355"/>
      <c r="IE22" s="355"/>
      <c r="IF22" s="355"/>
      <c r="IG22" s="355"/>
      <c r="IH22" s="355"/>
      <c r="II22" s="355"/>
      <c r="IJ22" s="355"/>
      <c r="IK22" s="355"/>
      <c r="IL22" s="355"/>
      <c r="IM22" s="355"/>
      <c r="IN22" s="355"/>
      <c r="IO22" s="355"/>
      <c r="IP22" s="355"/>
      <c r="IQ22" s="355"/>
      <c r="IR22" s="355"/>
      <c r="IS22" s="355"/>
      <c r="IT22" s="355"/>
      <c r="IU22" s="355"/>
      <c r="IV22" s="355"/>
    </row>
    <row r="23" spans="1:256" s="360" customFormat="1" ht="18" customHeight="1" x14ac:dyDescent="0.2">
      <c r="A23" s="366" t="s">
        <v>775</v>
      </c>
      <c r="B23" s="367">
        <v>14933.015944999999</v>
      </c>
      <c r="C23" s="368">
        <v>-2151.139416</v>
      </c>
      <c r="D23" s="368"/>
      <c r="E23" s="368">
        <v>1206.704119</v>
      </c>
      <c r="F23" s="368">
        <v>-1207.8028380000001</v>
      </c>
      <c r="G23" s="368">
        <v>657.86154799999997</v>
      </c>
      <c r="H23" s="368">
        <v>623.99920299999997</v>
      </c>
      <c r="I23" s="368">
        <v>-1486.4656950000001</v>
      </c>
      <c r="J23" s="367">
        <v>12576.172865999999</v>
      </c>
      <c r="K23" s="354"/>
      <c r="L23" s="356"/>
      <c r="M23" s="356"/>
      <c r="N23" s="369"/>
      <c r="O23" s="369"/>
      <c r="P23" s="369"/>
      <c r="Q23" s="369"/>
      <c r="R23" s="369"/>
      <c r="S23" s="369"/>
      <c r="T23" s="131"/>
      <c r="U23" s="131"/>
      <c r="V23" s="370"/>
      <c r="W23" s="370"/>
      <c r="X23" s="370"/>
      <c r="Y23" s="355"/>
      <c r="Z23" s="355"/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5"/>
      <c r="AU23" s="355"/>
      <c r="AV23" s="355"/>
      <c r="AW23" s="355"/>
      <c r="AX23" s="355"/>
      <c r="AY23" s="355"/>
      <c r="AZ23" s="355"/>
      <c r="BA23" s="355"/>
      <c r="BB23" s="355"/>
      <c r="BC23" s="355"/>
      <c r="BD23" s="355"/>
      <c r="BE23" s="355"/>
      <c r="BF23" s="355"/>
      <c r="BG23" s="355"/>
      <c r="BH23" s="355"/>
      <c r="BI23" s="355"/>
      <c r="BJ23" s="355"/>
      <c r="BK23" s="355"/>
      <c r="BL23" s="355"/>
      <c r="BM23" s="355"/>
      <c r="BN23" s="355"/>
      <c r="BO23" s="355"/>
      <c r="BP23" s="355"/>
      <c r="BQ23" s="355"/>
      <c r="BR23" s="355"/>
      <c r="BS23" s="355"/>
      <c r="BT23" s="355"/>
      <c r="BU23" s="355"/>
      <c r="BV23" s="355"/>
      <c r="BW23" s="355"/>
      <c r="BX23" s="355"/>
      <c r="BY23" s="355"/>
      <c r="BZ23" s="355"/>
      <c r="CA23" s="355"/>
      <c r="CB23" s="355"/>
      <c r="CC23" s="355"/>
      <c r="CD23" s="355"/>
      <c r="CE23" s="355"/>
      <c r="CF23" s="355"/>
      <c r="CG23" s="355"/>
      <c r="CH23" s="355"/>
      <c r="CI23" s="355"/>
      <c r="CJ23" s="355"/>
      <c r="CK23" s="355"/>
      <c r="CL23" s="355"/>
      <c r="CM23" s="355"/>
      <c r="CN23" s="355"/>
      <c r="CO23" s="355"/>
      <c r="CP23" s="355"/>
      <c r="CQ23" s="355"/>
      <c r="CR23" s="355"/>
      <c r="CS23" s="355"/>
      <c r="CT23" s="355"/>
      <c r="CU23" s="355"/>
      <c r="CV23" s="355"/>
      <c r="CW23" s="355"/>
      <c r="CX23" s="355"/>
      <c r="CY23" s="355"/>
      <c r="CZ23" s="355"/>
      <c r="DA23" s="355"/>
      <c r="DB23" s="355"/>
      <c r="DC23" s="355"/>
      <c r="DD23" s="355"/>
      <c r="DE23" s="355"/>
      <c r="DF23" s="355"/>
      <c r="DG23" s="355"/>
      <c r="DH23" s="355"/>
      <c r="DI23" s="355"/>
      <c r="DJ23" s="355"/>
      <c r="DK23" s="355"/>
      <c r="DL23" s="355"/>
      <c r="DM23" s="355"/>
      <c r="DN23" s="355"/>
      <c r="DO23" s="355"/>
      <c r="DP23" s="355"/>
      <c r="DQ23" s="355"/>
      <c r="DR23" s="355"/>
      <c r="DS23" s="355"/>
      <c r="DT23" s="355"/>
      <c r="DU23" s="355"/>
      <c r="DV23" s="355"/>
      <c r="DW23" s="355"/>
      <c r="DX23" s="355"/>
      <c r="DY23" s="355"/>
      <c r="DZ23" s="355"/>
      <c r="EA23" s="355"/>
      <c r="EB23" s="355"/>
      <c r="EC23" s="355"/>
      <c r="ED23" s="355"/>
      <c r="EE23" s="355"/>
      <c r="EF23" s="355"/>
      <c r="EG23" s="355"/>
      <c r="EH23" s="355"/>
      <c r="EI23" s="355"/>
      <c r="EJ23" s="355"/>
      <c r="EK23" s="355"/>
      <c r="EL23" s="355"/>
      <c r="EM23" s="355"/>
      <c r="EN23" s="355"/>
      <c r="EO23" s="355"/>
      <c r="EP23" s="355"/>
      <c r="EQ23" s="355"/>
      <c r="ER23" s="355"/>
      <c r="ES23" s="355"/>
      <c r="ET23" s="355"/>
      <c r="EU23" s="355"/>
      <c r="EV23" s="355"/>
      <c r="EW23" s="355"/>
      <c r="EX23" s="355"/>
      <c r="EY23" s="355"/>
      <c r="EZ23" s="355"/>
      <c r="FA23" s="355"/>
      <c r="FB23" s="355"/>
      <c r="FC23" s="355"/>
      <c r="FD23" s="355"/>
      <c r="FE23" s="355"/>
      <c r="FF23" s="355"/>
      <c r="FG23" s="355"/>
      <c r="FH23" s="355"/>
      <c r="FI23" s="355"/>
      <c r="FJ23" s="355"/>
      <c r="FK23" s="355"/>
      <c r="FL23" s="355"/>
      <c r="FM23" s="355"/>
      <c r="FN23" s="355"/>
      <c r="FO23" s="355"/>
      <c r="FP23" s="355"/>
      <c r="FQ23" s="355"/>
      <c r="FR23" s="355"/>
      <c r="FS23" s="355"/>
      <c r="FT23" s="355"/>
      <c r="FU23" s="355"/>
      <c r="FV23" s="355"/>
      <c r="FW23" s="355"/>
      <c r="FX23" s="355"/>
      <c r="FY23" s="355"/>
      <c r="FZ23" s="355"/>
      <c r="GA23" s="355"/>
      <c r="GB23" s="355"/>
      <c r="GC23" s="355"/>
      <c r="GD23" s="355"/>
      <c r="GE23" s="355"/>
      <c r="GF23" s="355"/>
      <c r="GG23" s="355"/>
      <c r="GH23" s="355"/>
      <c r="GI23" s="355"/>
      <c r="GJ23" s="355"/>
      <c r="GK23" s="355"/>
      <c r="GL23" s="355"/>
      <c r="GM23" s="355"/>
      <c r="GN23" s="355"/>
      <c r="GO23" s="355"/>
      <c r="GP23" s="355"/>
      <c r="GQ23" s="355"/>
      <c r="GR23" s="355"/>
      <c r="GS23" s="355"/>
      <c r="GT23" s="355"/>
      <c r="GU23" s="355"/>
      <c r="GV23" s="355"/>
      <c r="GW23" s="355"/>
      <c r="GX23" s="355"/>
      <c r="GY23" s="355"/>
      <c r="GZ23" s="355"/>
      <c r="HA23" s="355"/>
      <c r="HB23" s="355"/>
      <c r="HC23" s="355"/>
      <c r="HD23" s="355"/>
      <c r="HE23" s="355"/>
      <c r="HF23" s="355"/>
      <c r="HG23" s="355"/>
      <c r="HH23" s="355"/>
      <c r="HI23" s="355"/>
      <c r="HJ23" s="355"/>
      <c r="HK23" s="355"/>
      <c r="HL23" s="355"/>
      <c r="HM23" s="355"/>
      <c r="HN23" s="355"/>
      <c r="HO23" s="355"/>
      <c r="HP23" s="355"/>
      <c r="HQ23" s="355"/>
      <c r="HR23" s="355"/>
      <c r="HS23" s="355"/>
      <c r="HT23" s="355"/>
      <c r="HU23" s="355"/>
      <c r="HV23" s="355"/>
      <c r="HW23" s="355"/>
      <c r="HX23" s="355"/>
      <c r="HY23" s="355"/>
      <c r="HZ23" s="355"/>
      <c r="IA23" s="355"/>
      <c r="IB23" s="355"/>
      <c r="IC23" s="355"/>
      <c r="ID23" s="355"/>
      <c r="IE23" s="355"/>
      <c r="IF23" s="355"/>
      <c r="IG23" s="355"/>
      <c r="IH23" s="355"/>
      <c r="II23" s="355"/>
      <c r="IJ23" s="355"/>
      <c r="IK23" s="355"/>
      <c r="IL23" s="355"/>
      <c r="IM23" s="355"/>
      <c r="IN23" s="355"/>
      <c r="IO23" s="355"/>
      <c r="IP23" s="355"/>
      <c r="IQ23" s="355"/>
      <c r="IR23" s="355"/>
      <c r="IS23" s="355"/>
      <c r="IT23" s="355"/>
      <c r="IU23" s="355"/>
      <c r="IV23" s="355"/>
    </row>
    <row r="24" spans="1:256" s="360" customFormat="1" ht="12.75" customHeight="1" x14ac:dyDescent="0.2">
      <c r="A24" s="366" t="s">
        <v>776</v>
      </c>
      <c r="B24" s="367">
        <v>15232.753842</v>
      </c>
      <c r="C24" s="368">
        <v>-1997.3315459999999</v>
      </c>
      <c r="D24" s="368"/>
      <c r="E24" s="368">
        <v>1091.2305180000001</v>
      </c>
      <c r="F24" s="368">
        <v>-1095.664464</v>
      </c>
      <c r="G24" s="368">
        <v>657.01231299999995</v>
      </c>
      <c r="H24" s="368">
        <v>348.37677300000001</v>
      </c>
      <c r="I24" s="368">
        <v>-1272.377438</v>
      </c>
      <c r="J24" s="367">
        <v>12963.999998000001</v>
      </c>
      <c r="K24" s="354"/>
      <c r="L24" s="356"/>
      <c r="M24" s="356"/>
      <c r="N24" s="369"/>
      <c r="O24" s="369"/>
      <c r="P24" s="369"/>
      <c r="Q24" s="369"/>
      <c r="R24" s="369"/>
      <c r="S24" s="369"/>
      <c r="T24" s="131"/>
      <c r="U24" s="131"/>
      <c r="V24" s="370"/>
      <c r="W24" s="370"/>
      <c r="X24" s="370"/>
      <c r="Y24" s="355"/>
      <c r="Z24" s="355"/>
      <c r="AA24" s="355"/>
      <c r="AB24" s="355"/>
      <c r="AC24" s="355"/>
      <c r="AD24" s="355"/>
      <c r="AE24" s="355"/>
      <c r="AF24" s="355"/>
      <c r="AG24" s="355"/>
      <c r="AH24" s="355"/>
      <c r="AI24" s="355"/>
      <c r="AJ24" s="355"/>
      <c r="AK24" s="355"/>
      <c r="AL24" s="355"/>
      <c r="AM24" s="355"/>
      <c r="AN24" s="355"/>
      <c r="AO24" s="355"/>
      <c r="AP24" s="355"/>
      <c r="AQ24" s="355"/>
      <c r="AR24" s="355"/>
      <c r="AS24" s="355"/>
      <c r="AT24" s="355"/>
      <c r="AU24" s="355"/>
      <c r="AV24" s="355"/>
      <c r="AW24" s="355"/>
      <c r="AX24" s="355"/>
      <c r="AY24" s="355"/>
      <c r="AZ24" s="355"/>
      <c r="BA24" s="355"/>
      <c r="BB24" s="355"/>
      <c r="BC24" s="355"/>
      <c r="BD24" s="355"/>
      <c r="BE24" s="355"/>
      <c r="BF24" s="355"/>
      <c r="BG24" s="355"/>
      <c r="BH24" s="355"/>
      <c r="BI24" s="355"/>
      <c r="BJ24" s="355"/>
      <c r="BK24" s="355"/>
      <c r="BL24" s="355"/>
      <c r="BM24" s="355"/>
      <c r="BN24" s="355"/>
      <c r="BO24" s="355"/>
      <c r="BP24" s="355"/>
      <c r="BQ24" s="355"/>
      <c r="BR24" s="355"/>
      <c r="BS24" s="355"/>
      <c r="BT24" s="355"/>
      <c r="BU24" s="355"/>
      <c r="BV24" s="355"/>
      <c r="BW24" s="355"/>
      <c r="BX24" s="355"/>
      <c r="BY24" s="355"/>
      <c r="BZ24" s="355"/>
      <c r="CA24" s="355"/>
      <c r="CB24" s="355"/>
      <c r="CC24" s="355"/>
      <c r="CD24" s="355"/>
      <c r="CE24" s="355"/>
      <c r="CF24" s="355"/>
      <c r="CG24" s="355"/>
      <c r="CH24" s="355"/>
      <c r="CI24" s="355"/>
      <c r="CJ24" s="355"/>
      <c r="CK24" s="355"/>
      <c r="CL24" s="355"/>
      <c r="CM24" s="355"/>
      <c r="CN24" s="355"/>
      <c r="CO24" s="355"/>
      <c r="CP24" s="355"/>
      <c r="CQ24" s="355"/>
      <c r="CR24" s="355"/>
      <c r="CS24" s="355"/>
      <c r="CT24" s="355"/>
      <c r="CU24" s="355"/>
      <c r="CV24" s="355"/>
      <c r="CW24" s="355"/>
      <c r="CX24" s="355"/>
      <c r="CY24" s="355"/>
      <c r="CZ24" s="355"/>
      <c r="DA24" s="355"/>
      <c r="DB24" s="355"/>
      <c r="DC24" s="355"/>
      <c r="DD24" s="355"/>
      <c r="DE24" s="355"/>
      <c r="DF24" s="355"/>
      <c r="DG24" s="355"/>
      <c r="DH24" s="355"/>
      <c r="DI24" s="355"/>
      <c r="DJ24" s="355"/>
      <c r="DK24" s="355"/>
      <c r="DL24" s="355"/>
      <c r="DM24" s="355"/>
      <c r="DN24" s="355"/>
      <c r="DO24" s="355"/>
      <c r="DP24" s="355"/>
      <c r="DQ24" s="355"/>
      <c r="DR24" s="355"/>
      <c r="DS24" s="355"/>
      <c r="DT24" s="355"/>
      <c r="DU24" s="355"/>
      <c r="DV24" s="355"/>
      <c r="DW24" s="355"/>
      <c r="DX24" s="355"/>
      <c r="DY24" s="355"/>
      <c r="DZ24" s="355"/>
      <c r="EA24" s="355"/>
      <c r="EB24" s="355"/>
      <c r="EC24" s="355"/>
      <c r="ED24" s="355"/>
      <c r="EE24" s="355"/>
      <c r="EF24" s="355"/>
      <c r="EG24" s="355"/>
      <c r="EH24" s="355"/>
      <c r="EI24" s="355"/>
      <c r="EJ24" s="355"/>
      <c r="EK24" s="355"/>
      <c r="EL24" s="355"/>
      <c r="EM24" s="355"/>
      <c r="EN24" s="355"/>
      <c r="EO24" s="355"/>
      <c r="EP24" s="355"/>
      <c r="EQ24" s="355"/>
      <c r="ER24" s="355"/>
      <c r="ES24" s="355"/>
      <c r="ET24" s="355"/>
      <c r="EU24" s="355"/>
      <c r="EV24" s="355"/>
      <c r="EW24" s="355"/>
      <c r="EX24" s="355"/>
      <c r="EY24" s="355"/>
      <c r="EZ24" s="355"/>
      <c r="FA24" s="355"/>
      <c r="FB24" s="355"/>
      <c r="FC24" s="355"/>
      <c r="FD24" s="355"/>
      <c r="FE24" s="355"/>
      <c r="FF24" s="355"/>
      <c r="FG24" s="355"/>
      <c r="FH24" s="355"/>
      <c r="FI24" s="355"/>
      <c r="FJ24" s="355"/>
      <c r="FK24" s="355"/>
      <c r="FL24" s="355"/>
      <c r="FM24" s="355"/>
      <c r="FN24" s="355"/>
      <c r="FO24" s="355"/>
      <c r="FP24" s="355"/>
      <c r="FQ24" s="355"/>
      <c r="FR24" s="355"/>
      <c r="FS24" s="355"/>
      <c r="FT24" s="355"/>
      <c r="FU24" s="355"/>
      <c r="FV24" s="355"/>
      <c r="FW24" s="355"/>
      <c r="FX24" s="355"/>
      <c r="FY24" s="355"/>
      <c r="FZ24" s="355"/>
      <c r="GA24" s="355"/>
      <c r="GB24" s="355"/>
      <c r="GC24" s="355"/>
      <c r="GD24" s="355"/>
      <c r="GE24" s="355"/>
      <c r="GF24" s="355"/>
      <c r="GG24" s="355"/>
      <c r="GH24" s="355"/>
      <c r="GI24" s="355"/>
      <c r="GJ24" s="355"/>
      <c r="GK24" s="355"/>
      <c r="GL24" s="355"/>
      <c r="GM24" s="355"/>
      <c r="GN24" s="355"/>
      <c r="GO24" s="355"/>
      <c r="GP24" s="355"/>
      <c r="GQ24" s="355"/>
      <c r="GR24" s="355"/>
      <c r="GS24" s="355"/>
      <c r="GT24" s="355"/>
      <c r="GU24" s="355"/>
      <c r="GV24" s="355"/>
      <c r="GW24" s="355"/>
      <c r="GX24" s="355"/>
      <c r="GY24" s="355"/>
      <c r="GZ24" s="355"/>
      <c r="HA24" s="355"/>
      <c r="HB24" s="355"/>
      <c r="HC24" s="355"/>
      <c r="HD24" s="355"/>
      <c r="HE24" s="355"/>
      <c r="HF24" s="355"/>
      <c r="HG24" s="355"/>
      <c r="HH24" s="355"/>
      <c r="HI24" s="355"/>
      <c r="HJ24" s="355"/>
      <c r="HK24" s="355"/>
      <c r="HL24" s="355"/>
      <c r="HM24" s="355"/>
      <c r="HN24" s="355"/>
      <c r="HO24" s="355"/>
      <c r="HP24" s="355"/>
      <c r="HQ24" s="355"/>
      <c r="HR24" s="355"/>
      <c r="HS24" s="355"/>
      <c r="HT24" s="355"/>
      <c r="HU24" s="355"/>
      <c r="HV24" s="355"/>
      <c r="HW24" s="355"/>
      <c r="HX24" s="355"/>
      <c r="HY24" s="355"/>
      <c r="HZ24" s="355"/>
      <c r="IA24" s="355"/>
      <c r="IB24" s="355"/>
      <c r="IC24" s="355"/>
      <c r="ID24" s="355"/>
      <c r="IE24" s="355"/>
      <c r="IF24" s="355"/>
      <c r="IG24" s="355"/>
      <c r="IH24" s="355"/>
      <c r="II24" s="355"/>
      <c r="IJ24" s="355"/>
      <c r="IK24" s="355"/>
      <c r="IL24" s="355"/>
      <c r="IM24" s="355"/>
      <c r="IN24" s="355"/>
      <c r="IO24" s="355"/>
      <c r="IP24" s="355"/>
      <c r="IQ24" s="355"/>
      <c r="IR24" s="355"/>
      <c r="IS24" s="355"/>
      <c r="IT24" s="355"/>
      <c r="IU24" s="355"/>
      <c r="IV24" s="355"/>
    </row>
    <row r="25" spans="1:256" s="360" customFormat="1" ht="12.75" customHeight="1" x14ac:dyDescent="0.2">
      <c r="A25" s="366" t="s">
        <v>777</v>
      </c>
      <c r="B25" s="367">
        <v>15779.850608999999</v>
      </c>
      <c r="C25" s="368">
        <v>-1951.6020470000001</v>
      </c>
      <c r="D25" s="368"/>
      <c r="E25" s="368">
        <v>1164</v>
      </c>
      <c r="F25" s="368">
        <v>-1165</v>
      </c>
      <c r="G25" s="368">
        <v>657.51997400000005</v>
      </c>
      <c r="H25" s="368">
        <v>235.09222600000001</v>
      </c>
      <c r="I25" s="368">
        <v>937</v>
      </c>
      <c r="J25" s="367">
        <v>15656.473999</v>
      </c>
      <c r="K25" s="354"/>
      <c r="L25" s="356"/>
      <c r="M25" s="356"/>
      <c r="N25" s="369"/>
      <c r="O25" s="369"/>
      <c r="P25" s="369"/>
      <c r="Q25" s="369"/>
      <c r="R25" s="369"/>
      <c r="S25" s="369"/>
      <c r="T25" s="131"/>
      <c r="U25" s="131"/>
      <c r="V25" s="370"/>
      <c r="W25" s="370"/>
      <c r="X25" s="370"/>
      <c r="Y25" s="355"/>
      <c r="Z25" s="355"/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5"/>
      <c r="AV25" s="355"/>
      <c r="AW25" s="355"/>
      <c r="AX25" s="355"/>
      <c r="AY25" s="355"/>
      <c r="AZ25" s="355"/>
      <c r="BA25" s="355"/>
      <c r="BB25" s="355"/>
      <c r="BC25" s="355"/>
      <c r="BD25" s="355"/>
      <c r="BE25" s="355"/>
      <c r="BF25" s="355"/>
      <c r="BG25" s="355"/>
      <c r="BH25" s="355"/>
      <c r="BI25" s="355"/>
      <c r="BJ25" s="355"/>
      <c r="BK25" s="355"/>
      <c r="BL25" s="355"/>
      <c r="BM25" s="355"/>
      <c r="BN25" s="355"/>
      <c r="BO25" s="355"/>
      <c r="BP25" s="355"/>
      <c r="BQ25" s="355"/>
      <c r="BR25" s="355"/>
      <c r="BS25" s="355"/>
      <c r="BT25" s="355"/>
      <c r="BU25" s="355"/>
      <c r="BV25" s="355"/>
      <c r="BW25" s="355"/>
      <c r="BX25" s="355"/>
      <c r="BY25" s="355"/>
      <c r="BZ25" s="355"/>
      <c r="CA25" s="355"/>
      <c r="CB25" s="355"/>
      <c r="CC25" s="355"/>
      <c r="CD25" s="355"/>
      <c r="CE25" s="355"/>
      <c r="CF25" s="355"/>
      <c r="CG25" s="355"/>
      <c r="CH25" s="355"/>
      <c r="CI25" s="355"/>
      <c r="CJ25" s="355"/>
      <c r="CK25" s="355"/>
      <c r="CL25" s="355"/>
      <c r="CM25" s="355"/>
      <c r="CN25" s="355"/>
      <c r="CO25" s="355"/>
      <c r="CP25" s="355"/>
      <c r="CQ25" s="355"/>
      <c r="CR25" s="355"/>
      <c r="CS25" s="355"/>
      <c r="CT25" s="355"/>
      <c r="CU25" s="355"/>
      <c r="CV25" s="355"/>
      <c r="CW25" s="355"/>
      <c r="CX25" s="355"/>
      <c r="CY25" s="355"/>
      <c r="CZ25" s="355"/>
      <c r="DA25" s="355"/>
      <c r="DB25" s="355"/>
      <c r="DC25" s="355"/>
      <c r="DD25" s="355"/>
      <c r="DE25" s="355"/>
      <c r="DF25" s="355"/>
      <c r="DG25" s="355"/>
      <c r="DH25" s="355"/>
      <c r="DI25" s="355"/>
      <c r="DJ25" s="355"/>
      <c r="DK25" s="355"/>
      <c r="DL25" s="355"/>
      <c r="DM25" s="355"/>
      <c r="DN25" s="355"/>
      <c r="DO25" s="355"/>
      <c r="DP25" s="355"/>
      <c r="DQ25" s="355"/>
      <c r="DR25" s="355"/>
      <c r="DS25" s="355"/>
      <c r="DT25" s="355"/>
      <c r="DU25" s="355"/>
      <c r="DV25" s="355"/>
      <c r="DW25" s="355"/>
      <c r="DX25" s="355"/>
      <c r="DY25" s="355"/>
      <c r="DZ25" s="355"/>
      <c r="EA25" s="355"/>
      <c r="EB25" s="355"/>
      <c r="EC25" s="355"/>
      <c r="ED25" s="355"/>
      <c r="EE25" s="355"/>
      <c r="EF25" s="355"/>
      <c r="EG25" s="355"/>
      <c r="EH25" s="355"/>
      <c r="EI25" s="355"/>
      <c r="EJ25" s="355"/>
      <c r="EK25" s="355"/>
      <c r="EL25" s="355"/>
      <c r="EM25" s="355"/>
      <c r="EN25" s="355"/>
      <c r="EO25" s="355"/>
      <c r="EP25" s="355"/>
      <c r="EQ25" s="355"/>
      <c r="ER25" s="355"/>
      <c r="ES25" s="355"/>
      <c r="ET25" s="355"/>
      <c r="EU25" s="355"/>
      <c r="EV25" s="355"/>
      <c r="EW25" s="355"/>
      <c r="EX25" s="355"/>
      <c r="EY25" s="355"/>
      <c r="EZ25" s="355"/>
      <c r="FA25" s="355"/>
      <c r="FB25" s="355"/>
      <c r="FC25" s="355"/>
      <c r="FD25" s="355"/>
      <c r="FE25" s="355"/>
      <c r="FF25" s="355"/>
      <c r="FG25" s="355"/>
      <c r="FH25" s="355"/>
      <c r="FI25" s="355"/>
      <c r="FJ25" s="355"/>
      <c r="FK25" s="355"/>
      <c r="FL25" s="355"/>
      <c r="FM25" s="355"/>
      <c r="FN25" s="355"/>
      <c r="FO25" s="355"/>
      <c r="FP25" s="355"/>
      <c r="FQ25" s="355"/>
      <c r="FR25" s="355"/>
      <c r="FS25" s="355"/>
      <c r="FT25" s="355"/>
      <c r="FU25" s="355"/>
      <c r="FV25" s="355"/>
      <c r="FW25" s="355"/>
      <c r="FX25" s="355"/>
      <c r="FY25" s="355"/>
      <c r="FZ25" s="355"/>
      <c r="GA25" s="355"/>
      <c r="GB25" s="355"/>
      <c r="GC25" s="355"/>
      <c r="GD25" s="355"/>
      <c r="GE25" s="355"/>
      <c r="GF25" s="355"/>
      <c r="GG25" s="355"/>
      <c r="GH25" s="355"/>
      <c r="GI25" s="355"/>
      <c r="GJ25" s="355"/>
      <c r="GK25" s="355"/>
      <c r="GL25" s="355"/>
      <c r="GM25" s="355"/>
      <c r="GN25" s="355"/>
      <c r="GO25" s="355"/>
      <c r="GP25" s="355"/>
      <c r="GQ25" s="355"/>
      <c r="GR25" s="355"/>
      <c r="GS25" s="355"/>
      <c r="GT25" s="355"/>
      <c r="GU25" s="355"/>
      <c r="GV25" s="355"/>
      <c r="GW25" s="355"/>
      <c r="GX25" s="355"/>
      <c r="GY25" s="355"/>
      <c r="GZ25" s="355"/>
      <c r="HA25" s="355"/>
      <c r="HB25" s="355"/>
      <c r="HC25" s="355"/>
      <c r="HD25" s="355"/>
      <c r="HE25" s="355"/>
      <c r="HF25" s="355"/>
      <c r="HG25" s="355"/>
      <c r="HH25" s="355"/>
      <c r="HI25" s="355"/>
      <c r="HJ25" s="355"/>
      <c r="HK25" s="355"/>
      <c r="HL25" s="355"/>
      <c r="HM25" s="355"/>
      <c r="HN25" s="355"/>
      <c r="HO25" s="355"/>
      <c r="HP25" s="355"/>
      <c r="HQ25" s="355"/>
      <c r="HR25" s="355"/>
      <c r="HS25" s="355"/>
      <c r="HT25" s="355"/>
      <c r="HU25" s="355"/>
      <c r="HV25" s="355"/>
      <c r="HW25" s="355"/>
      <c r="HX25" s="355"/>
      <c r="HY25" s="355"/>
      <c r="HZ25" s="355"/>
      <c r="IA25" s="355"/>
      <c r="IB25" s="355"/>
      <c r="IC25" s="355"/>
      <c r="ID25" s="355"/>
      <c r="IE25" s="355"/>
      <c r="IF25" s="355"/>
      <c r="IG25" s="355"/>
      <c r="IH25" s="355"/>
      <c r="II25" s="355"/>
      <c r="IJ25" s="355"/>
      <c r="IK25" s="355"/>
      <c r="IL25" s="355"/>
      <c r="IM25" s="355"/>
      <c r="IN25" s="355"/>
      <c r="IO25" s="355"/>
      <c r="IP25" s="355"/>
      <c r="IQ25" s="355"/>
      <c r="IR25" s="355"/>
      <c r="IS25" s="355"/>
      <c r="IT25" s="355"/>
      <c r="IU25" s="355"/>
      <c r="IV25" s="355"/>
    </row>
    <row r="26" spans="1:256" s="360" customFormat="1" ht="12.75" customHeight="1" x14ac:dyDescent="0.2">
      <c r="A26" s="366" t="s">
        <v>778</v>
      </c>
      <c r="B26" s="367">
        <v>16947</v>
      </c>
      <c r="C26" s="368">
        <v>-2090</v>
      </c>
      <c r="D26" s="368"/>
      <c r="E26" s="368">
        <v>1360</v>
      </c>
      <c r="F26" s="368">
        <v>-1354</v>
      </c>
      <c r="G26" s="368">
        <v>657</v>
      </c>
      <c r="H26" s="368">
        <v>174</v>
      </c>
      <c r="I26" s="368">
        <v>869</v>
      </c>
      <c r="J26" s="367">
        <v>16563</v>
      </c>
      <c r="K26" s="354"/>
      <c r="L26" s="356"/>
      <c r="M26" s="356"/>
      <c r="N26" s="369"/>
      <c r="O26" s="369"/>
      <c r="P26" s="369"/>
      <c r="Q26" s="369"/>
      <c r="R26" s="369"/>
      <c r="S26" s="369"/>
      <c r="T26" s="131"/>
      <c r="U26" s="131"/>
      <c r="V26" s="370"/>
      <c r="W26" s="370"/>
      <c r="X26" s="370"/>
      <c r="Y26" s="355"/>
      <c r="Z26" s="355"/>
      <c r="AA26" s="355"/>
      <c r="AB26" s="355"/>
      <c r="AC26" s="355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5"/>
      <c r="AV26" s="355"/>
      <c r="AW26" s="355"/>
      <c r="AX26" s="355"/>
      <c r="AY26" s="355"/>
      <c r="AZ26" s="355"/>
      <c r="BA26" s="355"/>
      <c r="BB26" s="355"/>
      <c r="BC26" s="355"/>
      <c r="BD26" s="355"/>
      <c r="BE26" s="355"/>
      <c r="BF26" s="355"/>
      <c r="BG26" s="355"/>
      <c r="BH26" s="355"/>
      <c r="BI26" s="355"/>
      <c r="BJ26" s="355"/>
      <c r="BK26" s="355"/>
      <c r="BL26" s="355"/>
      <c r="BM26" s="355"/>
      <c r="BN26" s="355"/>
      <c r="BO26" s="355"/>
      <c r="BP26" s="355"/>
      <c r="BQ26" s="355"/>
      <c r="BR26" s="355"/>
      <c r="BS26" s="355"/>
      <c r="BT26" s="355"/>
      <c r="BU26" s="355"/>
      <c r="BV26" s="355"/>
      <c r="BW26" s="355"/>
      <c r="BX26" s="355"/>
      <c r="BY26" s="355"/>
      <c r="BZ26" s="355"/>
      <c r="CA26" s="355"/>
      <c r="CB26" s="355"/>
      <c r="CC26" s="355"/>
      <c r="CD26" s="355"/>
      <c r="CE26" s="355"/>
      <c r="CF26" s="355"/>
      <c r="CG26" s="355"/>
      <c r="CH26" s="355"/>
      <c r="CI26" s="355"/>
      <c r="CJ26" s="355"/>
      <c r="CK26" s="355"/>
      <c r="CL26" s="355"/>
      <c r="CM26" s="355"/>
      <c r="CN26" s="355"/>
      <c r="CO26" s="355"/>
      <c r="CP26" s="355"/>
      <c r="CQ26" s="355"/>
      <c r="CR26" s="355"/>
      <c r="CS26" s="355"/>
      <c r="CT26" s="355"/>
      <c r="CU26" s="355"/>
      <c r="CV26" s="355"/>
      <c r="CW26" s="355"/>
      <c r="CX26" s="355"/>
      <c r="CY26" s="355"/>
      <c r="CZ26" s="355"/>
      <c r="DA26" s="355"/>
      <c r="DB26" s="355"/>
      <c r="DC26" s="355"/>
      <c r="DD26" s="355"/>
      <c r="DE26" s="355"/>
      <c r="DF26" s="355"/>
      <c r="DG26" s="355"/>
      <c r="DH26" s="355"/>
      <c r="DI26" s="355"/>
      <c r="DJ26" s="355"/>
      <c r="DK26" s="355"/>
      <c r="DL26" s="355"/>
      <c r="DM26" s="355"/>
      <c r="DN26" s="355"/>
      <c r="DO26" s="355"/>
      <c r="DP26" s="355"/>
      <c r="DQ26" s="355"/>
      <c r="DR26" s="355"/>
      <c r="DS26" s="355"/>
      <c r="DT26" s="355"/>
      <c r="DU26" s="355"/>
      <c r="DV26" s="355"/>
      <c r="DW26" s="355"/>
      <c r="DX26" s="355"/>
      <c r="DY26" s="355"/>
      <c r="DZ26" s="355"/>
      <c r="EA26" s="355"/>
      <c r="EB26" s="355"/>
      <c r="EC26" s="355"/>
      <c r="ED26" s="355"/>
      <c r="EE26" s="355"/>
      <c r="EF26" s="355"/>
      <c r="EG26" s="355"/>
      <c r="EH26" s="355"/>
      <c r="EI26" s="355"/>
      <c r="EJ26" s="355"/>
      <c r="EK26" s="355"/>
      <c r="EL26" s="355"/>
      <c r="EM26" s="355"/>
      <c r="EN26" s="355"/>
      <c r="EO26" s="355"/>
      <c r="EP26" s="355"/>
      <c r="EQ26" s="355"/>
      <c r="ER26" s="355"/>
      <c r="ES26" s="355"/>
      <c r="ET26" s="355"/>
      <c r="EU26" s="355"/>
      <c r="EV26" s="355"/>
      <c r="EW26" s="355"/>
      <c r="EX26" s="355"/>
      <c r="EY26" s="355"/>
      <c r="EZ26" s="355"/>
      <c r="FA26" s="355"/>
      <c r="FB26" s="355"/>
      <c r="FC26" s="355"/>
      <c r="FD26" s="355"/>
      <c r="FE26" s="355"/>
      <c r="FF26" s="355"/>
      <c r="FG26" s="355"/>
      <c r="FH26" s="355"/>
      <c r="FI26" s="355"/>
      <c r="FJ26" s="355"/>
      <c r="FK26" s="355"/>
      <c r="FL26" s="355"/>
      <c r="FM26" s="355"/>
      <c r="FN26" s="355"/>
      <c r="FO26" s="355"/>
      <c r="FP26" s="355"/>
      <c r="FQ26" s="355"/>
      <c r="FR26" s="355"/>
      <c r="FS26" s="355"/>
      <c r="FT26" s="355"/>
      <c r="FU26" s="355"/>
      <c r="FV26" s="355"/>
      <c r="FW26" s="355"/>
      <c r="FX26" s="355"/>
      <c r="FY26" s="355"/>
      <c r="FZ26" s="355"/>
      <c r="GA26" s="355"/>
      <c r="GB26" s="355"/>
      <c r="GC26" s="355"/>
      <c r="GD26" s="355"/>
      <c r="GE26" s="355"/>
      <c r="GF26" s="355"/>
      <c r="GG26" s="355"/>
      <c r="GH26" s="355"/>
      <c r="GI26" s="355"/>
      <c r="GJ26" s="355"/>
      <c r="GK26" s="355"/>
      <c r="GL26" s="355"/>
      <c r="GM26" s="355"/>
      <c r="GN26" s="355"/>
      <c r="GO26" s="355"/>
      <c r="GP26" s="355"/>
      <c r="GQ26" s="355"/>
      <c r="GR26" s="355"/>
      <c r="GS26" s="355"/>
      <c r="GT26" s="355"/>
      <c r="GU26" s="355"/>
      <c r="GV26" s="355"/>
      <c r="GW26" s="355"/>
      <c r="GX26" s="355"/>
      <c r="GY26" s="355"/>
      <c r="GZ26" s="355"/>
      <c r="HA26" s="355"/>
      <c r="HB26" s="355"/>
      <c r="HC26" s="355"/>
      <c r="HD26" s="355"/>
      <c r="HE26" s="355"/>
      <c r="HF26" s="355"/>
      <c r="HG26" s="355"/>
      <c r="HH26" s="355"/>
      <c r="HI26" s="355"/>
      <c r="HJ26" s="355"/>
      <c r="HK26" s="355"/>
      <c r="HL26" s="355"/>
      <c r="HM26" s="355"/>
      <c r="HN26" s="355"/>
      <c r="HO26" s="355"/>
      <c r="HP26" s="355"/>
      <c r="HQ26" s="355"/>
      <c r="HR26" s="355"/>
      <c r="HS26" s="355"/>
      <c r="HT26" s="355"/>
      <c r="HU26" s="355"/>
      <c r="HV26" s="355"/>
      <c r="HW26" s="355"/>
      <c r="HX26" s="355"/>
      <c r="HY26" s="355"/>
      <c r="HZ26" s="355"/>
      <c r="IA26" s="355"/>
      <c r="IB26" s="355"/>
      <c r="IC26" s="355"/>
      <c r="ID26" s="355"/>
      <c r="IE26" s="355"/>
      <c r="IF26" s="355"/>
      <c r="IG26" s="355"/>
      <c r="IH26" s="355"/>
      <c r="II26" s="355"/>
      <c r="IJ26" s="355"/>
      <c r="IK26" s="355"/>
      <c r="IL26" s="355"/>
      <c r="IM26" s="355"/>
      <c r="IN26" s="355"/>
      <c r="IO26" s="355"/>
      <c r="IP26" s="355"/>
      <c r="IQ26" s="355"/>
      <c r="IR26" s="355"/>
      <c r="IS26" s="355"/>
      <c r="IT26" s="355"/>
      <c r="IU26" s="355"/>
      <c r="IV26" s="355"/>
    </row>
    <row r="27" spans="1:256" s="360" customFormat="1" ht="12.75" customHeight="1" x14ac:dyDescent="0.2">
      <c r="A27" s="366" t="s">
        <v>779</v>
      </c>
      <c r="B27" s="367">
        <v>17677</v>
      </c>
      <c r="C27" s="368">
        <v>-2209</v>
      </c>
      <c r="D27" s="368"/>
      <c r="E27" s="368">
        <v>1414</v>
      </c>
      <c r="F27" s="368">
        <v>-1412</v>
      </c>
      <c r="G27" s="368">
        <v>656</v>
      </c>
      <c r="H27" s="368">
        <v>113</v>
      </c>
      <c r="I27" s="368">
        <v>1077</v>
      </c>
      <c r="J27" s="367">
        <v>17316</v>
      </c>
      <c r="K27" s="354"/>
      <c r="L27" s="356"/>
      <c r="M27" s="356"/>
      <c r="N27" s="369"/>
      <c r="O27" s="369"/>
      <c r="P27" s="369"/>
      <c r="Q27" s="369"/>
      <c r="R27" s="369"/>
      <c r="S27" s="369"/>
      <c r="T27" s="131"/>
      <c r="U27" s="131"/>
      <c r="V27" s="370"/>
      <c r="W27" s="370"/>
      <c r="X27" s="370"/>
      <c r="Y27" s="355"/>
      <c r="Z27" s="355"/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5"/>
      <c r="AU27" s="355"/>
      <c r="AV27" s="355"/>
      <c r="AW27" s="355"/>
      <c r="AX27" s="355"/>
      <c r="AY27" s="355"/>
      <c r="AZ27" s="355"/>
      <c r="BA27" s="355"/>
      <c r="BB27" s="355"/>
      <c r="BC27" s="355"/>
      <c r="BD27" s="355"/>
      <c r="BE27" s="355"/>
      <c r="BF27" s="355"/>
      <c r="BG27" s="355"/>
      <c r="BH27" s="355"/>
      <c r="BI27" s="355"/>
      <c r="BJ27" s="355"/>
      <c r="BK27" s="355"/>
      <c r="BL27" s="355"/>
      <c r="BM27" s="355"/>
      <c r="BN27" s="355"/>
      <c r="BO27" s="355"/>
      <c r="BP27" s="355"/>
      <c r="BQ27" s="355"/>
      <c r="BR27" s="355"/>
      <c r="BS27" s="355"/>
      <c r="BT27" s="355"/>
      <c r="BU27" s="355"/>
      <c r="BV27" s="355"/>
      <c r="BW27" s="355"/>
      <c r="BX27" s="355"/>
      <c r="BY27" s="355"/>
      <c r="BZ27" s="355"/>
      <c r="CA27" s="355"/>
      <c r="CB27" s="355"/>
      <c r="CC27" s="355"/>
      <c r="CD27" s="355"/>
      <c r="CE27" s="355"/>
      <c r="CF27" s="355"/>
      <c r="CG27" s="355"/>
      <c r="CH27" s="355"/>
      <c r="CI27" s="355"/>
      <c r="CJ27" s="355"/>
      <c r="CK27" s="355"/>
      <c r="CL27" s="355"/>
      <c r="CM27" s="355"/>
      <c r="CN27" s="355"/>
      <c r="CO27" s="355"/>
      <c r="CP27" s="355"/>
      <c r="CQ27" s="355"/>
      <c r="CR27" s="355"/>
      <c r="CS27" s="355"/>
      <c r="CT27" s="355"/>
      <c r="CU27" s="355"/>
      <c r="CV27" s="355"/>
      <c r="CW27" s="355"/>
      <c r="CX27" s="355"/>
      <c r="CY27" s="355"/>
      <c r="CZ27" s="355"/>
      <c r="DA27" s="355"/>
      <c r="DB27" s="355"/>
      <c r="DC27" s="355"/>
      <c r="DD27" s="355"/>
      <c r="DE27" s="355"/>
      <c r="DF27" s="355"/>
      <c r="DG27" s="355"/>
      <c r="DH27" s="355"/>
      <c r="DI27" s="355"/>
      <c r="DJ27" s="355"/>
      <c r="DK27" s="355"/>
      <c r="DL27" s="355"/>
      <c r="DM27" s="355"/>
      <c r="DN27" s="355"/>
      <c r="DO27" s="355"/>
      <c r="DP27" s="355"/>
      <c r="DQ27" s="355"/>
      <c r="DR27" s="355"/>
      <c r="DS27" s="355"/>
      <c r="DT27" s="355"/>
      <c r="DU27" s="355"/>
      <c r="DV27" s="355"/>
      <c r="DW27" s="355"/>
      <c r="DX27" s="355"/>
      <c r="DY27" s="355"/>
      <c r="DZ27" s="355"/>
      <c r="EA27" s="355"/>
      <c r="EB27" s="355"/>
      <c r="EC27" s="355"/>
      <c r="ED27" s="355"/>
      <c r="EE27" s="355"/>
      <c r="EF27" s="355"/>
      <c r="EG27" s="355"/>
      <c r="EH27" s="355"/>
      <c r="EI27" s="355"/>
      <c r="EJ27" s="355"/>
      <c r="EK27" s="355"/>
      <c r="EL27" s="355"/>
      <c r="EM27" s="355"/>
      <c r="EN27" s="355"/>
      <c r="EO27" s="355"/>
      <c r="EP27" s="355"/>
      <c r="EQ27" s="355"/>
      <c r="ER27" s="355"/>
      <c r="ES27" s="355"/>
      <c r="ET27" s="355"/>
      <c r="EU27" s="355"/>
      <c r="EV27" s="355"/>
      <c r="EW27" s="355"/>
      <c r="EX27" s="355"/>
      <c r="EY27" s="355"/>
      <c r="EZ27" s="355"/>
      <c r="FA27" s="355"/>
      <c r="FB27" s="355"/>
      <c r="FC27" s="355"/>
      <c r="FD27" s="355"/>
      <c r="FE27" s="355"/>
      <c r="FF27" s="355"/>
      <c r="FG27" s="355"/>
      <c r="FH27" s="355"/>
      <c r="FI27" s="355"/>
      <c r="FJ27" s="355"/>
      <c r="FK27" s="355"/>
      <c r="FL27" s="355"/>
      <c r="FM27" s="355"/>
      <c r="FN27" s="355"/>
      <c r="FO27" s="355"/>
      <c r="FP27" s="355"/>
      <c r="FQ27" s="355"/>
      <c r="FR27" s="355"/>
      <c r="FS27" s="355"/>
      <c r="FT27" s="355"/>
      <c r="FU27" s="355"/>
      <c r="FV27" s="355"/>
      <c r="FW27" s="355"/>
      <c r="FX27" s="355"/>
      <c r="FY27" s="355"/>
      <c r="FZ27" s="355"/>
      <c r="GA27" s="355"/>
      <c r="GB27" s="355"/>
      <c r="GC27" s="355"/>
      <c r="GD27" s="355"/>
      <c r="GE27" s="355"/>
      <c r="GF27" s="355"/>
      <c r="GG27" s="355"/>
      <c r="GH27" s="355"/>
      <c r="GI27" s="355"/>
      <c r="GJ27" s="355"/>
      <c r="GK27" s="355"/>
      <c r="GL27" s="355"/>
      <c r="GM27" s="355"/>
      <c r="GN27" s="355"/>
      <c r="GO27" s="355"/>
      <c r="GP27" s="355"/>
      <c r="GQ27" s="355"/>
      <c r="GR27" s="355"/>
      <c r="GS27" s="355"/>
      <c r="GT27" s="355"/>
      <c r="GU27" s="355"/>
      <c r="GV27" s="355"/>
      <c r="GW27" s="355"/>
      <c r="GX27" s="355"/>
      <c r="GY27" s="355"/>
      <c r="GZ27" s="355"/>
      <c r="HA27" s="355"/>
      <c r="HB27" s="355"/>
      <c r="HC27" s="355"/>
      <c r="HD27" s="355"/>
      <c r="HE27" s="355"/>
      <c r="HF27" s="355"/>
      <c r="HG27" s="355"/>
      <c r="HH27" s="355"/>
      <c r="HI27" s="355"/>
      <c r="HJ27" s="355"/>
      <c r="HK27" s="355"/>
      <c r="HL27" s="355"/>
      <c r="HM27" s="355"/>
      <c r="HN27" s="355"/>
      <c r="HO27" s="355"/>
      <c r="HP27" s="355"/>
      <c r="HQ27" s="355"/>
      <c r="HR27" s="355"/>
      <c r="HS27" s="355"/>
      <c r="HT27" s="355"/>
      <c r="HU27" s="355"/>
      <c r="HV27" s="355"/>
      <c r="HW27" s="355"/>
      <c r="HX27" s="355"/>
      <c r="HY27" s="355"/>
      <c r="HZ27" s="355"/>
      <c r="IA27" s="355"/>
      <c r="IB27" s="355"/>
      <c r="IC27" s="355"/>
      <c r="ID27" s="355"/>
      <c r="IE27" s="355"/>
      <c r="IF27" s="355"/>
      <c r="IG27" s="355"/>
      <c r="IH27" s="355"/>
      <c r="II27" s="355"/>
      <c r="IJ27" s="355"/>
      <c r="IK27" s="355"/>
      <c r="IL27" s="355"/>
      <c r="IM27" s="355"/>
      <c r="IN27" s="355"/>
      <c r="IO27" s="355"/>
      <c r="IP27" s="355"/>
      <c r="IQ27" s="355"/>
      <c r="IR27" s="355"/>
      <c r="IS27" s="355"/>
      <c r="IT27" s="355"/>
      <c r="IU27" s="355"/>
      <c r="IV27" s="355"/>
    </row>
    <row r="28" spans="1:256" s="360" customFormat="1" ht="18" customHeight="1" x14ac:dyDescent="0.2">
      <c r="A28" s="366" t="s">
        <v>780</v>
      </c>
      <c r="B28" s="367">
        <v>17187</v>
      </c>
      <c r="C28" s="368">
        <v>-2134</v>
      </c>
      <c r="D28" s="368"/>
      <c r="E28" s="368">
        <v>1550</v>
      </c>
      <c r="F28" s="368">
        <v>-1540</v>
      </c>
      <c r="G28" s="368">
        <v>657</v>
      </c>
      <c r="H28" s="368">
        <v>53</v>
      </c>
      <c r="I28" s="368">
        <v>4060</v>
      </c>
      <c r="J28" s="367">
        <v>19833</v>
      </c>
      <c r="K28" s="354"/>
      <c r="L28" s="356"/>
      <c r="M28" s="356"/>
      <c r="N28" s="369"/>
      <c r="O28" s="369"/>
      <c r="P28" s="369"/>
      <c r="Q28" s="369"/>
      <c r="R28" s="369"/>
      <c r="S28" s="369"/>
      <c r="T28" s="131"/>
      <c r="U28" s="131"/>
      <c r="V28" s="370"/>
      <c r="W28" s="370"/>
      <c r="X28" s="370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5"/>
      <c r="AJ28" s="355"/>
      <c r="AK28" s="355"/>
      <c r="AL28" s="355"/>
      <c r="AM28" s="355"/>
      <c r="AN28" s="355"/>
      <c r="AO28" s="355"/>
      <c r="AP28" s="355"/>
      <c r="AQ28" s="355"/>
      <c r="AR28" s="355"/>
      <c r="AS28" s="355"/>
      <c r="AT28" s="355"/>
      <c r="AU28" s="355"/>
      <c r="AV28" s="355"/>
      <c r="AW28" s="355"/>
      <c r="AX28" s="355"/>
      <c r="AY28" s="355"/>
      <c r="AZ28" s="355"/>
      <c r="BA28" s="355"/>
      <c r="BB28" s="355"/>
      <c r="BC28" s="355"/>
      <c r="BD28" s="355"/>
      <c r="BE28" s="355"/>
      <c r="BF28" s="355"/>
      <c r="BG28" s="355"/>
      <c r="BH28" s="355"/>
      <c r="BI28" s="355"/>
      <c r="BJ28" s="355"/>
      <c r="BK28" s="355"/>
      <c r="BL28" s="355"/>
      <c r="BM28" s="355"/>
      <c r="BN28" s="355"/>
      <c r="BO28" s="355"/>
      <c r="BP28" s="355"/>
      <c r="BQ28" s="355"/>
      <c r="BR28" s="355"/>
      <c r="BS28" s="355"/>
      <c r="BT28" s="355"/>
      <c r="BU28" s="355"/>
      <c r="BV28" s="355"/>
      <c r="BW28" s="355"/>
      <c r="BX28" s="355"/>
      <c r="BY28" s="355"/>
      <c r="BZ28" s="355"/>
      <c r="CA28" s="355"/>
      <c r="CB28" s="355"/>
      <c r="CC28" s="355"/>
      <c r="CD28" s="355"/>
      <c r="CE28" s="355"/>
      <c r="CF28" s="355"/>
      <c r="CG28" s="355"/>
      <c r="CH28" s="355"/>
      <c r="CI28" s="355"/>
      <c r="CJ28" s="355"/>
      <c r="CK28" s="355"/>
      <c r="CL28" s="355"/>
      <c r="CM28" s="355"/>
      <c r="CN28" s="355"/>
      <c r="CO28" s="355"/>
      <c r="CP28" s="355"/>
      <c r="CQ28" s="355"/>
      <c r="CR28" s="355"/>
      <c r="CS28" s="355"/>
      <c r="CT28" s="355"/>
      <c r="CU28" s="355"/>
      <c r="CV28" s="355"/>
      <c r="CW28" s="355"/>
      <c r="CX28" s="355"/>
      <c r="CY28" s="355"/>
      <c r="CZ28" s="355"/>
      <c r="DA28" s="355"/>
      <c r="DB28" s="355"/>
      <c r="DC28" s="355"/>
      <c r="DD28" s="355"/>
      <c r="DE28" s="355"/>
      <c r="DF28" s="355"/>
      <c r="DG28" s="355"/>
      <c r="DH28" s="355"/>
      <c r="DI28" s="355"/>
      <c r="DJ28" s="355"/>
      <c r="DK28" s="355"/>
      <c r="DL28" s="355"/>
      <c r="DM28" s="355"/>
      <c r="DN28" s="355"/>
      <c r="DO28" s="355"/>
      <c r="DP28" s="355"/>
      <c r="DQ28" s="355"/>
      <c r="DR28" s="355"/>
      <c r="DS28" s="355"/>
      <c r="DT28" s="355"/>
      <c r="DU28" s="355"/>
      <c r="DV28" s="355"/>
      <c r="DW28" s="355"/>
      <c r="DX28" s="355"/>
      <c r="DY28" s="355"/>
      <c r="DZ28" s="355"/>
      <c r="EA28" s="355"/>
      <c r="EB28" s="355"/>
      <c r="EC28" s="355"/>
      <c r="ED28" s="355"/>
      <c r="EE28" s="355"/>
      <c r="EF28" s="355"/>
      <c r="EG28" s="355"/>
      <c r="EH28" s="355"/>
      <c r="EI28" s="355"/>
      <c r="EJ28" s="355"/>
      <c r="EK28" s="355"/>
      <c r="EL28" s="355"/>
      <c r="EM28" s="355"/>
      <c r="EN28" s="355"/>
      <c r="EO28" s="355"/>
      <c r="EP28" s="355"/>
      <c r="EQ28" s="355"/>
      <c r="ER28" s="355"/>
      <c r="ES28" s="355"/>
      <c r="ET28" s="355"/>
      <c r="EU28" s="355"/>
      <c r="EV28" s="355"/>
      <c r="EW28" s="355"/>
      <c r="EX28" s="355"/>
      <c r="EY28" s="355"/>
      <c r="EZ28" s="355"/>
      <c r="FA28" s="355"/>
      <c r="FB28" s="355"/>
      <c r="FC28" s="355"/>
      <c r="FD28" s="355"/>
      <c r="FE28" s="355"/>
      <c r="FF28" s="355"/>
      <c r="FG28" s="355"/>
      <c r="FH28" s="355"/>
      <c r="FI28" s="355"/>
      <c r="FJ28" s="355"/>
      <c r="FK28" s="355"/>
      <c r="FL28" s="355"/>
      <c r="FM28" s="355"/>
      <c r="FN28" s="355"/>
      <c r="FO28" s="355"/>
      <c r="FP28" s="355"/>
      <c r="FQ28" s="355"/>
      <c r="FR28" s="355"/>
      <c r="FS28" s="355"/>
      <c r="FT28" s="355"/>
      <c r="FU28" s="355"/>
      <c r="FV28" s="355"/>
      <c r="FW28" s="355"/>
      <c r="FX28" s="355"/>
      <c r="FY28" s="355"/>
      <c r="FZ28" s="355"/>
      <c r="GA28" s="355"/>
      <c r="GB28" s="355"/>
      <c r="GC28" s="355"/>
      <c r="GD28" s="355"/>
      <c r="GE28" s="355"/>
      <c r="GF28" s="355"/>
      <c r="GG28" s="355"/>
      <c r="GH28" s="355"/>
      <c r="GI28" s="355"/>
      <c r="GJ28" s="355"/>
      <c r="GK28" s="355"/>
      <c r="GL28" s="355"/>
      <c r="GM28" s="355"/>
      <c r="GN28" s="355"/>
      <c r="GO28" s="355"/>
      <c r="GP28" s="355"/>
      <c r="GQ28" s="355"/>
      <c r="GR28" s="355"/>
      <c r="GS28" s="355"/>
      <c r="GT28" s="355"/>
      <c r="GU28" s="355"/>
      <c r="GV28" s="355"/>
      <c r="GW28" s="355"/>
      <c r="GX28" s="355"/>
      <c r="GY28" s="355"/>
      <c r="GZ28" s="355"/>
      <c r="HA28" s="355"/>
      <c r="HB28" s="355"/>
      <c r="HC28" s="355"/>
      <c r="HD28" s="355"/>
      <c r="HE28" s="355"/>
      <c r="HF28" s="355"/>
      <c r="HG28" s="355"/>
      <c r="HH28" s="355"/>
      <c r="HI28" s="355"/>
      <c r="HJ28" s="355"/>
      <c r="HK28" s="355"/>
      <c r="HL28" s="355"/>
      <c r="HM28" s="355"/>
      <c r="HN28" s="355"/>
      <c r="HO28" s="355"/>
      <c r="HP28" s="355"/>
      <c r="HQ28" s="355"/>
      <c r="HR28" s="355"/>
      <c r="HS28" s="355"/>
      <c r="HT28" s="355"/>
      <c r="HU28" s="355"/>
      <c r="HV28" s="355"/>
      <c r="HW28" s="355"/>
      <c r="HX28" s="355"/>
      <c r="HY28" s="355"/>
      <c r="HZ28" s="355"/>
      <c r="IA28" s="355"/>
      <c r="IB28" s="355"/>
      <c r="IC28" s="355"/>
      <c r="ID28" s="355"/>
      <c r="IE28" s="355"/>
      <c r="IF28" s="355"/>
      <c r="IG28" s="355"/>
      <c r="IH28" s="355"/>
      <c r="II28" s="355"/>
      <c r="IJ28" s="355"/>
      <c r="IK28" s="355"/>
      <c r="IL28" s="355"/>
      <c r="IM28" s="355"/>
      <c r="IN28" s="355"/>
      <c r="IO28" s="355"/>
      <c r="IP28" s="355"/>
      <c r="IQ28" s="355"/>
      <c r="IR28" s="355"/>
      <c r="IS28" s="355"/>
      <c r="IT28" s="355"/>
      <c r="IU28" s="355"/>
      <c r="IV28" s="355"/>
    </row>
    <row r="29" spans="1:256" s="360" customFormat="1" ht="12.75" customHeight="1" x14ac:dyDescent="0.2">
      <c r="A29" s="371">
        <v>2011</v>
      </c>
      <c r="B29" s="367">
        <v>17557</v>
      </c>
      <c r="C29" s="368">
        <v>-2114</v>
      </c>
      <c r="D29" s="368"/>
      <c r="E29" s="368">
        <v>1609</v>
      </c>
      <c r="F29" s="368">
        <v>-1610</v>
      </c>
      <c r="G29" s="368">
        <v>657</v>
      </c>
      <c r="H29" s="368" t="s">
        <v>782</v>
      </c>
      <c r="I29" s="368">
        <v>7565</v>
      </c>
      <c r="J29" s="367">
        <v>23664</v>
      </c>
      <c r="K29" s="354"/>
      <c r="L29" s="356"/>
      <c r="M29" s="356"/>
      <c r="N29" s="369"/>
      <c r="O29" s="369"/>
      <c r="P29" s="369"/>
      <c r="Q29" s="369"/>
      <c r="R29" s="369"/>
      <c r="S29" s="369"/>
      <c r="T29" s="131"/>
      <c r="U29" s="131"/>
      <c r="V29" s="370"/>
      <c r="W29" s="370"/>
      <c r="X29" s="370"/>
      <c r="Y29" s="355"/>
      <c r="Z29" s="355"/>
      <c r="AA29" s="355"/>
      <c r="AB29" s="355"/>
      <c r="AC29" s="355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5"/>
      <c r="AU29" s="355"/>
      <c r="AV29" s="355"/>
      <c r="AW29" s="355"/>
      <c r="AX29" s="355"/>
      <c r="AY29" s="355"/>
      <c r="AZ29" s="355"/>
      <c r="BA29" s="355"/>
      <c r="BB29" s="355"/>
      <c r="BC29" s="355"/>
      <c r="BD29" s="355"/>
      <c r="BE29" s="355"/>
      <c r="BF29" s="355"/>
      <c r="BG29" s="355"/>
      <c r="BH29" s="355"/>
      <c r="BI29" s="355"/>
      <c r="BJ29" s="355"/>
      <c r="BK29" s="355"/>
      <c r="BL29" s="355"/>
      <c r="BM29" s="355"/>
      <c r="BN29" s="355"/>
      <c r="BO29" s="355"/>
      <c r="BP29" s="355"/>
      <c r="BQ29" s="355"/>
      <c r="BR29" s="355"/>
      <c r="BS29" s="355"/>
      <c r="BT29" s="355"/>
      <c r="BU29" s="355"/>
      <c r="BV29" s="355"/>
      <c r="BW29" s="355"/>
      <c r="BX29" s="355"/>
      <c r="BY29" s="355"/>
      <c r="BZ29" s="355"/>
      <c r="CA29" s="355"/>
      <c r="CB29" s="355"/>
      <c r="CC29" s="355"/>
      <c r="CD29" s="355"/>
      <c r="CE29" s="355"/>
      <c r="CF29" s="355"/>
      <c r="CG29" s="355"/>
      <c r="CH29" s="355"/>
      <c r="CI29" s="355"/>
      <c r="CJ29" s="355"/>
      <c r="CK29" s="355"/>
      <c r="CL29" s="355"/>
      <c r="CM29" s="355"/>
      <c r="CN29" s="355"/>
      <c r="CO29" s="355"/>
      <c r="CP29" s="355"/>
      <c r="CQ29" s="355"/>
      <c r="CR29" s="355"/>
      <c r="CS29" s="355"/>
      <c r="CT29" s="355"/>
      <c r="CU29" s="355"/>
      <c r="CV29" s="355"/>
      <c r="CW29" s="355"/>
      <c r="CX29" s="355"/>
      <c r="CY29" s="355"/>
      <c r="CZ29" s="355"/>
      <c r="DA29" s="355"/>
      <c r="DB29" s="355"/>
      <c r="DC29" s="355"/>
      <c r="DD29" s="355"/>
      <c r="DE29" s="355"/>
      <c r="DF29" s="355"/>
      <c r="DG29" s="355"/>
      <c r="DH29" s="355"/>
      <c r="DI29" s="355"/>
      <c r="DJ29" s="355"/>
      <c r="DK29" s="355"/>
      <c r="DL29" s="355"/>
      <c r="DM29" s="355"/>
      <c r="DN29" s="355"/>
      <c r="DO29" s="355"/>
      <c r="DP29" s="355"/>
      <c r="DQ29" s="355"/>
      <c r="DR29" s="355"/>
      <c r="DS29" s="355"/>
      <c r="DT29" s="355"/>
      <c r="DU29" s="355"/>
      <c r="DV29" s="355"/>
      <c r="DW29" s="355"/>
      <c r="DX29" s="355"/>
      <c r="DY29" s="355"/>
      <c r="DZ29" s="355"/>
      <c r="EA29" s="355"/>
      <c r="EB29" s="355"/>
      <c r="EC29" s="355"/>
      <c r="ED29" s="355"/>
      <c r="EE29" s="355"/>
      <c r="EF29" s="355"/>
      <c r="EG29" s="355"/>
      <c r="EH29" s="355"/>
      <c r="EI29" s="355"/>
      <c r="EJ29" s="355"/>
      <c r="EK29" s="355"/>
      <c r="EL29" s="355"/>
      <c r="EM29" s="355"/>
      <c r="EN29" s="355"/>
      <c r="EO29" s="355"/>
      <c r="EP29" s="355"/>
      <c r="EQ29" s="355"/>
      <c r="ER29" s="355"/>
      <c r="ES29" s="355"/>
      <c r="ET29" s="355"/>
      <c r="EU29" s="355"/>
      <c r="EV29" s="355"/>
      <c r="EW29" s="355"/>
      <c r="EX29" s="355"/>
      <c r="EY29" s="355"/>
      <c r="EZ29" s="355"/>
      <c r="FA29" s="355"/>
      <c r="FB29" s="355"/>
      <c r="FC29" s="355"/>
      <c r="FD29" s="355"/>
      <c r="FE29" s="355"/>
      <c r="FF29" s="355"/>
      <c r="FG29" s="355"/>
      <c r="FH29" s="355"/>
      <c r="FI29" s="355"/>
      <c r="FJ29" s="355"/>
      <c r="FK29" s="355"/>
      <c r="FL29" s="355"/>
      <c r="FM29" s="355"/>
      <c r="FN29" s="355"/>
      <c r="FO29" s="355"/>
      <c r="FP29" s="355"/>
      <c r="FQ29" s="355"/>
      <c r="FR29" s="355"/>
      <c r="FS29" s="355"/>
      <c r="FT29" s="355"/>
      <c r="FU29" s="355"/>
      <c r="FV29" s="355"/>
      <c r="FW29" s="355"/>
      <c r="FX29" s="355"/>
      <c r="FY29" s="355"/>
      <c r="FZ29" s="355"/>
      <c r="GA29" s="355"/>
      <c r="GB29" s="355"/>
      <c r="GC29" s="355"/>
      <c r="GD29" s="355"/>
      <c r="GE29" s="355"/>
      <c r="GF29" s="355"/>
      <c r="GG29" s="355"/>
      <c r="GH29" s="355"/>
      <c r="GI29" s="355"/>
      <c r="GJ29" s="355"/>
      <c r="GK29" s="355"/>
      <c r="GL29" s="355"/>
      <c r="GM29" s="355"/>
      <c r="GN29" s="355"/>
      <c r="GO29" s="355"/>
      <c r="GP29" s="355"/>
      <c r="GQ29" s="355"/>
      <c r="GR29" s="355"/>
      <c r="GS29" s="355"/>
      <c r="GT29" s="355"/>
      <c r="GU29" s="355"/>
      <c r="GV29" s="355"/>
      <c r="GW29" s="355"/>
      <c r="GX29" s="355"/>
      <c r="GY29" s="355"/>
      <c r="GZ29" s="355"/>
      <c r="HA29" s="355"/>
      <c r="HB29" s="355"/>
      <c r="HC29" s="355"/>
      <c r="HD29" s="355"/>
      <c r="HE29" s="355"/>
      <c r="HF29" s="355"/>
      <c r="HG29" s="355"/>
      <c r="HH29" s="355"/>
      <c r="HI29" s="355"/>
      <c r="HJ29" s="355"/>
      <c r="HK29" s="355"/>
      <c r="HL29" s="355"/>
      <c r="HM29" s="355"/>
      <c r="HN29" s="355"/>
      <c r="HO29" s="355"/>
      <c r="HP29" s="355"/>
      <c r="HQ29" s="355"/>
      <c r="HR29" s="355"/>
      <c r="HS29" s="355"/>
      <c r="HT29" s="355"/>
      <c r="HU29" s="355"/>
      <c r="HV29" s="355"/>
      <c r="HW29" s="355"/>
      <c r="HX29" s="355"/>
      <c r="HY29" s="355"/>
      <c r="HZ29" s="355"/>
      <c r="IA29" s="355"/>
      <c r="IB29" s="355"/>
      <c r="IC29" s="355"/>
      <c r="ID29" s="355"/>
      <c r="IE29" s="355"/>
      <c r="IF29" s="355"/>
      <c r="IG29" s="355"/>
      <c r="IH29" s="355"/>
      <c r="II29" s="355"/>
      <c r="IJ29" s="355"/>
      <c r="IK29" s="355"/>
      <c r="IL29" s="355"/>
      <c r="IM29" s="355"/>
      <c r="IN29" s="355"/>
      <c r="IO29" s="355"/>
      <c r="IP29" s="355"/>
      <c r="IQ29" s="355"/>
      <c r="IR29" s="355"/>
      <c r="IS29" s="355"/>
      <c r="IT29" s="355"/>
      <c r="IU29" s="355"/>
      <c r="IV29" s="355"/>
    </row>
    <row r="30" spans="1:256" s="360" customFormat="1" ht="12.75" customHeight="1" x14ac:dyDescent="0.2">
      <c r="A30" s="371">
        <v>2012</v>
      </c>
      <c r="B30" s="367">
        <v>25218</v>
      </c>
      <c r="C30" s="368">
        <v>-388</v>
      </c>
      <c r="D30" s="368"/>
      <c r="E30" s="368">
        <v>1563</v>
      </c>
      <c r="F30" s="368">
        <v>-1556</v>
      </c>
      <c r="G30" s="368">
        <v>657</v>
      </c>
      <c r="H30" s="368" t="s">
        <v>782</v>
      </c>
      <c r="I30" s="368">
        <v>-1843</v>
      </c>
      <c r="J30" s="367">
        <v>23651</v>
      </c>
      <c r="K30" s="354"/>
      <c r="L30" s="356"/>
      <c r="M30" s="356"/>
      <c r="N30" s="369"/>
      <c r="O30" s="369"/>
      <c r="P30" s="369"/>
      <c r="Q30" s="369"/>
      <c r="R30" s="369"/>
      <c r="S30" s="369"/>
      <c r="T30" s="131"/>
      <c r="U30" s="131"/>
      <c r="V30" s="370"/>
      <c r="W30" s="370"/>
      <c r="X30" s="370"/>
      <c r="Y30" s="355"/>
      <c r="Z30" s="355"/>
      <c r="AA30" s="355"/>
      <c r="AB30" s="355"/>
      <c r="AC30" s="355"/>
      <c r="AD30" s="355"/>
      <c r="AE30" s="355"/>
      <c r="AF30" s="355"/>
      <c r="AG30" s="355"/>
      <c r="AH30" s="355"/>
      <c r="AI30" s="355"/>
      <c r="AJ30" s="355"/>
      <c r="AK30" s="355"/>
      <c r="AL30" s="355"/>
      <c r="AM30" s="355"/>
      <c r="AN30" s="355"/>
      <c r="AO30" s="355"/>
      <c r="AP30" s="355"/>
      <c r="AQ30" s="355"/>
      <c r="AR30" s="355"/>
      <c r="AS30" s="355"/>
      <c r="AT30" s="355"/>
      <c r="AU30" s="355"/>
      <c r="AV30" s="355"/>
      <c r="AW30" s="355"/>
      <c r="AX30" s="355"/>
      <c r="AY30" s="355"/>
      <c r="AZ30" s="355"/>
      <c r="BA30" s="355"/>
      <c r="BB30" s="355"/>
      <c r="BC30" s="355"/>
      <c r="BD30" s="355"/>
      <c r="BE30" s="355"/>
      <c r="BF30" s="355"/>
      <c r="BG30" s="355"/>
      <c r="BH30" s="355"/>
      <c r="BI30" s="355"/>
      <c r="BJ30" s="355"/>
      <c r="BK30" s="355"/>
      <c r="BL30" s="355"/>
      <c r="BM30" s="355"/>
      <c r="BN30" s="355"/>
      <c r="BO30" s="355"/>
      <c r="BP30" s="355"/>
      <c r="BQ30" s="355"/>
      <c r="BR30" s="355"/>
      <c r="BS30" s="355"/>
      <c r="BT30" s="355"/>
      <c r="BU30" s="355"/>
      <c r="BV30" s="355"/>
      <c r="BW30" s="355"/>
      <c r="BX30" s="355"/>
      <c r="BY30" s="355"/>
      <c r="BZ30" s="355"/>
      <c r="CA30" s="355"/>
      <c r="CB30" s="355"/>
      <c r="CC30" s="355"/>
      <c r="CD30" s="355"/>
      <c r="CE30" s="355"/>
      <c r="CF30" s="355"/>
      <c r="CG30" s="355"/>
      <c r="CH30" s="355"/>
      <c r="CI30" s="355"/>
      <c r="CJ30" s="355"/>
      <c r="CK30" s="355"/>
      <c r="CL30" s="355"/>
      <c r="CM30" s="355"/>
      <c r="CN30" s="355"/>
      <c r="CO30" s="355"/>
      <c r="CP30" s="355"/>
      <c r="CQ30" s="355"/>
      <c r="CR30" s="355"/>
      <c r="CS30" s="355"/>
      <c r="CT30" s="355"/>
      <c r="CU30" s="355"/>
      <c r="CV30" s="355"/>
      <c r="CW30" s="355"/>
      <c r="CX30" s="355"/>
      <c r="CY30" s="355"/>
      <c r="CZ30" s="355"/>
      <c r="DA30" s="355"/>
      <c r="DB30" s="355"/>
      <c r="DC30" s="355"/>
      <c r="DD30" s="355"/>
      <c r="DE30" s="355"/>
      <c r="DF30" s="355"/>
      <c r="DG30" s="355"/>
      <c r="DH30" s="355"/>
      <c r="DI30" s="355"/>
      <c r="DJ30" s="355"/>
      <c r="DK30" s="355"/>
      <c r="DL30" s="355"/>
      <c r="DM30" s="355"/>
      <c r="DN30" s="355"/>
      <c r="DO30" s="355"/>
      <c r="DP30" s="355"/>
      <c r="DQ30" s="355"/>
      <c r="DR30" s="355"/>
      <c r="DS30" s="355"/>
      <c r="DT30" s="355"/>
      <c r="DU30" s="355"/>
      <c r="DV30" s="355"/>
      <c r="DW30" s="355"/>
      <c r="DX30" s="355"/>
      <c r="DY30" s="355"/>
      <c r="DZ30" s="355"/>
      <c r="EA30" s="355"/>
      <c r="EB30" s="355"/>
      <c r="EC30" s="355"/>
      <c r="ED30" s="355"/>
      <c r="EE30" s="355"/>
      <c r="EF30" s="355"/>
      <c r="EG30" s="355"/>
      <c r="EH30" s="355"/>
      <c r="EI30" s="355"/>
      <c r="EJ30" s="355"/>
      <c r="EK30" s="355"/>
      <c r="EL30" s="355"/>
      <c r="EM30" s="355"/>
      <c r="EN30" s="355"/>
      <c r="EO30" s="355"/>
      <c r="EP30" s="355"/>
      <c r="EQ30" s="355"/>
      <c r="ER30" s="355"/>
      <c r="ES30" s="355"/>
      <c r="ET30" s="355"/>
      <c r="EU30" s="355"/>
      <c r="EV30" s="355"/>
      <c r="EW30" s="355"/>
      <c r="EX30" s="355"/>
      <c r="EY30" s="355"/>
      <c r="EZ30" s="355"/>
      <c r="FA30" s="355"/>
      <c r="FB30" s="355"/>
      <c r="FC30" s="355"/>
      <c r="FD30" s="355"/>
      <c r="FE30" s="355"/>
      <c r="FF30" s="355"/>
      <c r="FG30" s="355"/>
      <c r="FH30" s="355"/>
      <c r="FI30" s="355"/>
      <c r="FJ30" s="355"/>
      <c r="FK30" s="355"/>
      <c r="FL30" s="355"/>
      <c r="FM30" s="355"/>
      <c r="FN30" s="355"/>
      <c r="FO30" s="355"/>
      <c r="FP30" s="355"/>
      <c r="FQ30" s="355"/>
      <c r="FR30" s="355"/>
      <c r="FS30" s="355"/>
      <c r="FT30" s="355"/>
      <c r="FU30" s="355"/>
      <c r="FV30" s="355"/>
      <c r="FW30" s="355"/>
      <c r="FX30" s="355"/>
      <c r="FY30" s="355"/>
      <c r="FZ30" s="355"/>
      <c r="GA30" s="355"/>
      <c r="GB30" s="355"/>
      <c r="GC30" s="355"/>
      <c r="GD30" s="355"/>
      <c r="GE30" s="355"/>
      <c r="GF30" s="355"/>
      <c r="GG30" s="355"/>
      <c r="GH30" s="355"/>
      <c r="GI30" s="355"/>
      <c r="GJ30" s="355"/>
      <c r="GK30" s="355"/>
      <c r="GL30" s="355"/>
      <c r="GM30" s="355"/>
      <c r="GN30" s="355"/>
      <c r="GO30" s="355"/>
      <c r="GP30" s="355"/>
      <c r="GQ30" s="355"/>
      <c r="GR30" s="355"/>
      <c r="GS30" s="355"/>
      <c r="GT30" s="355"/>
      <c r="GU30" s="355"/>
      <c r="GV30" s="355"/>
      <c r="GW30" s="355"/>
      <c r="GX30" s="355"/>
      <c r="GY30" s="355"/>
      <c r="GZ30" s="355"/>
      <c r="HA30" s="355"/>
      <c r="HB30" s="355"/>
      <c r="HC30" s="355"/>
      <c r="HD30" s="355"/>
      <c r="HE30" s="355"/>
      <c r="HF30" s="355"/>
      <c r="HG30" s="355"/>
      <c r="HH30" s="355"/>
      <c r="HI30" s="355"/>
      <c r="HJ30" s="355"/>
      <c r="HK30" s="355"/>
      <c r="HL30" s="355"/>
      <c r="HM30" s="355"/>
      <c r="HN30" s="355"/>
      <c r="HO30" s="355"/>
      <c r="HP30" s="355"/>
      <c r="HQ30" s="355"/>
      <c r="HR30" s="355"/>
      <c r="HS30" s="355"/>
      <c r="HT30" s="355"/>
      <c r="HU30" s="355"/>
      <c r="HV30" s="355"/>
      <c r="HW30" s="355"/>
      <c r="HX30" s="355"/>
      <c r="HY30" s="355"/>
      <c r="HZ30" s="355"/>
      <c r="IA30" s="355"/>
      <c r="IB30" s="355"/>
      <c r="IC30" s="355"/>
      <c r="ID30" s="355"/>
      <c r="IE30" s="355"/>
      <c r="IF30" s="355"/>
      <c r="IG30" s="355"/>
      <c r="IH30" s="355"/>
      <c r="II30" s="355"/>
      <c r="IJ30" s="355"/>
      <c r="IK30" s="355"/>
      <c r="IL30" s="355"/>
      <c r="IM30" s="355"/>
      <c r="IN30" s="355"/>
      <c r="IO30" s="355"/>
      <c r="IP30" s="355"/>
      <c r="IQ30" s="355"/>
      <c r="IR30" s="355"/>
      <c r="IS30" s="355"/>
      <c r="IT30" s="355"/>
      <c r="IU30" s="355"/>
      <c r="IV30" s="355"/>
    </row>
    <row r="31" spans="1:256" s="360" customFormat="1" ht="12.75" customHeight="1" x14ac:dyDescent="0.2">
      <c r="A31" s="371">
        <v>2013</v>
      </c>
      <c r="B31" s="367">
        <v>26566</v>
      </c>
      <c r="C31" s="368">
        <v>-516</v>
      </c>
      <c r="D31" s="368"/>
      <c r="E31" s="368">
        <v>1612</v>
      </c>
      <c r="F31" s="368">
        <v>-1614</v>
      </c>
      <c r="G31" s="368">
        <v>657</v>
      </c>
      <c r="H31" s="368" t="s">
        <v>782</v>
      </c>
      <c r="I31" s="368">
        <v>-2255</v>
      </c>
      <c r="J31" s="367">
        <v>24450</v>
      </c>
      <c r="K31" s="354"/>
      <c r="L31" s="356"/>
      <c r="M31" s="356"/>
      <c r="N31" s="369"/>
      <c r="O31" s="369"/>
      <c r="P31" s="369"/>
      <c r="Q31" s="369"/>
      <c r="R31" s="369"/>
      <c r="S31" s="369"/>
      <c r="T31" s="131"/>
      <c r="U31" s="131"/>
      <c r="V31" s="370"/>
      <c r="W31" s="370"/>
      <c r="X31" s="370"/>
      <c r="Y31" s="355"/>
      <c r="Z31" s="355"/>
      <c r="AA31" s="355"/>
      <c r="AB31" s="355"/>
      <c r="AC31" s="355"/>
      <c r="AD31" s="355"/>
      <c r="AE31" s="355"/>
      <c r="AF31" s="355"/>
      <c r="AG31" s="355"/>
      <c r="AH31" s="355"/>
      <c r="AI31" s="355"/>
      <c r="AJ31" s="355"/>
      <c r="AK31" s="355"/>
      <c r="AL31" s="355"/>
      <c r="AM31" s="355"/>
      <c r="AN31" s="355"/>
      <c r="AO31" s="355"/>
      <c r="AP31" s="355"/>
      <c r="AQ31" s="355"/>
      <c r="AR31" s="355"/>
      <c r="AS31" s="355"/>
      <c r="AT31" s="355"/>
      <c r="AU31" s="355"/>
      <c r="AV31" s="355"/>
      <c r="AW31" s="355"/>
      <c r="AX31" s="355"/>
      <c r="AY31" s="355"/>
      <c r="AZ31" s="355"/>
      <c r="BA31" s="355"/>
      <c r="BB31" s="355"/>
      <c r="BC31" s="355"/>
      <c r="BD31" s="355"/>
      <c r="BE31" s="355"/>
      <c r="BF31" s="355"/>
      <c r="BG31" s="355"/>
      <c r="BH31" s="355"/>
      <c r="BI31" s="355"/>
      <c r="BJ31" s="355"/>
      <c r="BK31" s="355"/>
      <c r="BL31" s="355"/>
      <c r="BM31" s="355"/>
      <c r="BN31" s="355"/>
      <c r="BO31" s="355"/>
      <c r="BP31" s="355"/>
      <c r="BQ31" s="355"/>
      <c r="BR31" s="355"/>
      <c r="BS31" s="355"/>
      <c r="BT31" s="355"/>
      <c r="BU31" s="355"/>
      <c r="BV31" s="355"/>
      <c r="BW31" s="355"/>
      <c r="BX31" s="355"/>
      <c r="BY31" s="355"/>
      <c r="BZ31" s="355"/>
      <c r="CA31" s="355"/>
      <c r="CB31" s="355"/>
      <c r="CC31" s="355"/>
      <c r="CD31" s="355"/>
      <c r="CE31" s="355"/>
      <c r="CF31" s="355"/>
      <c r="CG31" s="355"/>
      <c r="CH31" s="355"/>
      <c r="CI31" s="355"/>
      <c r="CJ31" s="355"/>
      <c r="CK31" s="355"/>
      <c r="CL31" s="355"/>
      <c r="CM31" s="355"/>
      <c r="CN31" s="355"/>
      <c r="CO31" s="355"/>
      <c r="CP31" s="355"/>
      <c r="CQ31" s="355"/>
      <c r="CR31" s="355"/>
      <c r="CS31" s="355"/>
      <c r="CT31" s="355"/>
      <c r="CU31" s="355"/>
      <c r="CV31" s="355"/>
      <c r="CW31" s="355"/>
      <c r="CX31" s="355"/>
      <c r="CY31" s="355"/>
      <c r="CZ31" s="355"/>
      <c r="DA31" s="355"/>
      <c r="DB31" s="355"/>
      <c r="DC31" s="355"/>
      <c r="DD31" s="355"/>
      <c r="DE31" s="355"/>
      <c r="DF31" s="355"/>
      <c r="DG31" s="355"/>
      <c r="DH31" s="355"/>
      <c r="DI31" s="355"/>
      <c r="DJ31" s="355"/>
      <c r="DK31" s="355"/>
      <c r="DL31" s="355"/>
      <c r="DM31" s="355"/>
      <c r="DN31" s="355"/>
      <c r="DO31" s="355"/>
      <c r="DP31" s="355"/>
      <c r="DQ31" s="355"/>
      <c r="DR31" s="355"/>
      <c r="DS31" s="355"/>
      <c r="DT31" s="355"/>
      <c r="DU31" s="355"/>
      <c r="DV31" s="355"/>
      <c r="DW31" s="355"/>
      <c r="DX31" s="355"/>
      <c r="DY31" s="355"/>
      <c r="DZ31" s="355"/>
      <c r="EA31" s="355"/>
      <c r="EB31" s="355"/>
      <c r="EC31" s="355"/>
      <c r="ED31" s="355"/>
      <c r="EE31" s="355"/>
      <c r="EF31" s="355"/>
      <c r="EG31" s="355"/>
      <c r="EH31" s="355"/>
      <c r="EI31" s="355"/>
      <c r="EJ31" s="355"/>
      <c r="EK31" s="355"/>
      <c r="EL31" s="355"/>
      <c r="EM31" s="355"/>
      <c r="EN31" s="355"/>
      <c r="EO31" s="355"/>
      <c r="EP31" s="355"/>
      <c r="EQ31" s="355"/>
      <c r="ER31" s="355"/>
      <c r="ES31" s="355"/>
      <c r="ET31" s="355"/>
      <c r="EU31" s="355"/>
      <c r="EV31" s="355"/>
      <c r="EW31" s="355"/>
      <c r="EX31" s="355"/>
      <c r="EY31" s="355"/>
      <c r="EZ31" s="355"/>
      <c r="FA31" s="355"/>
      <c r="FB31" s="355"/>
      <c r="FC31" s="355"/>
      <c r="FD31" s="355"/>
      <c r="FE31" s="355"/>
      <c r="FF31" s="355"/>
      <c r="FG31" s="355"/>
      <c r="FH31" s="355"/>
      <c r="FI31" s="355"/>
      <c r="FJ31" s="355"/>
      <c r="FK31" s="355"/>
      <c r="FL31" s="355"/>
      <c r="FM31" s="355"/>
      <c r="FN31" s="355"/>
      <c r="FO31" s="355"/>
      <c r="FP31" s="355"/>
      <c r="FQ31" s="355"/>
      <c r="FR31" s="355"/>
      <c r="FS31" s="355"/>
      <c r="FT31" s="355"/>
      <c r="FU31" s="355"/>
      <c r="FV31" s="355"/>
      <c r="FW31" s="355"/>
      <c r="FX31" s="355"/>
      <c r="FY31" s="355"/>
      <c r="FZ31" s="355"/>
      <c r="GA31" s="355"/>
      <c r="GB31" s="355"/>
      <c r="GC31" s="355"/>
      <c r="GD31" s="355"/>
      <c r="GE31" s="355"/>
      <c r="GF31" s="355"/>
      <c r="GG31" s="355"/>
      <c r="GH31" s="355"/>
      <c r="GI31" s="355"/>
      <c r="GJ31" s="355"/>
      <c r="GK31" s="355"/>
      <c r="GL31" s="355"/>
      <c r="GM31" s="355"/>
      <c r="GN31" s="355"/>
      <c r="GO31" s="355"/>
      <c r="GP31" s="355"/>
      <c r="GQ31" s="355"/>
      <c r="GR31" s="355"/>
      <c r="GS31" s="355"/>
      <c r="GT31" s="355"/>
      <c r="GU31" s="355"/>
      <c r="GV31" s="355"/>
      <c r="GW31" s="355"/>
      <c r="GX31" s="355"/>
      <c r="GY31" s="355"/>
      <c r="GZ31" s="355"/>
      <c r="HA31" s="355"/>
      <c r="HB31" s="355"/>
      <c r="HC31" s="355"/>
      <c r="HD31" s="355"/>
      <c r="HE31" s="355"/>
      <c r="HF31" s="355"/>
      <c r="HG31" s="355"/>
      <c r="HH31" s="355"/>
      <c r="HI31" s="355"/>
      <c r="HJ31" s="355"/>
      <c r="HK31" s="355"/>
      <c r="HL31" s="355"/>
      <c r="HM31" s="355"/>
      <c r="HN31" s="355"/>
      <c r="HO31" s="355"/>
      <c r="HP31" s="355"/>
      <c r="HQ31" s="355"/>
      <c r="HR31" s="355"/>
      <c r="HS31" s="355"/>
      <c r="HT31" s="355"/>
      <c r="HU31" s="355"/>
      <c r="HV31" s="355"/>
      <c r="HW31" s="355"/>
      <c r="HX31" s="355"/>
      <c r="HY31" s="355"/>
      <c r="HZ31" s="355"/>
      <c r="IA31" s="355"/>
      <c r="IB31" s="355"/>
      <c r="IC31" s="355"/>
      <c r="ID31" s="355"/>
      <c r="IE31" s="355"/>
      <c r="IF31" s="355"/>
      <c r="IG31" s="355"/>
      <c r="IH31" s="355"/>
      <c r="II31" s="355"/>
      <c r="IJ31" s="355"/>
      <c r="IK31" s="355"/>
      <c r="IL31" s="355"/>
      <c r="IM31" s="355"/>
      <c r="IN31" s="355"/>
      <c r="IO31" s="355"/>
      <c r="IP31" s="355"/>
      <c r="IQ31" s="355"/>
      <c r="IR31" s="355"/>
      <c r="IS31" s="355"/>
      <c r="IT31" s="355"/>
      <c r="IU31" s="355"/>
      <c r="IV31" s="355"/>
    </row>
    <row r="32" spans="1:256" s="360" customFormat="1" ht="12.75" customHeight="1" x14ac:dyDescent="0.2">
      <c r="A32" s="371">
        <v>2014</v>
      </c>
      <c r="B32" s="367">
        <v>27101</v>
      </c>
      <c r="C32" s="368">
        <v>-335</v>
      </c>
      <c r="D32" s="368"/>
      <c r="E32" s="368">
        <v>2018</v>
      </c>
      <c r="F32" s="368">
        <v>-2022</v>
      </c>
      <c r="G32" s="368">
        <v>638</v>
      </c>
      <c r="H32" s="368">
        <v>911</v>
      </c>
      <c r="I32" s="368">
        <v>-2414</v>
      </c>
      <c r="J32" s="367">
        <v>25897</v>
      </c>
      <c r="K32" s="354"/>
      <c r="L32" s="356"/>
      <c r="M32" s="356"/>
      <c r="N32" s="369"/>
      <c r="O32" s="369"/>
      <c r="P32" s="369"/>
      <c r="Q32" s="369"/>
      <c r="R32" s="369"/>
      <c r="S32" s="369"/>
      <c r="T32" s="131"/>
      <c r="U32" s="131"/>
      <c r="V32" s="370"/>
      <c r="W32" s="370"/>
      <c r="X32" s="370"/>
      <c r="Y32" s="355"/>
      <c r="Z32" s="355"/>
      <c r="AA32" s="355"/>
      <c r="AB32" s="355"/>
      <c r="AC32" s="355"/>
      <c r="AD32" s="355"/>
      <c r="AE32" s="355"/>
      <c r="AF32" s="355"/>
      <c r="AG32" s="355"/>
      <c r="AH32" s="355"/>
      <c r="AI32" s="355"/>
      <c r="AJ32" s="355"/>
      <c r="AK32" s="355"/>
      <c r="AL32" s="355"/>
      <c r="AM32" s="355"/>
      <c r="AN32" s="355"/>
      <c r="AO32" s="355"/>
      <c r="AP32" s="355"/>
      <c r="AQ32" s="355"/>
      <c r="AR32" s="355"/>
      <c r="AS32" s="355"/>
      <c r="AT32" s="355"/>
      <c r="AU32" s="355"/>
      <c r="AV32" s="355"/>
      <c r="AW32" s="355"/>
      <c r="AX32" s="355"/>
      <c r="AY32" s="355"/>
      <c r="AZ32" s="355"/>
      <c r="BA32" s="355"/>
      <c r="BB32" s="355"/>
      <c r="BC32" s="355"/>
      <c r="BD32" s="355"/>
      <c r="BE32" s="355"/>
      <c r="BF32" s="355"/>
      <c r="BG32" s="355"/>
      <c r="BH32" s="355"/>
      <c r="BI32" s="355"/>
      <c r="BJ32" s="355"/>
      <c r="BK32" s="355"/>
      <c r="BL32" s="355"/>
      <c r="BM32" s="355"/>
      <c r="BN32" s="355"/>
      <c r="BO32" s="355"/>
      <c r="BP32" s="355"/>
      <c r="BQ32" s="355"/>
      <c r="BR32" s="355"/>
      <c r="BS32" s="355"/>
      <c r="BT32" s="355"/>
      <c r="BU32" s="355"/>
      <c r="BV32" s="355"/>
      <c r="BW32" s="355"/>
      <c r="BX32" s="355"/>
      <c r="BY32" s="355"/>
      <c r="BZ32" s="355"/>
      <c r="CA32" s="355"/>
      <c r="CB32" s="355"/>
      <c r="CC32" s="355"/>
      <c r="CD32" s="355"/>
      <c r="CE32" s="355"/>
      <c r="CF32" s="355"/>
      <c r="CG32" s="355"/>
      <c r="CH32" s="355"/>
      <c r="CI32" s="355"/>
      <c r="CJ32" s="355"/>
      <c r="CK32" s="355"/>
      <c r="CL32" s="355"/>
      <c r="CM32" s="355"/>
      <c r="CN32" s="355"/>
      <c r="CO32" s="355"/>
      <c r="CP32" s="355"/>
      <c r="CQ32" s="355"/>
      <c r="CR32" s="355"/>
      <c r="CS32" s="355"/>
      <c r="CT32" s="355"/>
      <c r="CU32" s="355"/>
      <c r="CV32" s="355"/>
      <c r="CW32" s="355"/>
      <c r="CX32" s="355"/>
      <c r="CY32" s="355"/>
      <c r="CZ32" s="355"/>
      <c r="DA32" s="355"/>
      <c r="DB32" s="355"/>
      <c r="DC32" s="355"/>
      <c r="DD32" s="355"/>
      <c r="DE32" s="355"/>
      <c r="DF32" s="355"/>
      <c r="DG32" s="355"/>
      <c r="DH32" s="355"/>
      <c r="DI32" s="355"/>
      <c r="DJ32" s="355"/>
      <c r="DK32" s="355"/>
      <c r="DL32" s="355"/>
      <c r="DM32" s="355"/>
      <c r="DN32" s="355"/>
      <c r="DO32" s="355"/>
      <c r="DP32" s="355"/>
      <c r="DQ32" s="355"/>
      <c r="DR32" s="355"/>
      <c r="DS32" s="355"/>
      <c r="DT32" s="355"/>
      <c r="DU32" s="355"/>
      <c r="DV32" s="355"/>
      <c r="DW32" s="355"/>
      <c r="DX32" s="355"/>
      <c r="DY32" s="355"/>
      <c r="DZ32" s="355"/>
      <c r="EA32" s="355"/>
      <c r="EB32" s="355"/>
      <c r="EC32" s="355"/>
      <c r="ED32" s="355"/>
      <c r="EE32" s="355"/>
      <c r="EF32" s="355"/>
      <c r="EG32" s="355"/>
      <c r="EH32" s="355"/>
      <c r="EI32" s="355"/>
      <c r="EJ32" s="355"/>
      <c r="EK32" s="355"/>
      <c r="EL32" s="355"/>
      <c r="EM32" s="355"/>
      <c r="EN32" s="355"/>
      <c r="EO32" s="355"/>
      <c r="EP32" s="355"/>
      <c r="EQ32" s="355"/>
      <c r="ER32" s="355"/>
      <c r="ES32" s="355"/>
      <c r="ET32" s="355"/>
      <c r="EU32" s="355"/>
      <c r="EV32" s="355"/>
      <c r="EW32" s="355"/>
      <c r="EX32" s="355"/>
      <c r="EY32" s="355"/>
      <c r="EZ32" s="355"/>
      <c r="FA32" s="355"/>
      <c r="FB32" s="355"/>
      <c r="FC32" s="355"/>
      <c r="FD32" s="355"/>
      <c r="FE32" s="355"/>
      <c r="FF32" s="355"/>
      <c r="FG32" s="355"/>
      <c r="FH32" s="355"/>
      <c r="FI32" s="355"/>
      <c r="FJ32" s="355"/>
      <c r="FK32" s="355"/>
      <c r="FL32" s="355"/>
      <c r="FM32" s="355"/>
      <c r="FN32" s="355"/>
      <c r="FO32" s="355"/>
      <c r="FP32" s="355"/>
      <c r="FQ32" s="355"/>
      <c r="FR32" s="355"/>
      <c r="FS32" s="355"/>
      <c r="FT32" s="355"/>
      <c r="FU32" s="355"/>
      <c r="FV32" s="355"/>
      <c r="FW32" s="355"/>
      <c r="FX32" s="355"/>
      <c r="FY32" s="355"/>
      <c r="FZ32" s="355"/>
      <c r="GA32" s="355"/>
      <c r="GB32" s="355"/>
      <c r="GC32" s="355"/>
      <c r="GD32" s="355"/>
      <c r="GE32" s="355"/>
      <c r="GF32" s="355"/>
      <c r="GG32" s="355"/>
      <c r="GH32" s="355"/>
      <c r="GI32" s="355"/>
      <c r="GJ32" s="355"/>
      <c r="GK32" s="355"/>
      <c r="GL32" s="355"/>
      <c r="GM32" s="355"/>
      <c r="GN32" s="355"/>
      <c r="GO32" s="355"/>
      <c r="GP32" s="355"/>
      <c r="GQ32" s="355"/>
      <c r="GR32" s="355"/>
      <c r="GS32" s="355"/>
      <c r="GT32" s="355"/>
      <c r="GU32" s="355"/>
      <c r="GV32" s="355"/>
      <c r="GW32" s="355"/>
      <c r="GX32" s="355"/>
      <c r="GY32" s="355"/>
      <c r="GZ32" s="355"/>
      <c r="HA32" s="355"/>
      <c r="HB32" s="355"/>
      <c r="HC32" s="355"/>
      <c r="HD32" s="355"/>
      <c r="HE32" s="355"/>
      <c r="HF32" s="355"/>
      <c r="HG32" s="355"/>
      <c r="HH32" s="355"/>
      <c r="HI32" s="355"/>
      <c r="HJ32" s="355"/>
      <c r="HK32" s="355"/>
      <c r="HL32" s="355"/>
      <c r="HM32" s="355"/>
      <c r="HN32" s="355"/>
      <c r="HO32" s="355"/>
      <c r="HP32" s="355"/>
      <c r="HQ32" s="355"/>
      <c r="HR32" s="355"/>
      <c r="HS32" s="355"/>
      <c r="HT32" s="355"/>
      <c r="HU32" s="355"/>
      <c r="HV32" s="355"/>
      <c r="HW32" s="355"/>
      <c r="HX32" s="355"/>
      <c r="HY32" s="355"/>
      <c r="HZ32" s="355"/>
      <c r="IA32" s="355"/>
      <c r="IB32" s="355"/>
      <c r="IC32" s="355"/>
      <c r="ID32" s="355"/>
      <c r="IE32" s="355"/>
      <c r="IF32" s="355"/>
      <c r="IG32" s="355"/>
      <c r="IH32" s="355"/>
      <c r="II32" s="355"/>
      <c r="IJ32" s="355"/>
      <c r="IK32" s="355"/>
      <c r="IL32" s="355"/>
      <c r="IM32" s="355"/>
      <c r="IN32" s="355"/>
      <c r="IO32" s="355"/>
      <c r="IP32" s="355"/>
      <c r="IQ32" s="355"/>
      <c r="IR32" s="355"/>
      <c r="IS32" s="355"/>
      <c r="IT32" s="355"/>
      <c r="IU32" s="355"/>
      <c r="IV32" s="355"/>
    </row>
    <row r="33" spans="1:256" s="360" customFormat="1" ht="18" customHeight="1" x14ac:dyDescent="0.2">
      <c r="A33" s="366">
        <v>2015</v>
      </c>
      <c r="B33" s="367">
        <v>28514</v>
      </c>
      <c r="C33" s="368">
        <v>-411</v>
      </c>
      <c r="D33" s="368"/>
      <c r="E33" s="368">
        <v>2015</v>
      </c>
      <c r="F33" s="368">
        <v>-2016</v>
      </c>
      <c r="G33" s="368">
        <v>641</v>
      </c>
      <c r="H33" s="368">
        <v>470</v>
      </c>
      <c r="I33" s="368">
        <v>-4198</v>
      </c>
      <c r="J33" s="367">
        <v>25016</v>
      </c>
      <c r="K33" s="354"/>
      <c r="L33" s="356"/>
      <c r="M33" s="356"/>
      <c r="N33" s="369"/>
      <c r="O33" s="369"/>
      <c r="P33" s="369"/>
      <c r="Q33" s="369"/>
      <c r="R33" s="369"/>
      <c r="S33" s="369"/>
      <c r="T33" s="131"/>
      <c r="U33" s="131"/>
      <c r="V33" s="370"/>
      <c r="W33" s="370"/>
      <c r="X33" s="370"/>
      <c r="Y33" s="355"/>
      <c r="Z33" s="355"/>
      <c r="AA33" s="355"/>
      <c r="AB33" s="355"/>
      <c r="AC33" s="355"/>
      <c r="AD33" s="355"/>
      <c r="AE33" s="355"/>
      <c r="AF33" s="355"/>
      <c r="AG33" s="355"/>
      <c r="AH33" s="355"/>
      <c r="AI33" s="355"/>
      <c r="AJ33" s="355"/>
      <c r="AK33" s="355"/>
      <c r="AL33" s="355"/>
      <c r="AM33" s="355"/>
      <c r="AN33" s="355"/>
      <c r="AO33" s="355"/>
      <c r="AP33" s="355"/>
      <c r="AQ33" s="355"/>
      <c r="AR33" s="355"/>
      <c r="AS33" s="355"/>
      <c r="AT33" s="355"/>
      <c r="AU33" s="355"/>
      <c r="AV33" s="355"/>
      <c r="AW33" s="355"/>
      <c r="AX33" s="355"/>
      <c r="AY33" s="355"/>
      <c r="AZ33" s="355"/>
      <c r="BA33" s="355"/>
      <c r="BB33" s="355"/>
      <c r="BC33" s="355"/>
      <c r="BD33" s="355"/>
      <c r="BE33" s="355"/>
      <c r="BF33" s="355"/>
      <c r="BG33" s="355"/>
      <c r="BH33" s="355"/>
      <c r="BI33" s="355"/>
      <c r="BJ33" s="355"/>
      <c r="BK33" s="355"/>
      <c r="BL33" s="355"/>
      <c r="BM33" s="355"/>
      <c r="BN33" s="355"/>
      <c r="BO33" s="355"/>
      <c r="BP33" s="355"/>
      <c r="BQ33" s="355"/>
      <c r="BR33" s="355"/>
      <c r="BS33" s="355"/>
      <c r="BT33" s="355"/>
      <c r="BU33" s="355"/>
      <c r="BV33" s="355"/>
      <c r="BW33" s="355"/>
      <c r="BX33" s="355"/>
      <c r="BY33" s="355"/>
      <c r="BZ33" s="355"/>
      <c r="CA33" s="355"/>
      <c r="CB33" s="355"/>
      <c r="CC33" s="355"/>
      <c r="CD33" s="355"/>
      <c r="CE33" s="355"/>
      <c r="CF33" s="355"/>
      <c r="CG33" s="355"/>
      <c r="CH33" s="355"/>
      <c r="CI33" s="355"/>
      <c r="CJ33" s="355"/>
      <c r="CK33" s="355"/>
      <c r="CL33" s="355"/>
      <c r="CM33" s="355"/>
      <c r="CN33" s="355"/>
      <c r="CO33" s="355"/>
      <c r="CP33" s="355"/>
      <c r="CQ33" s="355"/>
      <c r="CR33" s="355"/>
      <c r="CS33" s="355"/>
      <c r="CT33" s="355"/>
      <c r="CU33" s="355"/>
      <c r="CV33" s="355"/>
      <c r="CW33" s="355"/>
      <c r="CX33" s="355"/>
      <c r="CY33" s="355"/>
      <c r="CZ33" s="355"/>
      <c r="DA33" s="355"/>
      <c r="DB33" s="355"/>
      <c r="DC33" s="355"/>
      <c r="DD33" s="355"/>
      <c r="DE33" s="355"/>
      <c r="DF33" s="355"/>
      <c r="DG33" s="355"/>
      <c r="DH33" s="355"/>
      <c r="DI33" s="355"/>
      <c r="DJ33" s="355"/>
      <c r="DK33" s="355"/>
      <c r="DL33" s="355"/>
      <c r="DM33" s="355"/>
      <c r="DN33" s="355"/>
      <c r="DO33" s="355"/>
      <c r="DP33" s="355"/>
      <c r="DQ33" s="355"/>
      <c r="DR33" s="355"/>
      <c r="DS33" s="355"/>
      <c r="DT33" s="355"/>
      <c r="DU33" s="355"/>
      <c r="DV33" s="355"/>
      <c r="DW33" s="355"/>
      <c r="DX33" s="355"/>
      <c r="DY33" s="355"/>
      <c r="DZ33" s="355"/>
      <c r="EA33" s="355"/>
      <c r="EB33" s="355"/>
      <c r="EC33" s="355"/>
      <c r="ED33" s="355"/>
      <c r="EE33" s="355"/>
      <c r="EF33" s="355"/>
      <c r="EG33" s="355"/>
      <c r="EH33" s="355"/>
      <c r="EI33" s="355"/>
      <c r="EJ33" s="355"/>
      <c r="EK33" s="355"/>
      <c r="EL33" s="355"/>
      <c r="EM33" s="355"/>
      <c r="EN33" s="355"/>
      <c r="EO33" s="355"/>
      <c r="EP33" s="355"/>
      <c r="EQ33" s="355"/>
      <c r="ER33" s="355"/>
      <c r="ES33" s="355"/>
      <c r="ET33" s="355"/>
      <c r="EU33" s="355"/>
      <c r="EV33" s="355"/>
      <c r="EW33" s="355"/>
      <c r="EX33" s="355"/>
      <c r="EY33" s="355"/>
      <c r="EZ33" s="355"/>
      <c r="FA33" s="355"/>
      <c r="FB33" s="355"/>
      <c r="FC33" s="355"/>
      <c r="FD33" s="355"/>
      <c r="FE33" s="355"/>
      <c r="FF33" s="355"/>
      <c r="FG33" s="355"/>
      <c r="FH33" s="355"/>
      <c r="FI33" s="355"/>
      <c r="FJ33" s="355"/>
      <c r="FK33" s="355"/>
      <c r="FL33" s="355"/>
      <c r="FM33" s="355"/>
      <c r="FN33" s="355"/>
      <c r="FO33" s="355"/>
      <c r="FP33" s="355"/>
      <c r="FQ33" s="355"/>
      <c r="FR33" s="355"/>
      <c r="FS33" s="355"/>
      <c r="FT33" s="355"/>
      <c r="FU33" s="355"/>
      <c r="FV33" s="355"/>
      <c r="FW33" s="355"/>
      <c r="FX33" s="355"/>
      <c r="FY33" s="355"/>
      <c r="FZ33" s="355"/>
      <c r="GA33" s="355"/>
      <c r="GB33" s="355"/>
      <c r="GC33" s="355"/>
      <c r="GD33" s="355"/>
      <c r="GE33" s="355"/>
      <c r="GF33" s="355"/>
      <c r="GG33" s="355"/>
      <c r="GH33" s="355"/>
      <c r="GI33" s="355"/>
      <c r="GJ33" s="355"/>
      <c r="GK33" s="355"/>
      <c r="GL33" s="355"/>
      <c r="GM33" s="355"/>
      <c r="GN33" s="355"/>
      <c r="GO33" s="355"/>
      <c r="GP33" s="355"/>
      <c r="GQ33" s="355"/>
      <c r="GR33" s="355"/>
      <c r="GS33" s="355"/>
      <c r="GT33" s="355"/>
      <c r="GU33" s="355"/>
      <c r="GV33" s="355"/>
      <c r="GW33" s="355"/>
      <c r="GX33" s="355"/>
      <c r="GY33" s="355"/>
      <c r="GZ33" s="355"/>
      <c r="HA33" s="355"/>
      <c r="HB33" s="355"/>
      <c r="HC33" s="355"/>
      <c r="HD33" s="355"/>
      <c r="HE33" s="355"/>
      <c r="HF33" s="355"/>
      <c r="HG33" s="355"/>
      <c r="HH33" s="355"/>
      <c r="HI33" s="355"/>
      <c r="HJ33" s="355"/>
      <c r="HK33" s="355"/>
      <c r="HL33" s="355"/>
      <c r="HM33" s="355"/>
      <c r="HN33" s="355"/>
      <c r="HO33" s="355"/>
      <c r="HP33" s="355"/>
      <c r="HQ33" s="355"/>
      <c r="HR33" s="355"/>
      <c r="HS33" s="355"/>
      <c r="HT33" s="355"/>
      <c r="HU33" s="355"/>
      <c r="HV33" s="355"/>
      <c r="HW33" s="355"/>
      <c r="HX33" s="355"/>
      <c r="HY33" s="355"/>
      <c r="HZ33" s="355"/>
      <c r="IA33" s="355"/>
      <c r="IB33" s="355"/>
      <c r="IC33" s="355"/>
      <c r="ID33" s="355"/>
      <c r="IE33" s="355"/>
      <c r="IF33" s="355"/>
      <c r="IG33" s="355"/>
      <c r="IH33" s="355"/>
      <c r="II33" s="355"/>
      <c r="IJ33" s="355"/>
      <c r="IK33" s="355"/>
      <c r="IL33" s="355"/>
      <c r="IM33" s="355"/>
      <c r="IN33" s="355"/>
      <c r="IO33" s="355"/>
      <c r="IP33" s="355"/>
      <c r="IQ33" s="355"/>
      <c r="IR33" s="355"/>
      <c r="IS33" s="355"/>
      <c r="IT33" s="355"/>
      <c r="IU33" s="355"/>
      <c r="IV33" s="355"/>
    </row>
    <row r="34" spans="1:256" s="360" customFormat="1" ht="12.75" customHeight="1" x14ac:dyDescent="0.2">
      <c r="A34" s="371" t="s">
        <v>787</v>
      </c>
      <c r="B34" s="368">
        <v>30383</v>
      </c>
      <c r="C34" s="368">
        <v>-893</v>
      </c>
      <c r="D34" s="368"/>
      <c r="E34" s="368">
        <v>2039</v>
      </c>
      <c r="F34" s="368">
        <v>-2040</v>
      </c>
      <c r="G34" s="368">
        <v>530</v>
      </c>
      <c r="H34" s="368">
        <v>237</v>
      </c>
      <c r="I34" s="368">
        <v>-4697</v>
      </c>
      <c r="J34" s="368">
        <v>25559</v>
      </c>
      <c r="K34" s="354"/>
      <c r="L34" s="356"/>
      <c r="M34" s="356"/>
      <c r="N34" s="369"/>
      <c r="O34" s="369"/>
      <c r="P34" s="369"/>
      <c r="Q34" s="369"/>
      <c r="R34" s="369"/>
      <c r="S34" s="369"/>
      <c r="T34" s="131"/>
      <c r="U34" s="131"/>
      <c r="V34" s="370"/>
      <c r="W34" s="370"/>
      <c r="X34" s="370"/>
      <c r="Y34" s="355"/>
      <c r="Z34" s="355"/>
      <c r="AA34" s="355"/>
      <c r="AB34" s="355"/>
      <c r="AC34" s="355"/>
      <c r="AD34" s="355"/>
      <c r="AE34" s="355"/>
      <c r="AF34" s="355"/>
      <c r="AG34" s="355"/>
      <c r="AH34" s="355"/>
      <c r="AI34" s="355"/>
      <c r="AJ34" s="355"/>
      <c r="AK34" s="355"/>
      <c r="AL34" s="355"/>
      <c r="AM34" s="355"/>
      <c r="AN34" s="355"/>
      <c r="AO34" s="355"/>
      <c r="AP34" s="355"/>
      <c r="AQ34" s="355"/>
      <c r="AR34" s="355"/>
      <c r="AS34" s="355"/>
      <c r="AT34" s="355"/>
      <c r="AU34" s="355"/>
      <c r="AV34" s="355"/>
      <c r="AW34" s="355"/>
      <c r="AX34" s="355"/>
      <c r="AY34" s="355"/>
      <c r="AZ34" s="355"/>
      <c r="BA34" s="355"/>
      <c r="BB34" s="355"/>
      <c r="BC34" s="355"/>
      <c r="BD34" s="355"/>
      <c r="BE34" s="355"/>
      <c r="BF34" s="355"/>
      <c r="BG34" s="355"/>
      <c r="BH34" s="355"/>
      <c r="BI34" s="355"/>
      <c r="BJ34" s="355"/>
      <c r="BK34" s="355"/>
      <c r="BL34" s="355"/>
      <c r="BM34" s="355"/>
      <c r="BN34" s="355"/>
      <c r="BO34" s="355"/>
      <c r="BP34" s="355"/>
      <c r="BQ34" s="355"/>
      <c r="BR34" s="355"/>
      <c r="BS34" s="355"/>
      <c r="BT34" s="355"/>
      <c r="BU34" s="355"/>
      <c r="BV34" s="355"/>
      <c r="BW34" s="355"/>
      <c r="BX34" s="355"/>
      <c r="BY34" s="355"/>
      <c r="BZ34" s="355"/>
      <c r="CA34" s="355"/>
      <c r="CB34" s="355"/>
      <c r="CC34" s="355"/>
      <c r="CD34" s="355"/>
      <c r="CE34" s="355"/>
      <c r="CF34" s="355"/>
      <c r="CG34" s="355"/>
      <c r="CH34" s="355"/>
      <c r="CI34" s="355"/>
      <c r="CJ34" s="355"/>
      <c r="CK34" s="355"/>
      <c r="CL34" s="355"/>
      <c r="CM34" s="355"/>
      <c r="CN34" s="355"/>
      <c r="CO34" s="355"/>
      <c r="CP34" s="355"/>
      <c r="CQ34" s="355"/>
      <c r="CR34" s="355"/>
      <c r="CS34" s="355"/>
      <c r="CT34" s="355"/>
      <c r="CU34" s="355"/>
      <c r="CV34" s="355"/>
      <c r="CW34" s="355"/>
      <c r="CX34" s="355"/>
      <c r="CY34" s="355"/>
      <c r="CZ34" s="355"/>
      <c r="DA34" s="355"/>
      <c r="DB34" s="355"/>
      <c r="DC34" s="355"/>
      <c r="DD34" s="355"/>
      <c r="DE34" s="355"/>
      <c r="DF34" s="355"/>
      <c r="DG34" s="355"/>
      <c r="DH34" s="355"/>
      <c r="DI34" s="355"/>
      <c r="DJ34" s="355"/>
      <c r="DK34" s="355"/>
      <c r="DL34" s="355"/>
      <c r="DM34" s="355"/>
      <c r="DN34" s="355"/>
      <c r="DO34" s="355"/>
      <c r="DP34" s="355"/>
      <c r="DQ34" s="355"/>
      <c r="DR34" s="355"/>
      <c r="DS34" s="355"/>
      <c r="DT34" s="355"/>
      <c r="DU34" s="355"/>
      <c r="DV34" s="355"/>
      <c r="DW34" s="355"/>
      <c r="DX34" s="355"/>
      <c r="DY34" s="355"/>
      <c r="DZ34" s="355"/>
      <c r="EA34" s="355"/>
      <c r="EB34" s="355"/>
      <c r="EC34" s="355"/>
      <c r="ED34" s="355"/>
      <c r="EE34" s="355"/>
      <c r="EF34" s="355"/>
      <c r="EG34" s="355"/>
      <c r="EH34" s="355"/>
      <c r="EI34" s="355"/>
      <c r="EJ34" s="355"/>
      <c r="EK34" s="355"/>
      <c r="EL34" s="355"/>
      <c r="EM34" s="355"/>
      <c r="EN34" s="355"/>
      <c r="EO34" s="355"/>
      <c r="EP34" s="355"/>
      <c r="EQ34" s="355"/>
      <c r="ER34" s="355"/>
      <c r="ES34" s="355"/>
      <c r="ET34" s="355"/>
      <c r="EU34" s="355"/>
      <c r="EV34" s="355"/>
      <c r="EW34" s="355"/>
      <c r="EX34" s="355"/>
      <c r="EY34" s="355"/>
      <c r="EZ34" s="355"/>
      <c r="FA34" s="355"/>
      <c r="FB34" s="355"/>
      <c r="FC34" s="355"/>
      <c r="FD34" s="355"/>
      <c r="FE34" s="355"/>
      <c r="FF34" s="355"/>
      <c r="FG34" s="355"/>
      <c r="FH34" s="355"/>
      <c r="FI34" s="355"/>
      <c r="FJ34" s="355"/>
      <c r="FK34" s="355"/>
      <c r="FL34" s="355"/>
      <c r="FM34" s="355"/>
      <c r="FN34" s="355"/>
      <c r="FO34" s="355"/>
      <c r="FP34" s="355"/>
      <c r="FQ34" s="355"/>
      <c r="FR34" s="355"/>
      <c r="FS34" s="355"/>
      <c r="FT34" s="355"/>
      <c r="FU34" s="355"/>
      <c r="FV34" s="355"/>
      <c r="FW34" s="355"/>
      <c r="FX34" s="355"/>
      <c r="FY34" s="355"/>
      <c r="FZ34" s="355"/>
      <c r="GA34" s="355"/>
      <c r="GB34" s="355"/>
      <c r="GC34" s="355"/>
      <c r="GD34" s="355"/>
      <c r="GE34" s="355"/>
      <c r="GF34" s="355"/>
      <c r="GG34" s="355"/>
      <c r="GH34" s="355"/>
      <c r="GI34" s="355"/>
      <c r="GJ34" s="355"/>
      <c r="GK34" s="355"/>
      <c r="GL34" s="355"/>
      <c r="GM34" s="355"/>
      <c r="GN34" s="355"/>
      <c r="GO34" s="355"/>
      <c r="GP34" s="355"/>
      <c r="GQ34" s="355"/>
      <c r="GR34" s="355"/>
      <c r="GS34" s="355"/>
      <c r="GT34" s="355"/>
      <c r="GU34" s="355"/>
      <c r="GV34" s="355"/>
      <c r="GW34" s="355"/>
      <c r="GX34" s="355"/>
      <c r="GY34" s="355"/>
      <c r="GZ34" s="355"/>
      <c r="HA34" s="355"/>
      <c r="HB34" s="355"/>
      <c r="HC34" s="355"/>
      <c r="HD34" s="355"/>
      <c r="HE34" s="355"/>
      <c r="HF34" s="355"/>
      <c r="HG34" s="355"/>
      <c r="HH34" s="355"/>
      <c r="HI34" s="355"/>
      <c r="HJ34" s="355"/>
      <c r="HK34" s="355"/>
      <c r="HL34" s="355"/>
      <c r="HM34" s="355"/>
      <c r="HN34" s="355"/>
      <c r="HO34" s="355"/>
      <c r="HP34" s="355"/>
      <c r="HQ34" s="355"/>
      <c r="HR34" s="355"/>
      <c r="HS34" s="355"/>
      <c r="HT34" s="355"/>
      <c r="HU34" s="355"/>
      <c r="HV34" s="355"/>
      <c r="HW34" s="355"/>
      <c r="HX34" s="355"/>
      <c r="HY34" s="355"/>
      <c r="HZ34" s="355"/>
      <c r="IA34" s="355"/>
      <c r="IB34" s="355"/>
      <c r="IC34" s="355"/>
      <c r="ID34" s="355"/>
      <c r="IE34" s="355"/>
      <c r="IF34" s="355"/>
      <c r="IG34" s="355"/>
      <c r="IH34" s="355"/>
      <c r="II34" s="355"/>
      <c r="IJ34" s="355"/>
      <c r="IK34" s="355"/>
      <c r="IL34" s="355"/>
      <c r="IM34" s="355"/>
      <c r="IN34" s="355"/>
      <c r="IO34" s="355"/>
      <c r="IP34" s="355"/>
      <c r="IQ34" s="355"/>
      <c r="IR34" s="355"/>
      <c r="IS34" s="355"/>
      <c r="IT34" s="355"/>
      <c r="IU34" s="355"/>
      <c r="IV34" s="355"/>
    </row>
    <row r="35" spans="1:256" s="360" customFormat="1" ht="12.75" customHeight="1" x14ac:dyDescent="0.2">
      <c r="A35" s="371" t="s">
        <v>788</v>
      </c>
      <c r="B35" s="367">
        <v>32087</v>
      </c>
      <c r="C35" s="368">
        <v>-1143</v>
      </c>
      <c r="D35" s="368"/>
      <c r="E35" s="368">
        <v>2143</v>
      </c>
      <c r="F35" s="368">
        <v>-2148</v>
      </c>
      <c r="G35" s="368">
        <v>534</v>
      </c>
      <c r="H35" s="368">
        <v>143</v>
      </c>
      <c r="I35" s="368">
        <v>-3965</v>
      </c>
      <c r="J35" s="367">
        <v>27650</v>
      </c>
      <c r="K35" s="354"/>
      <c r="L35" s="356"/>
      <c r="M35" s="356"/>
      <c r="N35" s="369"/>
      <c r="O35" s="369"/>
      <c r="P35" s="369"/>
      <c r="Q35" s="369"/>
      <c r="R35" s="369"/>
      <c r="S35" s="369"/>
      <c r="T35" s="131"/>
      <c r="U35" s="131"/>
      <c r="V35" s="370"/>
      <c r="W35" s="370"/>
      <c r="X35" s="370"/>
      <c r="Y35" s="355"/>
      <c r="Z35" s="355"/>
      <c r="AA35" s="355"/>
      <c r="AB35" s="355"/>
      <c r="AC35" s="355"/>
      <c r="AD35" s="355"/>
      <c r="AE35" s="355"/>
      <c r="AF35" s="355"/>
      <c r="AG35" s="355"/>
      <c r="AH35" s="355"/>
      <c r="AI35" s="355"/>
      <c r="AJ35" s="355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355"/>
      <c r="AY35" s="355"/>
      <c r="AZ35" s="355"/>
      <c r="BA35" s="355"/>
      <c r="BB35" s="355"/>
      <c r="BC35" s="355"/>
      <c r="BD35" s="355"/>
      <c r="BE35" s="355"/>
      <c r="BF35" s="355"/>
      <c r="BG35" s="355"/>
      <c r="BH35" s="355"/>
      <c r="BI35" s="355"/>
      <c r="BJ35" s="355"/>
      <c r="BK35" s="355"/>
      <c r="BL35" s="355"/>
      <c r="BM35" s="355"/>
      <c r="BN35" s="355"/>
      <c r="BO35" s="355"/>
      <c r="BP35" s="355"/>
      <c r="BQ35" s="355"/>
      <c r="BR35" s="355"/>
      <c r="BS35" s="355"/>
      <c r="BT35" s="355"/>
      <c r="BU35" s="355"/>
      <c r="BV35" s="355"/>
      <c r="BW35" s="355"/>
      <c r="BX35" s="355"/>
      <c r="BY35" s="355"/>
      <c r="BZ35" s="355"/>
      <c r="CA35" s="355"/>
      <c r="CB35" s="355"/>
      <c r="CC35" s="355"/>
      <c r="CD35" s="355"/>
      <c r="CE35" s="355"/>
      <c r="CF35" s="355"/>
      <c r="CG35" s="355"/>
      <c r="CH35" s="355"/>
      <c r="CI35" s="355"/>
      <c r="CJ35" s="355"/>
      <c r="CK35" s="355"/>
      <c r="CL35" s="355"/>
      <c r="CM35" s="355"/>
      <c r="CN35" s="355"/>
      <c r="CO35" s="355"/>
      <c r="CP35" s="355"/>
      <c r="CQ35" s="355"/>
      <c r="CR35" s="355"/>
      <c r="CS35" s="355"/>
      <c r="CT35" s="355"/>
      <c r="CU35" s="355"/>
      <c r="CV35" s="355"/>
      <c r="CW35" s="355"/>
      <c r="CX35" s="355"/>
      <c r="CY35" s="355"/>
      <c r="CZ35" s="355"/>
      <c r="DA35" s="355"/>
      <c r="DB35" s="355"/>
      <c r="DC35" s="355"/>
      <c r="DD35" s="355"/>
      <c r="DE35" s="355"/>
      <c r="DF35" s="355"/>
      <c r="DG35" s="355"/>
      <c r="DH35" s="355"/>
      <c r="DI35" s="355"/>
      <c r="DJ35" s="355"/>
      <c r="DK35" s="355"/>
      <c r="DL35" s="355"/>
      <c r="DM35" s="355"/>
      <c r="DN35" s="355"/>
      <c r="DO35" s="355"/>
      <c r="DP35" s="355"/>
      <c r="DQ35" s="355"/>
      <c r="DR35" s="355"/>
      <c r="DS35" s="355"/>
      <c r="DT35" s="355"/>
      <c r="DU35" s="355"/>
      <c r="DV35" s="355"/>
      <c r="DW35" s="355"/>
      <c r="DX35" s="355"/>
      <c r="DY35" s="355"/>
      <c r="DZ35" s="355"/>
      <c r="EA35" s="355"/>
      <c r="EB35" s="355"/>
      <c r="EC35" s="355"/>
      <c r="ED35" s="355"/>
      <c r="EE35" s="355"/>
      <c r="EF35" s="355"/>
      <c r="EG35" s="355"/>
      <c r="EH35" s="355"/>
      <c r="EI35" s="355"/>
      <c r="EJ35" s="355"/>
      <c r="EK35" s="355"/>
      <c r="EL35" s="355"/>
      <c r="EM35" s="355"/>
      <c r="EN35" s="355"/>
      <c r="EO35" s="355"/>
      <c r="EP35" s="355"/>
      <c r="EQ35" s="355"/>
      <c r="ER35" s="355"/>
      <c r="ES35" s="355"/>
      <c r="ET35" s="355"/>
      <c r="EU35" s="355"/>
      <c r="EV35" s="355"/>
      <c r="EW35" s="355"/>
      <c r="EX35" s="355"/>
      <c r="EY35" s="355"/>
      <c r="EZ35" s="355"/>
      <c r="FA35" s="355"/>
      <c r="FB35" s="355"/>
      <c r="FC35" s="355"/>
      <c r="FD35" s="355"/>
      <c r="FE35" s="355"/>
      <c r="FF35" s="355"/>
      <c r="FG35" s="355"/>
      <c r="FH35" s="355"/>
      <c r="FI35" s="355"/>
      <c r="FJ35" s="355"/>
      <c r="FK35" s="355"/>
      <c r="FL35" s="355"/>
      <c r="FM35" s="355"/>
      <c r="FN35" s="355"/>
      <c r="FO35" s="355"/>
      <c r="FP35" s="355"/>
      <c r="FQ35" s="355"/>
      <c r="FR35" s="355"/>
      <c r="FS35" s="355"/>
      <c r="FT35" s="355"/>
      <c r="FU35" s="355"/>
      <c r="FV35" s="355"/>
      <c r="FW35" s="355"/>
      <c r="FX35" s="355"/>
      <c r="FY35" s="355"/>
      <c r="FZ35" s="355"/>
      <c r="GA35" s="355"/>
      <c r="GB35" s="355"/>
      <c r="GC35" s="355"/>
      <c r="GD35" s="355"/>
      <c r="GE35" s="355"/>
      <c r="GF35" s="355"/>
      <c r="GG35" s="355"/>
      <c r="GH35" s="355"/>
      <c r="GI35" s="355"/>
      <c r="GJ35" s="355"/>
      <c r="GK35" s="355"/>
      <c r="GL35" s="355"/>
      <c r="GM35" s="355"/>
      <c r="GN35" s="355"/>
      <c r="GO35" s="355"/>
      <c r="GP35" s="355"/>
      <c r="GQ35" s="355"/>
      <c r="GR35" s="355"/>
      <c r="GS35" s="355"/>
      <c r="GT35" s="355"/>
      <c r="GU35" s="355"/>
      <c r="GV35" s="355"/>
      <c r="GW35" s="355"/>
      <c r="GX35" s="355"/>
      <c r="GY35" s="355"/>
      <c r="GZ35" s="355"/>
      <c r="HA35" s="355"/>
      <c r="HB35" s="355"/>
      <c r="HC35" s="355"/>
      <c r="HD35" s="355"/>
      <c r="HE35" s="355"/>
      <c r="HF35" s="355"/>
      <c r="HG35" s="355"/>
      <c r="HH35" s="355"/>
      <c r="HI35" s="355"/>
      <c r="HJ35" s="355"/>
      <c r="HK35" s="355"/>
      <c r="HL35" s="355"/>
      <c r="HM35" s="355"/>
      <c r="HN35" s="355"/>
      <c r="HO35" s="355"/>
      <c r="HP35" s="355"/>
      <c r="HQ35" s="355"/>
      <c r="HR35" s="355"/>
      <c r="HS35" s="355"/>
      <c r="HT35" s="355"/>
      <c r="HU35" s="355"/>
      <c r="HV35" s="355"/>
      <c r="HW35" s="355"/>
      <c r="HX35" s="355"/>
      <c r="HY35" s="355"/>
      <c r="HZ35" s="355"/>
      <c r="IA35" s="355"/>
      <c r="IB35" s="355"/>
      <c r="IC35" s="355"/>
      <c r="ID35" s="355"/>
      <c r="IE35" s="355"/>
      <c r="IF35" s="355"/>
      <c r="IG35" s="355"/>
      <c r="IH35" s="355"/>
      <c r="II35" s="355"/>
      <c r="IJ35" s="355"/>
      <c r="IK35" s="355"/>
      <c r="IL35" s="355"/>
      <c r="IM35" s="355"/>
      <c r="IN35" s="355"/>
      <c r="IO35" s="355"/>
      <c r="IP35" s="355"/>
      <c r="IQ35" s="355"/>
      <c r="IR35" s="355"/>
      <c r="IS35" s="355"/>
      <c r="IT35" s="355"/>
      <c r="IU35" s="355"/>
      <c r="IV35" s="355"/>
    </row>
    <row r="36" spans="1:256" s="360" customFormat="1" ht="12.75" customHeight="1" x14ac:dyDescent="0.2">
      <c r="A36" s="371" t="s">
        <v>345</v>
      </c>
      <c r="B36" s="367">
        <v>33076</v>
      </c>
      <c r="C36" s="368">
        <v>-1152</v>
      </c>
      <c r="D36" s="368"/>
      <c r="E36" s="368">
        <v>2266</v>
      </c>
      <c r="F36" s="368">
        <v>-2276</v>
      </c>
      <c r="G36" s="368">
        <v>539</v>
      </c>
      <c r="H36" s="368">
        <v>76</v>
      </c>
      <c r="I36" s="368">
        <v>-3060</v>
      </c>
      <c r="J36" s="367">
        <v>29470</v>
      </c>
      <c r="K36" s="354"/>
      <c r="L36" s="356"/>
      <c r="M36" s="356"/>
      <c r="N36" s="369"/>
      <c r="O36" s="369"/>
      <c r="P36" s="369"/>
      <c r="Q36" s="369"/>
      <c r="R36" s="369"/>
      <c r="S36" s="369"/>
      <c r="T36" s="131"/>
      <c r="U36" s="131"/>
      <c r="V36" s="370"/>
      <c r="W36" s="370"/>
      <c r="X36" s="370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355"/>
      <c r="AL36" s="355"/>
      <c r="AM36" s="355"/>
      <c r="AN36" s="355"/>
      <c r="AO36" s="355"/>
      <c r="AP36" s="355"/>
      <c r="AQ36" s="355"/>
      <c r="AR36" s="355"/>
      <c r="AS36" s="355"/>
      <c r="AT36" s="355"/>
      <c r="AU36" s="355"/>
      <c r="AV36" s="355"/>
      <c r="AW36" s="355"/>
      <c r="AX36" s="355"/>
      <c r="AY36" s="355"/>
      <c r="AZ36" s="355"/>
      <c r="BA36" s="355"/>
      <c r="BB36" s="355"/>
      <c r="BC36" s="355"/>
      <c r="BD36" s="355"/>
      <c r="BE36" s="355"/>
      <c r="BF36" s="355"/>
      <c r="BG36" s="355"/>
      <c r="BH36" s="355"/>
      <c r="BI36" s="355"/>
      <c r="BJ36" s="355"/>
      <c r="BK36" s="355"/>
      <c r="BL36" s="355"/>
      <c r="BM36" s="355"/>
      <c r="BN36" s="355"/>
      <c r="BO36" s="355"/>
      <c r="BP36" s="355"/>
      <c r="BQ36" s="355"/>
      <c r="BR36" s="355"/>
      <c r="BS36" s="355"/>
      <c r="BT36" s="355"/>
      <c r="BU36" s="355"/>
      <c r="BV36" s="355"/>
      <c r="BW36" s="355"/>
      <c r="BX36" s="355"/>
      <c r="BY36" s="355"/>
      <c r="BZ36" s="355"/>
      <c r="CA36" s="355"/>
      <c r="CB36" s="355"/>
      <c r="CC36" s="355"/>
      <c r="CD36" s="355"/>
      <c r="CE36" s="355"/>
      <c r="CF36" s="355"/>
      <c r="CG36" s="355"/>
      <c r="CH36" s="355"/>
      <c r="CI36" s="355"/>
      <c r="CJ36" s="355"/>
      <c r="CK36" s="355"/>
      <c r="CL36" s="355"/>
      <c r="CM36" s="355"/>
      <c r="CN36" s="355"/>
      <c r="CO36" s="355"/>
      <c r="CP36" s="355"/>
      <c r="CQ36" s="355"/>
      <c r="CR36" s="355"/>
      <c r="CS36" s="355"/>
      <c r="CT36" s="355"/>
      <c r="CU36" s="355"/>
      <c r="CV36" s="355"/>
      <c r="CW36" s="355"/>
      <c r="CX36" s="355"/>
      <c r="CY36" s="355"/>
      <c r="CZ36" s="355"/>
      <c r="DA36" s="355"/>
      <c r="DB36" s="355"/>
      <c r="DC36" s="355"/>
      <c r="DD36" s="355"/>
      <c r="DE36" s="355"/>
      <c r="DF36" s="355"/>
      <c r="DG36" s="355"/>
      <c r="DH36" s="355"/>
      <c r="DI36" s="355"/>
      <c r="DJ36" s="355"/>
      <c r="DK36" s="355"/>
      <c r="DL36" s="355"/>
      <c r="DM36" s="355"/>
      <c r="DN36" s="355"/>
      <c r="DO36" s="355"/>
      <c r="DP36" s="355"/>
      <c r="DQ36" s="355"/>
      <c r="DR36" s="355"/>
      <c r="DS36" s="355"/>
      <c r="DT36" s="355"/>
      <c r="DU36" s="355"/>
      <c r="DV36" s="355"/>
      <c r="DW36" s="355"/>
      <c r="DX36" s="355"/>
      <c r="DY36" s="355"/>
      <c r="DZ36" s="355"/>
      <c r="EA36" s="355"/>
      <c r="EB36" s="355"/>
      <c r="EC36" s="355"/>
      <c r="ED36" s="355"/>
      <c r="EE36" s="355"/>
      <c r="EF36" s="355"/>
      <c r="EG36" s="355"/>
      <c r="EH36" s="355"/>
      <c r="EI36" s="355"/>
      <c r="EJ36" s="355"/>
      <c r="EK36" s="355"/>
      <c r="EL36" s="355"/>
      <c r="EM36" s="355"/>
      <c r="EN36" s="355"/>
      <c r="EO36" s="355"/>
      <c r="EP36" s="355"/>
      <c r="EQ36" s="355"/>
      <c r="ER36" s="355"/>
      <c r="ES36" s="355"/>
      <c r="ET36" s="355"/>
      <c r="EU36" s="355"/>
      <c r="EV36" s="355"/>
      <c r="EW36" s="355"/>
      <c r="EX36" s="355"/>
      <c r="EY36" s="355"/>
      <c r="EZ36" s="355"/>
      <c r="FA36" s="355"/>
      <c r="FB36" s="355"/>
      <c r="FC36" s="355"/>
      <c r="FD36" s="355"/>
      <c r="FE36" s="355"/>
      <c r="FF36" s="355"/>
      <c r="FG36" s="355"/>
      <c r="FH36" s="355"/>
      <c r="FI36" s="355"/>
      <c r="FJ36" s="355"/>
      <c r="FK36" s="355"/>
      <c r="FL36" s="355"/>
      <c r="FM36" s="355"/>
      <c r="FN36" s="355"/>
      <c r="FO36" s="355"/>
      <c r="FP36" s="355"/>
      <c r="FQ36" s="355"/>
      <c r="FR36" s="355"/>
      <c r="FS36" s="355"/>
      <c r="FT36" s="355"/>
      <c r="FU36" s="355"/>
      <c r="FV36" s="355"/>
      <c r="FW36" s="355"/>
      <c r="FX36" s="355"/>
      <c r="FY36" s="355"/>
      <c r="FZ36" s="355"/>
      <c r="GA36" s="355"/>
      <c r="GB36" s="355"/>
      <c r="GC36" s="355"/>
      <c r="GD36" s="355"/>
      <c r="GE36" s="355"/>
      <c r="GF36" s="355"/>
      <c r="GG36" s="355"/>
      <c r="GH36" s="355"/>
      <c r="GI36" s="355"/>
      <c r="GJ36" s="355"/>
      <c r="GK36" s="355"/>
      <c r="GL36" s="355"/>
      <c r="GM36" s="355"/>
      <c r="GN36" s="355"/>
      <c r="GO36" s="355"/>
      <c r="GP36" s="355"/>
      <c r="GQ36" s="355"/>
      <c r="GR36" s="355"/>
      <c r="GS36" s="355"/>
      <c r="GT36" s="355"/>
      <c r="GU36" s="355"/>
      <c r="GV36" s="355"/>
      <c r="GW36" s="355"/>
      <c r="GX36" s="355"/>
      <c r="GY36" s="355"/>
      <c r="GZ36" s="355"/>
      <c r="HA36" s="355"/>
      <c r="HB36" s="355"/>
      <c r="HC36" s="355"/>
      <c r="HD36" s="355"/>
      <c r="HE36" s="355"/>
      <c r="HF36" s="355"/>
      <c r="HG36" s="355"/>
      <c r="HH36" s="355"/>
      <c r="HI36" s="355"/>
      <c r="HJ36" s="355"/>
      <c r="HK36" s="355"/>
      <c r="HL36" s="355"/>
      <c r="HM36" s="355"/>
      <c r="HN36" s="355"/>
      <c r="HO36" s="355"/>
      <c r="HP36" s="355"/>
      <c r="HQ36" s="355"/>
      <c r="HR36" s="355"/>
      <c r="HS36" s="355"/>
      <c r="HT36" s="355"/>
      <c r="HU36" s="355"/>
      <c r="HV36" s="355"/>
      <c r="HW36" s="355"/>
      <c r="HX36" s="355"/>
      <c r="HY36" s="355"/>
      <c r="HZ36" s="355"/>
      <c r="IA36" s="355"/>
      <c r="IB36" s="355"/>
      <c r="IC36" s="355"/>
      <c r="ID36" s="355"/>
      <c r="IE36" s="355"/>
      <c r="IF36" s="355"/>
      <c r="IG36" s="355"/>
      <c r="IH36" s="355"/>
      <c r="II36" s="355"/>
      <c r="IJ36" s="355"/>
      <c r="IK36" s="355"/>
      <c r="IL36" s="355"/>
      <c r="IM36" s="355"/>
      <c r="IN36" s="355"/>
      <c r="IO36" s="355"/>
      <c r="IP36" s="355"/>
      <c r="IQ36" s="355"/>
      <c r="IR36" s="355"/>
      <c r="IS36" s="355"/>
      <c r="IT36" s="355"/>
      <c r="IU36" s="355"/>
      <c r="IV36" s="355"/>
    </row>
    <row r="37" spans="1:256" s="374" customFormat="1" ht="7.5" customHeight="1" x14ac:dyDescent="0.2">
      <c r="A37" s="3"/>
      <c r="B37" s="372"/>
      <c r="C37" s="372"/>
      <c r="D37" s="372"/>
      <c r="E37" s="372"/>
      <c r="F37" s="372"/>
      <c r="G37" s="372"/>
      <c r="H37" s="372"/>
      <c r="I37" s="372"/>
      <c r="J37" s="373"/>
      <c r="K37" s="354"/>
      <c r="L37" s="356"/>
      <c r="M37" s="356"/>
      <c r="N37" s="369"/>
      <c r="O37" s="369"/>
      <c r="P37" s="369"/>
      <c r="Q37" s="369"/>
      <c r="R37" s="369"/>
      <c r="S37" s="369"/>
      <c r="T37" s="131"/>
      <c r="U37" s="131"/>
      <c r="V37" s="370"/>
      <c r="W37" s="370"/>
      <c r="X37" s="370"/>
      <c r="Y37" s="355"/>
      <c r="Z37" s="355"/>
      <c r="AA37" s="355"/>
      <c r="AB37" s="355"/>
      <c r="AC37" s="355"/>
      <c r="AD37" s="355"/>
      <c r="AE37" s="355"/>
      <c r="AF37" s="355"/>
      <c r="AG37" s="355"/>
      <c r="AH37" s="355"/>
      <c r="AI37" s="355"/>
      <c r="AJ37" s="355"/>
      <c r="AK37" s="355"/>
      <c r="AL37" s="355"/>
      <c r="AM37" s="355"/>
      <c r="AN37" s="355"/>
      <c r="AO37" s="355"/>
      <c r="AP37" s="355"/>
      <c r="AQ37" s="355"/>
      <c r="AR37" s="355"/>
      <c r="AS37" s="355"/>
      <c r="AT37" s="355"/>
      <c r="AU37" s="355"/>
      <c r="AV37" s="355"/>
      <c r="AW37" s="355"/>
      <c r="AX37" s="355"/>
      <c r="AY37" s="355"/>
      <c r="AZ37" s="355"/>
      <c r="BA37" s="355"/>
      <c r="BB37" s="355"/>
      <c r="BC37" s="355"/>
      <c r="BD37" s="355"/>
      <c r="BE37" s="355"/>
      <c r="BF37" s="355"/>
      <c r="BG37" s="355"/>
      <c r="BH37" s="355"/>
      <c r="BI37" s="355"/>
      <c r="BJ37" s="355"/>
      <c r="BK37" s="355"/>
      <c r="BL37" s="355"/>
      <c r="BM37" s="355"/>
      <c r="BN37" s="355"/>
      <c r="BO37" s="355"/>
      <c r="BP37" s="355"/>
      <c r="BQ37" s="355"/>
      <c r="BR37" s="355"/>
      <c r="BS37" s="355"/>
      <c r="BT37" s="355"/>
      <c r="BU37" s="355"/>
      <c r="BV37" s="355"/>
      <c r="BW37" s="355"/>
      <c r="BX37" s="355"/>
      <c r="BY37" s="355"/>
      <c r="BZ37" s="355"/>
      <c r="CA37" s="355"/>
      <c r="CB37" s="355"/>
      <c r="CC37" s="355"/>
      <c r="CD37" s="355"/>
      <c r="CE37" s="355"/>
      <c r="CF37" s="355"/>
      <c r="CG37" s="355"/>
      <c r="CH37" s="355"/>
      <c r="CI37" s="355"/>
      <c r="CJ37" s="355"/>
      <c r="CK37" s="355"/>
      <c r="CL37" s="355"/>
      <c r="CM37" s="355"/>
      <c r="CN37" s="355"/>
      <c r="CO37" s="355"/>
      <c r="CP37" s="355"/>
      <c r="CQ37" s="355"/>
      <c r="CR37" s="355"/>
      <c r="CS37" s="355"/>
      <c r="CT37" s="355"/>
      <c r="CU37" s="355"/>
      <c r="CV37" s="355"/>
      <c r="CW37" s="355"/>
      <c r="CX37" s="355"/>
      <c r="CY37" s="355"/>
      <c r="CZ37" s="355"/>
      <c r="DA37" s="355"/>
      <c r="DB37" s="355"/>
      <c r="DC37" s="355"/>
      <c r="DD37" s="355"/>
      <c r="DE37" s="355"/>
      <c r="DF37" s="355"/>
      <c r="DG37" s="355"/>
      <c r="DH37" s="355"/>
      <c r="DI37" s="355"/>
      <c r="DJ37" s="355"/>
      <c r="DK37" s="355"/>
      <c r="DL37" s="355"/>
      <c r="DM37" s="355"/>
      <c r="DN37" s="355"/>
      <c r="DO37" s="355"/>
      <c r="DP37" s="355"/>
      <c r="DQ37" s="355"/>
      <c r="DR37" s="355"/>
      <c r="DS37" s="355"/>
      <c r="DT37" s="355"/>
      <c r="DU37" s="355"/>
      <c r="DV37" s="355"/>
      <c r="DW37" s="355"/>
      <c r="DX37" s="355"/>
      <c r="DY37" s="355"/>
      <c r="DZ37" s="355"/>
      <c r="EA37" s="355"/>
      <c r="EB37" s="355"/>
      <c r="EC37" s="355"/>
      <c r="ED37" s="355"/>
      <c r="EE37" s="355"/>
      <c r="EF37" s="355"/>
      <c r="EG37" s="355"/>
      <c r="EH37" s="355"/>
      <c r="EI37" s="355"/>
      <c r="EJ37" s="355"/>
      <c r="EK37" s="355"/>
      <c r="EL37" s="355"/>
      <c r="EM37" s="355"/>
      <c r="EN37" s="355"/>
      <c r="EO37" s="355"/>
      <c r="EP37" s="355"/>
      <c r="EQ37" s="355"/>
      <c r="ER37" s="355"/>
      <c r="ES37" s="355"/>
      <c r="ET37" s="355"/>
      <c r="EU37" s="355"/>
      <c r="EV37" s="355"/>
      <c r="EW37" s="355"/>
      <c r="EX37" s="355"/>
      <c r="EY37" s="355"/>
      <c r="EZ37" s="355"/>
      <c r="FA37" s="355"/>
      <c r="FB37" s="355"/>
      <c r="FC37" s="355"/>
      <c r="FD37" s="355"/>
      <c r="FE37" s="355"/>
      <c r="FF37" s="355"/>
      <c r="FG37" s="355"/>
      <c r="FH37" s="355"/>
      <c r="FI37" s="355"/>
      <c r="FJ37" s="355"/>
      <c r="FK37" s="355"/>
      <c r="FL37" s="355"/>
      <c r="FM37" s="355"/>
      <c r="FN37" s="355"/>
      <c r="FO37" s="355"/>
      <c r="FP37" s="355"/>
      <c r="FQ37" s="355"/>
      <c r="FR37" s="355"/>
      <c r="FS37" s="355"/>
      <c r="FT37" s="355"/>
      <c r="FU37" s="355"/>
      <c r="FV37" s="355"/>
      <c r="FW37" s="355"/>
      <c r="FX37" s="355"/>
      <c r="FY37" s="355"/>
      <c r="FZ37" s="355"/>
      <c r="GA37" s="355"/>
      <c r="GB37" s="355"/>
      <c r="GC37" s="355"/>
      <c r="GD37" s="355"/>
      <c r="GE37" s="355"/>
      <c r="GF37" s="355"/>
      <c r="GG37" s="355"/>
      <c r="GH37" s="355"/>
      <c r="GI37" s="355"/>
      <c r="GJ37" s="355"/>
      <c r="GK37" s="355"/>
      <c r="GL37" s="355"/>
      <c r="GM37" s="355"/>
      <c r="GN37" s="355"/>
      <c r="GO37" s="355"/>
      <c r="GP37" s="355"/>
      <c r="GQ37" s="355"/>
      <c r="GR37" s="355"/>
      <c r="GS37" s="355"/>
      <c r="GT37" s="355"/>
      <c r="GU37" s="355"/>
      <c r="GV37" s="355"/>
      <c r="GW37" s="355"/>
      <c r="GX37" s="355"/>
      <c r="GY37" s="355"/>
      <c r="GZ37" s="355"/>
      <c r="HA37" s="355"/>
      <c r="HB37" s="355"/>
      <c r="HC37" s="355"/>
      <c r="HD37" s="355"/>
      <c r="HE37" s="355"/>
      <c r="HF37" s="355"/>
      <c r="HG37" s="355"/>
      <c r="HH37" s="355"/>
      <c r="HI37" s="355"/>
      <c r="HJ37" s="355"/>
      <c r="HK37" s="355"/>
      <c r="HL37" s="355"/>
      <c r="HM37" s="355"/>
      <c r="HN37" s="355"/>
      <c r="HO37" s="355"/>
      <c r="HP37" s="355"/>
      <c r="HQ37" s="355"/>
      <c r="HR37" s="355"/>
      <c r="HS37" s="355"/>
      <c r="HT37" s="355"/>
      <c r="HU37" s="355"/>
      <c r="HV37" s="355"/>
      <c r="HW37" s="355"/>
      <c r="HX37" s="355"/>
      <c r="HY37" s="355"/>
      <c r="HZ37" s="355"/>
      <c r="IA37" s="355"/>
      <c r="IB37" s="355"/>
      <c r="IC37" s="355"/>
      <c r="ID37" s="355"/>
      <c r="IE37" s="355"/>
      <c r="IF37" s="355"/>
      <c r="IG37" s="355"/>
      <c r="IH37" s="355"/>
      <c r="II37" s="355"/>
      <c r="IJ37" s="355"/>
      <c r="IK37" s="355"/>
      <c r="IL37" s="355"/>
      <c r="IM37" s="355"/>
      <c r="IN37" s="355"/>
      <c r="IO37" s="355"/>
      <c r="IP37" s="355"/>
      <c r="IQ37" s="355"/>
      <c r="IR37" s="355"/>
      <c r="IS37" s="355"/>
      <c r="IT37" s="355"/>
      <c r="IU37" s="355"/>
      <c r="IV37" s="355"/>
    </row>
    <row r="38" spans="1:256" s="374" customFormat="1" ht="13.5" customHeight="1" x14ac:dyDescent="0.2">
      <c r="A38" s="375" t="s">
        <v>790</v>
      </c>
      <c r="B38"/>
      <c r="C38"/>
      <c r="D38"/>
      <c r="E38"/>
      <c r="F38"/>
      <c r="G38"/>
      <c r="H38"/>
      <c r="I38"/>
      <c r="J38" s="23"/>
      <c r="K38" s="376"/>
      <c r="L38" s="356"/>
      <c r="M38" s="356"/>
      <c r="N38" s="369"/>
      <c r="O38" s="369"/>
      <c r="P38" s="369"/>
      <c r="Q38" s="369"/>
      <c r="R38" s="369"/>
      <c r="S38" s="369"/>
      <c r="T38" s="131"/>
      <c r="U38" s="131"/>
      <c r="V38" s="377"/>
      <c r="W38" s="377"/>
      <c r="X38" s="377"/>
      <c r="Y38" s="377"/>
      <c r="Z38" s="377"/>
      <c r="AA38" s="377"/>
      <c r="AB38" s="377"/>
      <c r="AC38" s="377"/>
      <c r="AD38" s="377"/>
      <c r="AE38" s="377"/>
      <c r="AF38" s="377"/>
      <c r="AG38" s="377"/>
      <c r="AH38" s="377"/>
      <c r="AI38" s="377"/>
      <c r="AJ38" s="377"/>
      <c r="AK38" s="377"/>
      <c r="AL38" s="377"/>
      <c r="AM38" s="377"/>
      <c r="AN38" s="377"/>
      <c r="AO38" s="377"/>
      <c r="AP38" s="377"/>
      <c r="AQ38" s="377"/>
      <c r="AR38" s="377"/>
      <c r="AS38" s="377"/>
      <c r="AT38" s="377"/>
      <c r="AU38" s="377"/>
      <c r="AV38" s="377"/>
      <c r="AW38" s="377"/>
      <c r="AX38" s="377"/>
      <c r="AY38" s="377"/>
      <c r="AZ38" s="377"/>
      <c r="BA38" s="377"/>
      <c r="BB38" s="377"/>
      <c r="BC38" s="377"/>
      <c r="BD38" s="377"/>
      <c r="BE38" s="377"/>
      <c r="BF38" s="377"/>
      <c r="BG38" s="377"/>
      <c r="BH38" s="377"/>
      <c r="BI38" s="377"/>
      <c r="BJ38" s="377"/>
      <c r="BK38" s="377"/>
      <c r="BL38" s="377"/>
      <c r="BM38" s="377"/>
      <c r="BN38" s="377"/>
      <c r="BO38" s="377"/>
      <c r="BP38" s="377"/>
      <c r="BQ38" s="377"/>
      <c r="BR38" s="377"/>
      <c r="BS38" s="377"/>
      <c r="BT38" s="377"/>
      <c r="BU38" s="377"/>
      <c r="BV38" s="377"/>
      <c r="BW38" s="377"/>
      <c r="BX38" s="377"/>
      <c r="BY38" s="377"/>
      <c r="BZ38" s="377"/>
      <c r="CA38" s="377"/>
      <c r="CB38" s="377"/>
      <c r="CC38" s="377"/>
      <c r="CD38" s="377"/>
      <c r="CE38" s="377"/>
      <c r="CF38" s="377"/>
      <c r="CG38" s="377"/>
      <c r="CH38" s="377"/>
      <c r="CI38" s="377"/>
      <c r="CJ38" s="377"/>
      <c r="CK38" s="377"/>
      <c r="CL38" s="377"/>
      <c r="CM38" s="377"/>
      <c r="CN38" s="377"/>
      <c r="CO38" s="377"/>
      <c r="CP38" s="377"/>
      <c r="CQ38" s="377"/>
      <c r="CR38" s="377"/>
      <c r="CS38" s="377"/>
      <c r="CT38" s="377"/>
      <c r="CU38" s="377"/>
      <c r="CV38" s="377"/>
      <c r="CW38" s="377"/>
      <c r="CX38" s="377"/>
      <c r="CY38" s="377"/>
      <c r="CZ38" s="377"/>
      <c r="DA38" s="377"/>
      <c r="DB38" s="377"/>
      <c r="DC38" s="377"/>
      <c r="DD38" s="377"/>
      <c r="DE38" s="377"/>
      <c r="DF38" s="377"/>
      <c r="DG38" s="377"/>
      <c r="DH38" s="377"/>
      <c r="DI38" s="377"/>
      <c r="DJ38" s="377"/>
      <c r="DK38" s="377"/>
      <c r="DL38" s="377"/>
      <c r="DM38" s="377"/>
      <c r="DN38" s="377"/>
      <c r="DO38" s="377"/>
      <c r="DP38" s="377"/>
      <c r="DQ38" s="377"/>
      <c r="DR38" s="377"/>
      <c r="DS38" s="377"/>
      <c r="DT38" s="377"/>
      <c r="DU38" s="377"/>
      <c r="DV38" s="377"/>
      <c r="DW38" s="377"/>
      <c r="DX38" s="377"/>
      <c r="DY38" s="377"/>
      <c r="DZ38" s="377"/>
      <c r="EA38" s="377"/>
      <c r="EB38" s="377"/>
      <c r="EC38" s="377"/>
      <c r="ED38" s="377"/>
      <c r="EE38" s="377"/>
      <c r="EF38" s="377"/>
      <c r="EG38" s="377"/>
      <c r="EH38" s="377"/>
      <c r="EI38" s="377"/>
      <c r="EJ38" s="377"/>
      <c r="EK38" s="377"/>
      <c r="EL38" s="377"/>
      <c r="EM38" s="377"/>
      <c r="EN38" s="377"/>
      <c r="EO38" s="377"/>
      <c r="EP38" s="377"/>
      <c r="EQ38" s="377"/>
      <c r="ER38" s="377"/>
      <c r="ES38" s="377"/>
      <c r="ET38" s="377"/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</row>
    <row r="39" spans="1:256" s="382" customFormat="1" ht="13.5" customHeight="1" x14ac:dyDescent="0.2">
      <c r="A39" s="375" t="s">
        <v>791</v>
      </c>
      <c r="B39"/>
      <c r="C39"/>
      <c r="D39"/>
      <c r="E39"/>
      <c r="F39"/>
      <c r="G39"/>
      <c r="H39"/>
      <c r="I39"/>
      <c r="J39" s="23"/>
      <c r="K39" s="376"/>
      <c r="L39" s="378"/>
      <c r="M39" s="379"/>
      <c r="N39" s="380"/>
      <c r="O39" s="380"/>
      <c r="P39" s="380"/>
      <c r="Q39" s="380"/>
      <c r="R39" s="380"/>
      <c r="S39" s="380"/>
      <c r="T39" s="381"/>
      <c r="U39" s="381"/>
      <c r="V39" s="377"/>
      <c r="W39" s="377"/>
      <c r="X39" s="377"/>
      <c r="Y39" s="377"/>
      <c r="Z39" s="377"/>
      <c r="AA39" s="377"/>
      <c r="AB39" s="377"/>
      <c r="AC39" s="377"/>
      <c r="AD39" s="377"/>
      <c r="AE39" s="377"/>
      <c r="AF39" s="377"/>
      <c r="AG39" s="377"/>
      <c r="AH39" s="377"/>
      <c r="AI39" s="377"/>
      <c r="AJ39" s="377"/>
      <c r="AK39" s="377"/>
      <c r="AL39" s="377"/>
      <c r="AM39" s="377"/>
      <c r="AN39" s="377"/>
      <c r="AO39" s="377"/>
      <c r="AP39" s="377"/>
      <c r="AQ39" s="377"/>
      <c r="AR39" s="377"/>
      <c r="AS39" s="377"/>
      <c r="AT39" s="377"/>
      <c r="AU39" s="377"/>
      <c r="AV39" s="377"/>
      <c r="AW39" s="377"/>
      <c r="AX39" s="377"/>
      <c r="AY39" s="377"/>
      <c r="AZ39" s="377"/>
      <c r="BA39" s="377"/>
      <c r="BB39" s="377"/>
      <c r="BC39" s="377"/>
      <c r="BD39" s="377"/>
      <c r="BE39" s="377"/>
      <c r="BF39" s="377"/>
      <c r="BG39" s="377"/>
      <c r="BH39" s="377"/>
      <c r="BI39" s="377"/>
      <c r="BJ39" s="377"/>
      <c r="BK39" s="377"/>
      <c r="BL39" s="377"/>
      <c r="BM39" s="377"/>
      <c r="BN39" s="377"/>
      <c r="BO39" s="377"/>
      <c r="BP39" s="377"/>
      <c r="BQ39" s="377"/>
      <c r="BR39" s="377"/>
      <c r="BS39" s="377"/>
      <c r="BT39" s="377"/>
      <c r="BU39" s="377"/>
      <c r="BV39" s="377"/>
      <c r="BW39" s="377"/>
      <c r="BX39" s="377"/>
      <c r="BY39" s="377"/>
      <c r="BZ39" s="377"/>
      <c r="CA39" s="377"/>
      <c r="CB39" s="377"/>
      <c r="CC39" s="377"/>
      <c r="CD39" s="377"/>
      <c r="CE39" s="377"/>
      <c r="CF39" s="377"/>
      <c r="CG39" s="377"/>
      <c r="CH39" s="377"/>
      <c r="CI39" s="377"/>
      <c r="CJ39" s="377"/>
      <c r="CK39" s="377"/>
      <c r="CL39" s="377"/>
      <c r="CM39" s="377"/>
      <c r="CN39" s="377"/>
      <c r="CO39" s="377"/>
      <c r="CP39" s="377"/>
      <c r="CQ39" s="377"/>
      <c r="CR39" s="377"/>
      <c r="CS39" s="377"/>
      <c r="CT39" s="377"/>
      <c r="CU39" s="377"/>
      <c r="CV39" s="377"/>
      <c r="CW39" s="377"/>
      <c r="CX39" s="377"/>
      <c r="CY39" s="377"/>
      <c r="CZ39" s="377"/>
      <c r="DA39" s="377"/>
      <c r="DB39" s="377"/>
      <c r="DC39" s="377"/>
      <c r="DD39" s="377"/>
      <c r="DE39" s="377"/>
      <c r="DF39" s="377"/>
      <c r="DG39" s="377"/>
      <c r="DH39" s="377"/>
      <c r="DI39" s="377"/>
      <c r="DJ39" s="377"/>
      <c r="DK39" s="377"/>
      <c r="DL39" s="377"/>
      <c r="DM39" s="377"/>
      <c r="DN39" s="377"/>
      <c r="DO39" s="377"/>
      <c r="DP39" s="377"/>
      <c r="DQ39" s="377"/>
      <c r="DR39" s="377"/>
      <c r="DS39" s="377"/>
      <c r="DT39" s="377"/>
      <c r="DU39" s="377"/>
      <c r="DV39" s="377"/>
      <c r="DW39" s="377"/>
      <c r="DX39" s="377"/>
      <c r="DY39" s="377"/>
      <c r="DZ39" s="377"/>
      <c r="EA39" s="377"/>
      <c r="EB39" s="377"/>
      <c r="EC39" s="377"/>
      <c r="ED39" s="377"/>
      <c r="EE39" s="377"/>
      <c r="EF39" s="377"/>
      <c r="EG39" s="377"/>
      <c r="EH39" s="377"/>
      <c r="EI39" s="377"/>
      <c r="EJ39" s="377"/>
      <c r="EK39" s="377"/>
      <c r="EL39" s="377"/>
      <c r="EM39" s="377"/>
      <c r="EN39" s="377"/>
      <c r="EO39" s="377"/>
      <c r="EP39" s="377"/>
      <c r="EQ39" s="377"/>
      <c r="ER39" s="377"/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</row>
    <row r="40" spans="1:256" s="382" customFormat="1" ht="13.5" customHeight="1" x14ac:dyDescent="0.2">
      <c r="A40" s="375" t="s">
        <v>792</v>
      </c>
      <c r="B40"/>
      <c r="C40"/>
      <c r="D40"/>
      <c r="E40"/>
      <c r="F40"/>
      <c r="G40"/>
      <c r="H40"/>
      <c r="I40"/>
      <c r="J40" s="23"/>
      <c r="K40" s="383"/>
      <c r="L40" s="376"/>
      <c r="M40" s="376"/>
      <c r="N40" s="376"/>
      <c r="O40" s="376"/>
      <c r="P40" s="376"/>
      <c r="Q40" s="376"/>
      <c r="R40" s="376"/>
      <c r="S40" s="376"/>
      <c r="T40" s="377"/>
      <c r="U40" s="377"/>
      <c r="V40" s="377"/>
      <c r="W40" s="377"/>
      <c r="X40" s="377"/>
      <c r="Y40" s="384"/>
      <c r="Z40" s="384"/>
      <c r="AA40" s="384"/>
      <c r="AB40" s="384"/>
      <c r="AC40" s="384"/>
      <c r="AD40" s="384"/>
      <c r="AE40" s="384"/>
      <c r="AF40" s="384"/>
      <c r="AG40" s="384"/>
      <c r="AH40" s="384"/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4"/>
      <c r="AZ40" s="384"/>
      <c r="BA40" s="384"/>
      <c r="BB40" s="384"/>
      <c r="BC40" s="384"/>
      <c r="BD40" s="384"/>
      <c r="BE40" s="384"/>
      <c r="BF40" s="384"/>
      <c r="BG40" s="384"/>
      <c r="BH40" s="384"/>
      <c r="BI40" s="384"/>
      <c r="BJ40" s="384"/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  <c r="BW40" s="384"/>
      <c r="BX40" s="384"/>
      <c r="BY40" s="384"/>
      <c r="BZ40" s="384"/>
      <c r="CA40" s="384"/>
      <c r="CB40" s="384"/>
      <c r="CC40" s="384"/>
      <c r="CD40" s="384"/>
      <c r="CE40" s="384"/>
      <c r="CF40" s="384"/>
      <c r="CG40" s="384"/>
      <c r="CH40" s="384"/>
      <c r="CI40" s="384"/>
      <c r="CJ40" s="384"/>
      <c r="CK40" s="384"/>
      <c r="CL40" s="384"/>
      <c r="CM40" s="384"/>
      <c r="CN40" s="384"/>
      <c r="CO40" s="384"/>
      <c r="CP40" s="384"/>
      <c r="CQ40" s="384"/>
      <c r="CR40" s="384"/>
      <c r="CS40" s="384"/>
      <c r="CT40" s="384"/>
      <c r="CU40" s="384"/>
      <c r="CV40" s="384"/>
      <c r="CW40" s="384"/>
      <c r="CX40" s="384"/>
      <c r="CY40" s="384"/>
      <c r="CZ40" s="384"/>
      <c r="DA40" s="384"/>
      <c r="DB40" s="384"/>
      <c r="DC40" s="384"/>
      <c r="DD40" s="384"/>
      <c r="DE40" s="384"/>
      <c r="DF40" s="384"/>
      <c r="DG40" s="384"/>
      <c r="DH40" s="384"/>
      <c r="DI40" s="384"/>
      <c r="DJ40" s="384"/>
      <c r="DK40" s="384"/>
      <c r="DL40" s="384"/>
      <c r="DM40" s="384"/>
      <c r="DN40" s="384"/>
      <c r="DO40" s="384"/>
      <c r="DP40" s="384"/>
      <c r="DQ40" s="384"/>
      <c r="DR40" s="384"/>
      <c r="DS40" s="384"/>
      <c r="DT40" s="384"/>
      <c r="DU40" s="384"/>
      <c r="DV40" s="384"/>
      <c r="DW40" s="384"/>
      <c r="DX40" s="384"/>
      <c r="DY40" s="384"/>
      <c r="DZ40" s="384"/>
      <c r="EA40" s="384"/>
      <c r="EB40" s="384"/>
      <c r="EC40" s="384"/>
      <c r="ED40" s="384"/>
      <c r="EE40" s="384"/>
      <c r="EF40" s="384"/>
      <c r="EG40" s="384"/>
      <c r="EH40" s="384"/>
      <c r="EI40" s="384"/>
      <c r="EJ40" s="384"/>
      <c r="EK40" s="384"/>
      <c r="EL40" s="384"/>
      <c r="EM40" s="384"/>
      <c r="EN40" s="384"/>
      <c r="EO40" s="384"/>
      <c r="EP40" s="384"/>
      <c r="EQ40" s="384"/>
      <c r="ER40" s="384"/>
      <c r="ES40" s="384"/>
      <c r="ET40" s="384"/>
      <c r="EU40" s="384"/>
      <c r="EV40" s="384"/>
      <c r="EW40" s="384"/>
      <c r="EX40" s="384"/>
      <c r="EY40" s="384"/>
      <c r="EZ40" s="384"/>
      <c r="FA40" s="384"/>
      <c r="FB40" s="384"/>
      <c r="FC40" s="384"/>
      <c r="FD40" s="384"/>
      <c r="FE40" s="384"/>
      <c r="FF40" s="384"/>
      <c r="FG40" s="384"/>
      <c r="FH40" s="384"/>
      <c r="FI40" s="384"/>
      <c r="FJ40" s="384"/>
      <c r="FK40" s="384"/>
      <c r="FL40" s="384"/>
      <c r="FM40" s="384"/>
      <c r="FN40" s="384"/>
      <c r="FO40" s="384"/>
      <c r="FP40" s="384"/>
      <c r="FQ40" s="384"/>
      <c r="FR40" s="384"/>
      <c r="FS40" s="384"/>
      <c r="FT40" s="384"/>
      <c r="FU40" s="384"/>
      <c r="FV40" s="384"/>
      <c r="FW40" s="384"/>
      <c r="FX40" s="384"/>
      <c r="FY40" s="384"/>
      <c r="FZ40" s="384"/>
      <c r="GA40" s="384"/>
      <c r="GB40" s="384"/>
      <c r="GC40" s="384"/>
      <c r="GD40" s="384"/>
      <c r="GE40" s="384"/>
      <c r="GF40" s="384"/>
      <c r="GG40" s="384"/>
      <c r="GH40" s="384"/>
      <c r="GI40" s="384"/>
      <c r="GJ40" s="384"/>
      <c r="GK40" s="384"/>
      <c r="GL40" s="384"/>
      <c r="GM40" s="384"/>
      <c r="GN40" s="384"/>
      <c r="GO40" s="384"/>
      <c r="GP40" s="384"/>
      <c r="GQ40" s="384"/>
      <c r="GR40" s="384"/>
      <c r="GS40" s="384"/>
      <c r="GT40" s="384"/>
      <c r="GU40" s="384"/>
      <c r="GV40" s="384"/>
      <c r="GW40" s="384"/>
      <c r="GX40" s="384"/>
      <c r="GY40" s="384"/>
      <c r="GZ40" s="384"/>
      <c r="HA40" s="384"/>
      <c r="HB40" s="384"/>
      <c r="HC40" s="384"/>
      <c r="HD40" s="384"/>
      <c r="HE40" s="384"/>
      <c r="HF40" s="384"/>
      <c r="HG40" s="384"/>
      <c r="HH40" s="384"/>
      <c r="HI40" s="384"/>
      <c r="HJ40" s="384"/>
      <c r="HK40" s="384"/>
      <c r="HL40" s="384"/>
      <c r="HM40" s="384"/>
      <c r="HN40" s="384"/>
      <c r="HO40" s="384"/>
      <c r="HP40" s="384"/>
      <c r="HQ40" s="384"/>
      <c r="HR40" s="384"/>
      <c r="HS40" s="384"/>
      <c r="HT40" s="384"/>
      <c r="HU40" s="384"/>
      <c r="HV40" s="384"/>
      <c r="HW40" s="384"/>
      <c r="HX40" s="384"/>
      <c r="HY40" s="384"/>
      <c r="HZ40" s="384"/>
      <c r="IA40" s="384"/>
      <c r="IB40" s="384"/>
      <c r="IC40" s="384"/>
      <c r="ID40" s="384"/>
      <c r="IE40" s="384"/>
      <c r="IF40" s="384"/>
      <c r="IG40" s="384"/>
      <c r="IH40" s="384"/>
      <c r="II40" s="384"/>
      <c r="IJ40" s="384"/>
      <c r="IK40" s="384"/>
      <c r="IL40" s="384"/>
      <c r="IM40" s="384"/>
      <c r="IN40" s="384"/>
      <c r="IO40" s="384"/>
      <c r="IP40" s="384"/>
      <c r="IQ40" s="384"/>
      <c r="IR40" s="384"/>
      <c r="IS40" s="384"/>
      <c r="IT40" s="384"/>
      <c r="IU40" s="384"/>
      <c r="IV40" s="384"/>
    </row>
    <row r="41" spans="1:256" s="382" customFormat="1" ht="13.5" customHeight="1" x14ac:dyDescent="0.2">
      <c r="A41" s="375" t="s">
        <v>793</v>
      </c>
      <c r="B41"/>
      <c r="C41"/>
      <c r="D41"/>
      <c r="E41"/>
      <c r="F41"/>
      <c r="G41"/>
      <c r="H41"/>
      <c r="I41"/>
      <c r="J41" s="23"/>
      <c r="K41" s="383"/>
      <c r="L41" s="376"/>
      <c r="M41" s="376"/>
      <c r="N41" s="376"/>
      <c r="O41" s="376"/>
      <c r="P41" s="376"/>
      <c r="Q41" s="376"/>
      <c r="R41" s="376"/>
      <c r="S41" s="376"/>
      <c r="T41" s="377"/>
      <c r="U41" s="377"/>
      <c r="V41" s="377"/>
      <c r="W41" s="377"/>
      <c r="X41" s="377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4"/>
      <c r="AZ41" s="384"/>
      <c r="BA41" s="384"/>
      <c r="BB41" s="384"/>
      <c r="BC41" s="384"/>
      <c r="BD41" s="384"/>
      <c r="BE41" s="384"/>
      <c r="BF41" s="384"/>
      <c r="BG41" s="384"/>
      <c r="BH41" s="384"/>
      <c r="BI41" s="384"/>
      <c r="BJ41" s="384"/>
      <c r="BK41" s="384"/>
      <c r="BL41" s="384"/>
      <c r="BM41" s="384"/>
      <c r="BN41" s="384"/>
      <c r="BO41" s="384"/>
      <c r="BP41" s="384"/>
      <c r="BQ41" s="384"/>
      <c r="BR41" s="384"/>
      <c r="BS41" s="384"/>
      <c r="BT41" s="384"/>
      <c r="BU41" s="384"/>
      <c r="BV41" s="384"/>
      <c r="BW41" s="384"/>
      <c r="BX41" s="384"/>
      <c r="BY41" s="384"/>
      <c r="BZ41" s="384"/>
      <c r="CA41" s="384"/>
      <c r="CB41" s="384"/>
      <c r="CC41" s="384"/>
      <c r="CD41" s="384"/>
      <c r="CE41" s="384"/>
      <c r="CF41" s="384"/>
      <c r="CG41" s="384"/>
      <c r="CH41" s="384"/>
      <c r="CI41" s="384"/>
      <c r="CJ41" s="384"/>
      <c r="CK41" s="384"/>
      <c r="CL41" s="384"/>
      <c r="CM41" s="384"/>
      <c r="CN41" s="384"/>
      <c r="CO41" s="384"/>
      <c r="CP41" s="384"/>
      <c r="CQ41" s="384"/>
      <c r="CR41" s="384"/>
      <c r="CS41" s="384"/>
      <c r="CT41" s="384"/>
      <c r="CU41" s="384"/>
      <c r="CV41" s="384"/>
      <c r="CW41" s="384"/>
      <c r="CX41" s="384"/>
      <c r="CY41" s="384"/>
      <c r="CZ41" s="384"/>
      <c r="DA41" s="384"/>
      <c r="DB41" s="384"/>
      <c r="DC41" s="384"/>
      <c r="DD41" s="384"/>
      <c r="DE41" s="384"/>
      <c r="DF41" s="384"/>
      <c r="DG41" s="384"/>
      <c r="DH41" s="384"/>
      <c r="DI41" s="384"/>
      <c r="DJ41" s="384"/>
      <c r="DK41" s="384"/>
      <c r="DL41" s="384"/>
      <c r="DM41" s="384"/>
      <c r="DN41" s="384"/>
      <c r="DO41" s="384"/>
      <c r="DP41" s="384"/>
      <c r="DQ41" s="384"/>
      <c r="DR41" s="384"/>
      <c r="DS41" s="384"/>
      <c r="DT41" s="384"/>
      <c r="DU41" s="384"/>
      <c r="DV41" s="384"/>
      <c r="DW41" s="384"/>
      <c r="DX41" s="384"/>
      <c r="DY41" s="384"/>
      <c r="DZ41" s="384"/>
      <c r="EA41" s="384"/>
      <c r="EB41" s="384"/>
      <c r="EC41" s="384"/>
      <c r="ED41" s="384"/>
      <c r="EE41" s="384"/>
      <c r="EF41" s="384"/>
      <c r="EG41" s="384"/>
      <c r="EH41" s="384"/>
      <c r="EI41" s="384"/>
      <c r="EJ41" s="384"/>
      <c r="EK41" s="384"/>
      <c r="EL41" s="384"/>
      <c r="EM41" s="384"/>
      <c r="EN41" s="384"/>
      <c r="EO41" s="384"/>
      <c r="EP41" s="384"/>
      <c r="EQ41" s="384"/>
      <c r="ER41" s="384"/>
      <c r="ES41" s="384"/>
      <c r="ET41" s="384"/>
      <c r="EU41" s="384"/>
      <c r="EV41" s="384"/>
      <c r="EW41" s="384"/>
      <c r="EX41" s="384"/>
      <c r="EY41" s="384"/>
      <c r="EZ41" s="384"/>
      <c r="FA41" s="384"/>
      <c r="FB41" s="384"/>
      <c r="FC41" s="384"/>
      <c r="FD41" s="384"/>
      <c r="FE41" s="384"/>
      <c r="FF41" s="384"/>
      <c r="FG41" s="384"/>
      <c r="FH41" s="384"/>
      <c r="FI41" s="384"/>
      <c r="FJ41" s="384"/>
      <c r="FK41" s="384"/>
      <c r="FL41" s="384"/>
      <c r="FM41" s="384"/>
      <c r="FN41" s="384"/>
      <c r="FO41" s="384"/>
      <c r="FP41" s="384"/>
      <c r="FQ41" s="384"/>
      <c r="FR41" s="384"/>
      <c r="FS41" s="384"/>
      <c r="FT41" s="384"/>
      <c r="FU41" s="384"/>
      <c r="FV41" s="384"/>
      <c r="FW41" s="384"/>
      <c r="FX41" s="384"/>
      <c r="FY41" s="384"/>
      <c r="FZ41" s="384"/>
      <c r="GA41" s="384"/>
      <c r="GB41" s="384"/>
      <c r="GC41" s="384"/>
      <c r="GD41" s="384"/>
      <c r="GE41" s="384"/>
      <c r="GF41" s="384"/>
      <c r="GG41" s="384"/>
      <c r="GH41" s="384"/>
      <c r="GI41" s="384"/>
      <c r="GJ41" s="384"/>
      <c r="GK41" s="384"/>
      <c r="GL41" s="384"/>
      <c r="GM41" s="384"/>
      <c r="GN41" s="384"/>
      <c r="GO41" s="384"/>
      <c r="GP41" s="384"/>
      <c r="GQ41" s="384"/>
      <c r="GR41" s="384"/>
      <c r="GS41" s="384"/>
      <c r="GT41" s="384"/>
      <c r="GU41" s="384"/>
      <c r="GV41" s="384"/>
      <c r="GW41" s="384"/>
      <c r="GX41" s="384"/>
      <c r="GY41" s="384"/>
      <c r="GZ41" s="384"/>
      <c r="HA41" s="384"/>
      <c r="HB41" s="384"/>
      <c r="HC41" s="384"/>
      <c r="HD41" s="384"/>
      <c r="HE41" s="384"/>
      <c r="HF41" s="384"/>
      <c r="HG41" s="384"/>
      <c r="HH41" s="384"/>
      <c r="HI41" s="384"/>
      <c r="HJ41" s="384"/>
      <c r="HK41" s="384"/>
      <c r="HL41" s="384"/>
      <c r="HM41" s="384"/>
      <c r="HN41" s="384"/>
      <c r="HO41" s="384"/>
      <c r="HP41" s="384"/>
      <c r="HQ41" s="384"/>
      <c r="HR41" s="384"/>
      <c r="HS41" s="384"/>
      <c r="HT41" s="384"/>
      <c r="HU41" s="384"/>
      <c r="HV41" s="384"/>
      <c r="HW41" s="384"/>
      <c r="HX41" s="384"/>
      <c r="HY41" s="384"/>
      <c r="HZ41" s="384"/>
      <c r="IA41" s="384"/>
      <c r="IB41" s="384"/>
      <c r="IC41" s="384"/>
      <c r="ID41" s="384"/>
      <c r="IE41" s="384"/>
      <c r="IF41" s="384"/>
      <c r="IG41" s="384"/>
      <c r="IH41" s="384"/>
      <c r="II41" s="384"/>
      <c r="IJ41" s="384"/>
      <c r="IK41" s="384"/>
      <c r="IL41" s="384"/>
      <c r="IM41" s="384"/>
      <c r="IN41" s="384"/>
      <c r="IO41" s="384"/>
      <c r="IP41" s="384"/>
      <c r="IQ41" s="384"/>
      <c r="IR41" s="384"/>
      <c r="IS41" s="384"/>
      <c r="IT41" s="384"/>
      <c r="IU41" s="384"/>
      <c r="IV41" s="384"/>
    </row>
    <row r="42" spans="1:256" s="382" customFormat="1" ht="13.5" customHeight="1" x14ac:dyDescent="0.2">
      <c r="A42" s="375" t="s">
        <v>794</v>
      </c>
      <c r="B42"/>
      <c r="C42"/>
      <c r="D42"/>
      <c r="E42"/>
      <c r="F42"/>
      <c r="G42"/>
      <c r="H42"/>
      <c r="I42"/>
      <c r="J42" s="23"/>
      <c r="K42" s="383"/>
      <c r="L42" s="376"/>
      <c r="M42" s="376"/>
      <c r="N42" s="376"/>
      <c r="O42" s="376"/>
      <c r="P42" s="376"/>
      <c r="Q42" s="376"/>
      <c r="R42" s="376"/>
      <c r="S42" s="376"/>
      <c r="T42" s="377"/>
      <c r="U42" s="377"/>
      <c r="V42" s="377"/>
      <c r="W42" s="377"/>
      <c r="X42" s="377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/>
      <c r="BK42" s="384"/>
      <c r="BL42" s="384"/>
      <c r="BM42" s="384"/>
      <c r="BN42" s="384"/>
      <c r="BO42" s="384"/>
      <c r="BP42" s="384"/>
      <c r="BQ42" s="384"/>
      <c r="BR42" s="384"/>
      <c r="BS42" s="384"/>
      <c r="BT42" s="384"/>
      <c r="BU42" s="384"/>
      <c r="BV42" s="384"/>
      <c r="BW42" s="384"/>
      <c r="BX42" s="384"/>
      <c r="BY42" s="384"/>
      <c r="BZ42" s="384"/>
      <c r="CA42" s="384"/>
      <c r="CB42" s="384"/>
      <c r="CC42" s="384"/>
      <c r="CD42" s="384"/>
      <c r="CE42" s="384"/>
      <c r="CF42" s="384"/>
      <c r="CG42" s="384"/>
      <c r="CH42" s="384"/>
      <c r="CI42" s="384"/>
      <c r="CJ42" s="384"/>
      <c r="CK42" s="384"/>
      <c r="CL42" s="384"/>
      <c r="CM42" s="384"/>
      <c r="CN42" s="384"/>
      <c r="CO42" s="384"/>
      <c r="CP42" s="384"/>
      <c r="CQ42" s="384"/>
      <c r="CR42" s="384"/>
      <c r="CS42" s="384"/>
      <c r="CT42" s="384"/>
      <c r="CU42" s="384"/>
      <c r="CV42" s="384"/>
      <c r="CW42" s="384"/>
      <c r="CX42" s="384"/>
      <c r="CY42" s="384"/>
      <c r="CZ42" s="384"/>
      <c r="DA42" s="384"/>
      <c r="DB42" s="384"/>
      <c r="DC42" s="384"/>
      <c r="DD42" s="384"/>
      <c r="DE42" s="384"/>
      <c r="DF42" s="384"/>
      <c r="DG42" s="384"/>
      <c r="DH42" s="384"/>
      <c r="DI42" s="384"/>
      <c r="DJ42" s="384"/>
      <c r="DK42" s="384"/>
      <c r="DL42" s="384"/>
      <c r="DM42" s="384"/>
      <c r="DN42" s="384"/>
      <c r="DO42" s="384"/>
      <c r="DP42" s="384"/>
      <c r="DQ42" s="384"/>
      <c r="DR42" s="384"/>
      <c r="DS42" s="384"/>
      <c r="DT42" s="384"/>
      <c r="DU42" s="384"/>
      <c r="DV42" s="384"/>
      <c r="DW42" s="384"/>
      <c r="DX42" s="384"/>
      <c r="DY42" s="384"/>
      <c r="DZ42" s="384"/>
      <c r="EA42" s="384"/>
      <c r="EB42" s="384"/>
      <c r="EC42" s="384"/>
      <c r="ED42" s="384"/>
      <c r="EE42" s="384"/>
      <c r="EF42" s="384"/>
      <c r="EG42" s="384"/>
      <c r="EH42" s="384"/>
      <c r="EI42" s="384"/>
      <c r="EJ42" s="384"/>
      <c r="EK42" s="384"/>
      <c r="EL42" s="384"/>
      <c r="EM42" s="384"/>
      <c r="EN42" s="384"/>
      <c r="EO42" s="384"/>
      <c r="EP42" s="384"/>
      <c r="EQ42" s="384"/>
      <c r="ER42" s="384"/>
      <c r="ES42" s="384"/>
      <c r="ET42" s="384"/>
      <c r="EU42" s="384"/>
      <c r="EV42" s="384"/>
      <c r="EW42" s="384"/>
      <c r="EX42" s="384"/>
      <c r="EY42" s="384"/>
      <c r="EZ42" s="384"/>
      <c r="FA42" s="384"/>
      <c r="FB42" s="384"/>
      <c r="FC42" s="384"/>
      <c r="FD42" s="384"/>
      <c r="FE42" s="384"/>
      <c r="FF42" s="384"/>
      <c r="FG42" s="384"/>
      <c r="FH42" s="384"/>
      <c r="FI42" s="384"/>
      <c r="FJ42" s="384"/>
      <c r="FK42" s="384"/>
      <c r="FL42" s="384"/>
      <c r="FM42" s="384"/>
      <c r="FN42" s="384"/>
      <c r="FO42" s="384"/>
      <c r="FP42" s="384"/>
      <c r="FQ42" s="384"/>
      <c r="FR42" s="384"/>
      <c r="FS42" s="384"/>
      <c r="FT42" s="384"/>
      <c r="FU42" s="384"/>
      <c r="FV42" s="384"/>
      <c r="FW42" s="384"/>
      <c r="FX42" s="384"/>
      <c r="FY42" s="384"/>
      <c r="FZ42" s="384"/>
      <c r="GA42" s="384"/>
      <c r="GB42" s="384"/>
      <c r="GC42" s="384"/>
      <c r="GD42" s="384"/>
      <c r="GE42" s="384"/>
      <c r="GF42" s="384"/>
      <c r="GG42" s="384"/>
      <c r="GH42" s="384"/>
      <c r="GI42" s="384"/>
      <c r="GJ42" s="384"/>
      <c r="GK42" s="384"/>
      <c r="GL42" s="384"/>
      <c r="GM42" s="384"/>
      <c r="GN42" s="384"/>
      <c r="GO42" s="384"/>
      <c r="GP42" s="384"/>
      <c r="GQ42" s="384"/>
      <c r="GR42" s="384"/>
      <c r="GS42" s="384"/>
      <c r="GT42" s="384"/>
      <c r="GU42" s="384"/>
      <c r="GV42" s="384"/>
      <c r="GW42" s="384"/>
      <c r="GX42" s="384"/>
      <c r="GY42" s="384"/>
      <c r="GZ42" s="384"/>
      <c r="HA42" s="384"/>
      <c r="HB42" s="384"/>
      <c r="HC42" s="384"/>
      <c r="HD42" s="384"/>
      <c r="HE42" s="384"/>
      <c r="HF42" s="384"/>
      <c r="HG42" s="384"/>
      <c r="HH42" s="384"/>
      <c r="HI42" s="384"/>
      <c r="HJ42" s="384"/>
      <c r="HK42" s="384"/>
      <c r="HL42" s="384"/>
      <c r="HM42" s="384"/>
      <c r="HN42" s="384"/>
      <c r="HO42" s="384"/>
      <c r="HP42" s="384"/>
      <c r="HQ42" s="384"/>
      <c r="HR42" s="384"/>
      <c r="HS42" s="384"/>
      <c r="HT42" s="384"/>
      <c r="HU42" s="384"/>
      <c r="HV42" s="384"/>
      <c r="HW42" s="384"/>
      <c r="HX42" s="384"/>
      <c r="HY42" s="384"/>
      <c r="HZ42" s="384"/>
      <c r="IA42" s="384"/>
      <c r="IB42" s="384"/>
      <c r="IC42" s="384"/>
      <c r="ID42" s="384"/>
      <c r="IE42" s="384"/>
      <c r="IF42" s="384"/>
      <c r="IG42" s="384"/>
      <c r="IH42" s="384"/>
      <c r="II42" s="384"/>
      <c r="IJ42" s="384"/>
      <c r="IK42" s="384"/>
      <c r="IL42" s="384"/>
      <c r="IM42" s="384"/>
      <c r="IN42" s="384"/>
      <c r="IO42" s="384"/>
      <c r="IP42" s="384"/>
      <c r="IQ42" s="384"/>
      <c r="IR42" s="384"/>
      <c r="IS42" s="384"/>
      <c r="IT42" s="384"/>
      <c r="IU42" s="384"/>
      <c r="IV42" s="384"/>
    </row>
    <row r="43" spans="1:256" s="382" customFormat="1" ht="12.75" customHeight="1" x14ac:dyDescent="0.2">
      <c r="A43" s="384"/>
      <c r="B43"/>
      <c r="C43"/>
      <c r="D43"/>
      <c r="E43"/>
      <c r="F43"/>
      <c r="G43"/>
      <c r="H43"/>
      <c r="I43"/>
      <c r="J43" s="23"/>
      <c r="K43" s="383"/>
      <c r="L43" s="376"/>
      <c r="M43" s="376"/>
      <c r="N43" s="376"/>
      <c r="O43" s="376"/>
      <c r="P43" s="376"/>
      <c r="Q43" s="376"/>
      <c r="R43" s="376"/>
      <c r="S43" s="376"/>
      <c r="T43" s="377"/>
      <c r="U43" s="377"/>
      <c r="V43" s="377"/>
      <c r="W43" s="377"/>
      <c r="X43" s="377"/>
      <c r="Y43" s="384"/>
      <c r="Z43" s="384"/>
      <c r="AA43" s="384"/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/>
      <c r="BY43" s="384"/>
      <c r="BZ43" s="384"/>
      <c r="CA43" s="384"/>
      <c r="CB43" s="384"/>
      <c r="CC43" s="384"/>
      <c r="CD43" s="384"/>
      <c r="CE43" s="384"/>
      <c r="CF43" s="384"/>
      <c r="CG43" s="384"/>
      <c r="CH43" s="384"/>
      <c r="CI43" s="384"/>
      <c r="CJ43" s="384"/>
      <c r="CK43" s="384"/>
      <c r="CL43" s="384"/>
      <c r="CM43" s="384"/>
      <c r="CN43" s="384"/>
      <c r="CO43" s="384"/>
      <c r="CP43" s="384"/>
      <c r="CQ43" s="384"/>
      <c r="CR43" s="384"/>
      <c r="CS43" s="384"/>
      <c r="CT43" s="384"/>
      <c r="CU43" s="384"/>
      <c r="CV43" s="384"/>
      <c r="CW43" s="384"/>
      <c r="CX43" s="384"/>
      <c r="CY43" s="384"/>
      <c r="CZ43" s="384"/>
      <c r="DA43" s="384"/>
      <c r="DB43" s="384"/>
      <c r="DC43" s="384"/>
      <c r="DD43" s="384"/>
      <c r="DE43" s="384"/>
      <c r="DF43" s="384"/>
      <c r="DG43" s="384"/>
      <c r="DH43" s="384"/>
      <c r="DI43" s="384"/>
      <c r="DJ43" s="384"/>
      <c r="DK43" s="384"/>
      <c r="DL43" s="384"/>
      <c r="DM43" s="384"/>
      <c r="DN43" s="384"/>
      <c r="DO43" s="384"/>
      <c r="DP43" s="384"/>
      <c r="DQ43" s="384"/>
      <c r="DR43" s="384"/>
      <c r="DS43" s="384"/>
      <c r="DT43" s="384"/>
      <c r="DU43" s="384"/>
      <c r="DV43" s="384"/>
      <c r="DW43" s="384"/>
      <c r="DX43" s="384"/>
      <c r="DY43" s="384"/>
      <c r="DZ43" s="384"/>
      <c r="EA43" s="384"/>
      <c r="EB43" s="384"/>
      <c r="EC43" s="384"/>
      <c r="ED43" s="384"/>
      <c r="EE43" s="384"/>
      <c r="EF43" s="384"/>
      <c r="EG43" s="384"/>
      <c r="EH43" s="384"/>
      <c r="EI43" s="384"/>
      <c r="EJ43" s="384"/>
      <c r="EK43" s="384"/>
      <c r="EL43" s="384"/>
      <c r="EM43" s="384"/>
      <c r="EN43" s="384"/>
      <c r="EO43" s="384"/>
      <c r="EP43" s="384"/>
      <c r="EQ43" s="384"/>
      <c r="ER43" s="384"/>
      <c r="ES43" s="384"/>
      <c r="ET43" s="384"/>
      <c r="EU43" s="384"/>
      <c r="EV43" s="384"/>
      <c r="EW43" s="384"/>
      <c r="EX43" s="384"/>
      <c r="EY43" s="384"/>
      <c r="EZ43" s="384"/>
      <c r="FA43" s="384"/>
      <c r="FB43" s="384"/>
      <c r="FC43" s="384"/>
      <c r="FD43" s="384"/>
      <c r="FE43" s="384"/>
      <c r="FF43" s="384"/>
      <c r="FG43" s="384"/>
      <c r="FH43" s="384"/>
      <c r="FI43" s="384"/>
      <c r="FJ43" s="384"/>
      <c r="FK43" s="384"/>
      <c r="FL43" s="384"/>
      <c r="FM43" s="384"/>
      <c r="FN43" s="384"/>
      <c r="FO43" s="384"/>
      <c r="FP43" s="384"/>
      <c r="FQ43" s="384"/>
      <c r="FR43" s="384"/>
      <c r="FS43" s="384"/>
      <c r="FT43" s="384"/>
      <c r="FU43" s="384"/>
      <c r="FV43" s="384"/>
      <c r="FW43" s="384"/>
      <c r="FX43" s="384"/>
      <c r="FY43" s="384"/>
      <c r="FZ43" s="384"/>
      <c r="GA43" s="384"/>
      <c r="GB43" s="384"/>
      <c r="GC43" s="384"/>
      <c r="GD43" s="384"/>
      <c r="GE43" s="384"/>
      <c r="GF43" s="384"/>
      <c r="GG43" s="384"/>
      <c r="GH43" s="384"/>
      <c r="GI43" s="384"/>
      <c r="GJ43" s="384"/>
      <c r="GK43" s="384"/>
      <c r="GL43" s="384"/>
      <c r="GM43" s="384"/>
      <c r="GN43" s="384"/>
      <c r="GO43" s="384"/>
      <c r="GP43" s="384"/>
      <c r="GQ43" s="384"/>
      <c r="GR43" s="384"/>
      <c r="GS43" s="384"/>
      <c r="GT43" s="384"/>
      <c r="GU43" s="384"/>
      <c r="GV43" s="384"/>
      <c r="GW43" s="384"/>
      <c r="GX43" s="384"/>
      <c r="GY43" s="384"/>
      <c r="GZ43" s="384"/>
      <c r="HA43" s="384"/>
      <c r="HB43" s="384"/>
      <c r="HC43" s="384"/>
      <c r="HD43" s="384"/>
      <c r="HE43" s="384"/>
      <c r="HF43" s="384"/>
      <c r="HG43" s="384"/>
      <c r="HH43" s="384"/>
      <c r="HI43" s="384"/>
      <c r="HJ43" s="384"/>
      <c r="HK43" s="384"/>
      <c r="HL43" s="384"/>
      <c r="HM43" s="384"/>
      <c r="HN43" s="384"/>
      <c r="HO43" s="384"/>
      <c r="HP43" s="384"/>
      <c r="HQ43" s="384"/>
      <c r="HR43" s="384"/>
      <c r="HS43" s="384"/>
      <c r="HT43" s="384"/>
      <c r="HU43" s="384"/>
      <c r="HV43" s="384"/>
      <c r="HW43" s="384"/>
      <c r="HX43" s="384"/>
      <c r="HY43" s="384"/>
      <c r="HZ43" s="384"/>
      <c r="IA43" s="384"/>
      <c r="IB43" s="384"/>
      <c r="IC43" s="384"/>
      <c r="ID43" s="384"/>
      <c r="IE43" s="384"/>
      <c r="IF43" s="384"/>
      <c r="IG43" s="384"/>
      <c r="IH43" s="384"/>
      <c r="II43" s="384"/>
      <c r="IJ43" s="384"/>
      <c r="IK43" s="384"/>
      <c r="IL43" s="384"/>
      <c r="IM43" s="384"/>
      <c r="IN43" s="384"/>
      <c r="IO43" s="384"/>
      <c r="IP43" s="384"/>
      <c r="IQ43" s="384"/>
      <c r="IR43" s="384"/>
      <c r="IS43" s="384"/>
      <c r="IT43" s="384"/>
      <c r="IU43" s="384"/>
      <c r="IV43" s="384"/>
    </row>
    <row r="44" spans="1:256" ht="12.75" hidden="1" customHeight="1" x14ac:dyDescent="0.2">
      <c r="A44" s="385"/>
      <c r="B44" s="386"/>
      <c r="C44" s="386"/>
      <c r="D44" s="386"/>
      <c r="E44" s="386"/>
      <c r="F44" s="386"/>
      <c r="G44" s="386"/>
      <c r="H44" s="386"/>
      <c r="I44" s="386"/>
      <c r="J44" s="387"/>
      <c r="K44" s="383"/>
      <c r="L44" s="383"/>
      <c r="M44" s="383"/>
      <c r="N44" s="383"/>
      <c r="O44" s="383"/>
      <c r="P44" s="383"/>
      <c r="Q44" s="383"/>
      <c r="R44" s="383"/>
      <c r="S44" s="383"/>
      <c r="T44" s="384"/>
      <c r="U44" s="384"/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BL44" s="384"/>
      <c r="BM44" s="384"/>
      <c r="BN44" s="384"/>
      <c r="BO44" s="384"/>
      <c r="BP44" s="384"/>
      <c r="BQ44" s="384"/>
      <c r="BR44" s="384"/>
      <c r="BS44" s="384"/>
      <c r="BT44" s="384"/>
      <c r="BU44" s="384"/>
      <c r="BV44" s="384"/>
      <c r="BW44" s="384"/>
      <c r="BX44" s="384"/>
      <c r="BY44" s="384"/>
      <c r="BZ44" s="384"/>
      <c r="CA44" s="384"/>
      <c r="CB44" s="384"/>
      <c r="CC44" s="384"/>
      <c r="CD44" s="384"/>
      <c r="CE44" s="384"/>
      <c r="CF44" s="384"/>
      <c r="CG44" s="384"/>
      <c r="CH44" s="384"/>
      <c r="CI44" s="384"/>
      <c r="CJ44" s="384"/>
      <c r="CK44" s="384"/>
      <c r="CL44" s="384"/>
      <c r="CM44" s="384"/>
      <c r="CN44" s="384"/>
      <c r="CO44" s="384"/>
      <c r="CP44" s="384"/>
      <c r="CQ44" s="384"/>
      <c r="CR44" s="384"/>
      <c r="CS44" s="384"/>
      <c r="CT44" s="384"/>
      <c r="CU44" s="384"/>
      <c r="CV44" s="384"/>
      <c r="CW44" s="384"/>
      <c r="CX44" s="384"/>
      <c r="CY44" s="384"/>
      <c r="CZ44" s="384"/>
      <c r="DA44" s="384"/>
      <c r="DB44" s="384"/>
      <c r="DC44" s="384"/>
      <c r="DD44" s="384"/>
      <c r="DE44" s="384"/>
      <c r="DF44" s="384"/>
      <c r="DG44" s="384"/>
      <c r="DH44" s="384"/>
      <c r="DI44" s="384"/>
      <c r="DJ44" s="384"/>
      <c r="DK44" s="384"/>
      <c r="DL44" s="384"/>
      <c r="DM44" s="384"/>
      <c r="DN44" s="384"/>
      <c r="DO44" s="384"/>
      <c r="DP44" s="384"/>
      <c r="DQ44" s="384"/>
      <c r="DR44" s="384"/>
      <c r="DS44" s="384"/>
      <c r="DT44" s="384"/>
      <c r="DU44" s="384"/>
      <c r="DV44" s="384"/>
      <c r="DW44" s="384"/>
      <c r="DX44" s="384"/>
      <c r="DY44" s="384"/>
      <c r="DZ44" s="384"/>
      <c r="EA44" s="384"/>
      <c r="EB44" s="384"/>
      <c r="EC44" s="384"/>
      <c r="ED44" s="384"/>
      <c r="EE44" s="384"/>
      <c r="EF44" s="384"/>
      <c r="EG44" s="384"/>
      <c r="EH44" s="384"/>
      <c r="EI44" s="384"/>
      <c r="EJ44" s="384"/>
      <c r="EK44" s="384"/>
      <c r="EL44" s="384"/>
      <c r="EM44" s="384"/>
      <c r="EN44" s="384"/>
      <c r="EO44" s="384"/>
      <c r="EP44" s="384"/>
      <c r="EQ44" s="384"/>
      <c r="ER44" s="384"/>
      <c r="ES44" s="384"/>
      <c r="ET44" s="384"/>
      <c r="EU44" s="384"/>
      <c r="EV44" s="384"/>
      <c r="EW44" s="384"/>
      <c r="EX44" s="384"/>
      <c r="EY44" s="384"/>
      <c r="EZ44" s="384"/>
      <c r="FA44" s="384"/>
      <c r="FB44" s="384"/>
      <c r="FC44" s="384"/>
      <c r="FD44" s="384"/>
      <c r="FE44" s="384"/>
      <c r="FF44" s="384"/>
      <c r="FG44" s="384"/>
      <c r="FH44" s="384"/>
      <c r="FI44" s="384"/>
      <c r="FJ44" s="384"/>
      <c r="FK44" s="384"/>
      <c r="FL44" s="384"/>
      <c r="FM44" s="384"/>
      <c r="FN44" s="384"/>
      <c r="FO44" s="384"/>
      <c r="FP44" s="384"/>
      <c r="FQ44" s="384"/>
      <c r="FR44" s="384"/>
      <c r="FS44" s="384"/>
      <c r="FT44" s="384"/>
      <c r="FU44" s="384"/>
      <c r="FV44" s="384"/>
      <c r="FW44" s="384"/>
      <c r="FX44" s="384"/>
      <c r="FY44" s="384"/>
      <c r="FZ44" s="384"/>
      <c r="GA44" s="384"/>
      <c r="GB44" s="384"/>
      <c r="GC44" s="384"/>
      <c r="GD44" s="384"/>
      <c r="GE44" s="384"/>
      <c r="GF44" s="384"/>
      <c r="GG44" s="384"/>
      <c r="GH44" s="384"/>
      <c r="GI44" s="384"/>
      <c r="GJ44" s="384"/>
      <c r="GK44" s="384"/>
      <c r="GL44" s="384"/>
      <c r="GM44" s="384"/>
      <c r="GN44" s="384"/>
      <c r="GO44" s="384"/>
      <c r="GP44" s="384"/>
      <c r="GQ44" s="384"/>
      <c r="GR44" s="384"/>
      <c r="GS44" s="384"/>
      <c r="GT44" s="384"/>
      <c r="GU44" s="384"/>
      <c r="GV44" s="384"/>
      <c r="GW44" s="384"/>
      <c r="GX44" s="384"/>
      <c r="GY44" s="384"/>
      <c r="GZ44" s="384"/>
      <c r="HA44" s="384"/>
      <c r="HB44" s="384"/>
      <c r="HC44" s="384"/>
      <c r="HD44" s="384"/>
      <c r="HE44" s="384"/>
      <c r="HF44" s="384"/>
      <c r="HG44" s="384"/>
      <c r="HH44" s="384"/>
      <c r="HI44" s="384"/>
      <c r="HJ44" s="384"/>
      <c r="HK44" s="384"/>
      <c r="HL44" s="384"/>
      <c r="HM44" s="384"/>
      <c r="HN44" s="384"/>
      <c r="HO44" s="384"/>
      <c r="HP44" s="384"/>
      <c r="HQ44" s="384"/>
      <c r="HR44" s="384"/>
      <c r="HS44" s="384"/>
      <c r="HT44" s="384"/>
      <c r="HU44" s="384"/>
      <c r="HV44" s="384"/>
      <c r="HW44" s="384"/>
      <c r="HX44" s="384"/>
      <c r="HY44" s="384"/>
      <c r="HZ44" s="384"/>
      <c r="IA44" s="384"/>
      <c r="IB44" s="384"/>
      <c r="IC44" s="384"/>
      <c r="ID44" s="384"/>
      <c r="IE44" s="384"/>
      <c r="IF44" s="384"/>
      <c r="IG44" s="384"/>
      <c r="IH44" s="384"/>
      <c r="II44" s="384"/>
      <c r="IJ44" s="384"/>
      <c r="IK44" s="384"/>
      <c r="IL44" s="384"/>
      <c r="IM44" s="384"/>
      <c r="IN44" s="384"/>
      <c r="IO44" s="384"/>
      <c r="IP44" s="384"/>
      <c r="IQ44" s="384"/>
      <c r="IR44" s="384"/>
      <c r="IS44" s="384"/>
      <c r="IT44" s="384"/>
      <c r="IU44" s="384"/>
      <c r="IV44" s="384"/>
    </row>
    <row r="45" spans="1:256" s="332" customFormat="1" ht="12.75" hidden="1" customHeight="1" x14ac:dyDescent="0.2">
      <c r="A45" s="385"/>
      <c r="B45"/>
      <c r="C45"/>
      <c r="D45"/>
      <c r="E45"/>
      <c r="F45"/>
      <c r="G45"/>
      <c r="H45"/>
      <c r="I45"/>
      <c r="J45" s="23"/>
      <c r="K45" s="85"/>
      <c r="L45" s="85"/>
      <c r="M45" s="85"/>
      <c r="N45" s="85"/>
      <c r="O45" s="85"/>
      <c r="P45" s="85"/>
      <c r="Q45" s="8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332" customFormat="1" ht="12.75" hidden="1" customHeight="1" x14ac:dyDescent="0.2">
      <c r="A46" s="347"/>
      <c r="B46"/>
      <c r="C46"/>
      <c r="D46"/>
      <c r="E46"/>
      <c r="F46"/>
      <c r="G46"/>
      <c r="H46"/>
      <c r="I46"/>
      <c r="J46" s="23"/>
      <c r="K46" s="386"/>
      <c r="L46" s="386"/>
      <c r="M46" s="386"/>
      <c r="N46" s="386"/>
      <c r="O46" s="386"/>
      <c r="P46" s="386"/>
      <c r="Q46" s="386"/>
      <c r="R46" s="386"/>
      <c r="S46" s="386"/>
      <c r="T46" s="388"/>
      <c r="U46" s="388"/>
      <c r="V46" s="388"/>
      <c r="W46" s="388"/>
      <c r="X46" s="388"/>
      <c r="Y46" s="388"/>
      <c r="Z46" s="388"/>
      <c r="AA46" s="388"/>
      <c r="AB46" s="388"/>
      <c r="AC46" s="388"/>
      <c r="AD46" s="388"/>
      <c r="AE46" s="388"/>
      <c r="AF46" s="388"/>
      <c r="AG46" s="388"/>
      <c r="AH46" s="388"/>
      <c r="AI46" s="388"/>
      <c r="AJ46" s="388"/>
      <c r="AK46" s="388"/>
      <c r="AL46" s="388"/>
      <c r="AM46" s="388"/>
      <c r="AN46" s="388"/>
      <c r="AO46" s="388"/>
      <c r="AP46" s="388"/>
      <c r="AQ46" s="388"/>
      <c r="AR46" s="388"/>
      <c r="AS46" s="388"/>
      <c r="AT46" s="388"/>
      <c r="AU46" s="388"/>
      <c r="AV46" s="388"/>
      <c r="AW46" s="388"/>
      <c r="AX46" s="388"/>
      <c r="AY46" s="388"/>
      <c r="AZ46" s="388"/>
      <c r="BA46" s="388"/>
      <c r="BB46" s="388"/>
      <c r="BC46" s="388"/>
      <c r="BD46" s="388"/>
      <c r="BE46" s="388"/>
      <c r="BF46" s="388"/>
      <c r="BG46" s="388"/>
      <c r="BH46" s="388"/>
      <c r="BI46" s="388"/>
      <c r="BJ46" s="388"/>
      <c r="BK46" s="388"/>
      <c r="BL46" s="388"/>
      <c r="BM46" s="388"/>
      <c r="BN46" s="388"/>
      <c r="BO46" s="388"/>
      <c r="BP46" s="388"/>
      <c r="BQ46" s="388"/>
      <c r="BR46" s="388"/>
      <c r="BS46" s="388"/>
      <c r="BT46" s="388"/>
      <c r="BU46" s="388"/>
      <c r="BV46" s="388"/>
      <c r="BW46" s="388"/>
      <c r="BX46" s="388"/>
      <c r="BY46" s="388"/>
      <c r="BZ46" s="388"/>
      <c r="CA46" s="388"/>
      <c r="CB46" s="388"/>
      <c r="CC46" s="388"/>
      <c r="CD46" s="388"/>
      <c r="CE46" s="388"/>
      <c r="CF46" s="388"/>
      <c r="CG46" s="388"/>
      <c r="CH46" s="388"/>
      <c r="CI46" s="388"/>
      <c r="CJ46" s="388"/>
      <c r="CK46" s="388"/>
      <c r="CL46" s="388"/>
      <c r="CM46" s="388"/>
      <c r="CN46" s="388"/>
      <c r="CO46" s="388"/>
      <c r="CP46" s="388"/>
      <c r="CQ46" s="388"/>
      <c r="CR46" s="388"/>
      <c r="CS46" s="388"/>
      <c r="CT46" s="388"/>
      <c r="CU46" s="388"/>
      <c r="CV46" s="388"/>
      <c r="CW46" s="388"/>
      <c r="CX46" s="388"/>
      <c r="CY46" s="388"/>
      <c r="CZ46" s="388"/>
      <c r="DA46" s="388"/>
      <c r="DB46" s="388"/>
      <c r="DC46" s="388"/>
      <c r="DD46" s="388"/>
      <c r="DE46" s="388"/>
      <c r="DF46" s="388"/>
      <c r="DG46" s="388"/>
      <c r="DH46" s="388"/>
      <c r="DI46" s="388"/>
      <c r="DJ46" s="388"/>
      <c r="DK46" s="388"/>
      <c r="DL46" s="388"/>
      <c r="DM46" s="388"/>
      <c r="DN46" s="388"/>
      <c r="DO46" s="388"/>
      <c r="DP46" s="388"/>
      <c r="DQ46" s="388"/>
      <c r="DR46" s="388"/>
      <c r="DS46" s="388"/>
      <c r="DT46" s="388"/>
      <c r="DU46" s="388"/>
      <c r="DV46" s="388"/>
      <c r="DW46" s="388"/>
      <c r="DX46" s="388"/>
      <c r="DY46" s="388"/>
      <c r="DZ46" s="388"/>
      <c r="EA46" s="388"/>
      <c r="EB46" s="388"/>
      <c r="EC46" s="388"/>
      <c r="ED46" s="388"/>
      <c r="EE46" s="388"/>
      <c r="EF46" s="388"/>
      <c r="EG46" s="388"/>
      <c r="EH46" s="388"/>
      <c r="EI46" s="388"/>
      <c r="EJ46" s="388"/>
      <c r="EK46" s="388"/>
      <c r="EL46" s="388"/>
      <c r="EM46" s="388"/>
      <c r="EN46" s="388"/>
      <c r="EO46" s="388"/>
      <c r="EP46" s="388"/>
      <c r="EQ46" s="388"/>
      <c r="ER46" s="388"/>
      <c r="ES46" s="388"/>
      <c r="ET46" s="388"/>
      <c r="EU46" s="388"/>
      <c r="EV46" s="388"/>
      <c r="EW46" s="388"/>
      <c r="EX46" s="388"/>
      <c r="EY46" s="388"/>
      <c r="EZ46" s="388"/>
      <c r="FA46" s="388"/>
      <c r="FB46" s="388"/>
      <c r="FC46" s="388"/>
      <c r="FD46" s="388"/>
      <c r="FE46" s="388"/>
      <c r="FF46" s="388"/>
      <c r="FG46" s="388"/>
      <c r="FH46" s="388"/>
      <c r="FI46" s="388"/>
      <c r="FJ46" s="388"/>
      <c r="FK46" s="388"/>
      <c r="FL46" s="388"/>
      <c r="FM46" s="388"/>
      <c r="FN46" s="388"/>
      <c r="FO46" s="388"/>
      <c r="FP46" s="388"/>
      <c r="FQ46" s="388"/>
      <c r="FR46" s="388"/>
      <c r="FS46" s="388"/>
      <c r="FT46" s="388"/>
      <c r="FU46" s="388"/>
      <c r="FV46" s="388"/>
      <c r="FW46" s="388"/>
      <c r="FX46" s="388"/>
      <c r="FY46" s="388"/>
      <c r="FZ46" s="388"/>
      <c r="GA46" s="388"/>
      <c r="GB46" s="388"/>
      <c r="GC46" s="388"/>
      <c r="GD46" s="388"/>
      <c r="GE46" s="388"/>
      <c r="GF46" s="388"/>
      <c r="GG46" s="388"/>
      <c r="GH46" s="388"/>
      <c r="GI46" s="388"/>
      <c r="GJ46" s="388"/>
      <c r="GK46" s="388"/>
      <c r="GL46" s="388"/>
      <c r="GM46" s="388"/>
      <c r="GN46" s="388"/>
      <c r="GO46" s="388"/>
      <c r="GP46" s="388"/>
      <c r="GQ46" s="388"/>
      <c r="GR46" s="388"/>
      <c r="GS46" s="388"/>
      <c r="GT46" s="388"/>
      <c r="GU46" s="388"/>
      <c r="GV46" s="388"/>
      <c r="GW46" s="388"/>
      <c r="GX46" s="388"/>
      <c r="GY46" s="388"/>
      <c r="GZ46" s="388"/>
      <c r="HA46" s="388"/>
      <c r="HB46" s="388"/>
      <c r="HC46" s="388"/>
      <c r="HD46" s="388"/>
      <c r="HE46" s="388"/>
      <c r="HF46" s="388"/>
      <c r="HG46" s="388"/>
      <c r="HH46" s="388"/>
      <c r="HI46" s="388"/>
      <c r="HJ46" s="388"/>
      <c r="HK46" s="388"/>
      <c r="HL46" s="388"/>
      <c r="HM46" s="388"/>
      <c r="HN46" s="388"/>
      <c r="HO46" s="388"/>
      <c r="HP46" s="388"/>
      <c r="HQ46" s="388"/>
      <c r="HR46" s="388"/>
      <c r="HS46" s="388"/>
      <c r="HT46" s="388"/>
      <c r="HU46" s="388"/>
      <c r="HV46" s="388"/>
      <c r="HW46" s="388"/>
      <c r="HX46" s="388"/>
      <c r="HY46" s="388"/>
      <c r="HZ46" s="388"/>
      <c r="IA46" s="388"/>
      <c r="IB46" s="388"/>
      <c r="IC46" s="388"/>
      <c r="ID46" s="388"/>
      <c r="IE46" s="388"/>
      <c r="IF46" s="388"/>
      <c r="IG46" s="388"/>
      <c r="IH46" s="388"/>
      <c r="II46" s="388"/>
      <c r="IJ46" s="388"/>
      <c r="IK46" s="388"/>
      <c r="IL46" s="388"/>
      <c r="IM46" s="388"/>
      <c r="IN46" s="388"/>
      <c r="IO46" s="388"/>
      <c r="IP46" s="388"/>
      <c r="IQ46" s="388"/>
      <c r="IR46" s="388"/>
      <c r="IS46" s="388"/>
      <c r="IT46" s="388"/>
      <c r="IU46" s="388"/>
      <c r="IV46" s="388"/>
    </row>
    <row r="47" spans="1:256" s="332" customFormat="1" ht="12.75" hidden="1" customHeight="1" x14ac:dyDescent="0.2">
      <c r="A47" s="347"/>
      <c r="B47" s="386"/>
      <c r="C47" s="386"/>
      <c r="D47" s="386"/>
      <c r="E47" s="386"/>
      <c r="F47" s="386"/>
      <c r="G47" s="386"/>
      <c r="H47" s="386"/>
      <c r="I47" s="386"/>
      <c r="J47" s="387"/>
      <c r="K47" s="386"/>
      <c r="L47" s="386"/>
      <c r="M47" s="386"/>
      <c r="N47" s="386"/>
      <c r="O47" s="386"/>
      <c r="P47" s="386"/>
      <c r="Q47" s="386"/>
      <c r="R47" s="386"/>
      <c r="S47" s="386"/>
      <c r="T47" s="388"/>
      <c r="U47" s="388"/>
      <c r="V47" s="388"/>
      <c r="W47" s="388"/>
      <c r="X47" s="388"/>
      <c r="Y47" s="388"/>
      <c r="Z47" s="388"/>
      <c r="AA47" s="388"/>
      <c r="AB47" s="388"/>
      <c r="AC47" s="388"/>
      <c r="AD47" s="388"/>
      <c r="AE47" s="388"/>
      <c r="AF47" s="388"/>
      <c r="AG47" s="388"/>
      <c r="AH47" s="388"/>
      <c r="AI47" s="388"/>
      <c r="AJ47" s="388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8"/>
      <c r="AZ47" s="388"/>
      <c r="BA47" s="388"/>
      <c r="BB47" s="388"/>
      <c r="BC47" s="388"/>
      <c r="BD47" s="388"/>
      <c r="BE47" s="388"/>
      <c r="BF47" s="388"/>
      <c r="BG47" s="388"/>
      <c r="BH47" s="388"/>
      <c r="BI47" s="388"/>
      <c r="BJ47" s="388"/>
      <c r="BK47" s="388"/>
      <c r="BL47" s="388"/>
      <c r="BM47" s="388"/>
      <c r="BN47" s="388"/>
      <c r="BO47" s="388"/>
      <c r="BP47" s="388"/>
      <c r="BQ47" s="388"/>
      <c r="BR47" s="388"/>
      <c r="BS47" s="388"/>
      <c r="BT47" s="388"/>
      <c r="BU47" s="388"/>
      <c r="BV47" s="388"/>
      <c r="BW47" s="388"/>
      <c r="BX47" s="388"/>
      <c r="BY47" s="388"/>
      <c r="BZ47" s="388"/>
      <c r="CA47" s="388"/>
      <c r="CB47" s="388"/>
      <c r="CC47" s="388"/>
      <c r="CD47" s="388"/>
      <c r="CE47" s="388"/>
      <c r="CF47" s="388"/>
      <c r="CG47" s="388"/>
      <c r="CH47" s="388"/>
      <c r="CI47" s="388"/>
      <c r="CJ47" s="388"/>
      <c r="CK47" s="388"/>
      <c r="CL47" s="388"/>
      <c r="CM47" s="388"/>
      <c r="CN47" s="388"/>
      <c r="CO47" s="388"/>
      <c r="CP47" s="388"/>
      <c r="CQ47" s="388"/>
      <c r="CR47" s="388"/>
      <c r="CS47" s="388"/>
      <c r="CT47" s="388"/>
      <c r="CU47" s="388"/>
      <c r="CV47" s="388"/>
      <c r="CW47" s="388"/>
      <c r="CX47" s="388"/>
      <c r="CY47" s="388"/>
      <c r="CZ47" s="388"/>
      <c r="DA47" s="388"/>
      <c r="DB47" s="388"/>
      <c r="DC47" s="388"/>
      <c r="DD47" s="388"/>
      <c r="DE47" s="388"/>
      <c r="DF47" s="388"/>
      <c r="DG47" s="388"/>
      <c r="DH47" s="388"/>
      <c r="DI47" s="388"/>
      <c r="DJ47" s="388"/>
      <c r="DK47" s="388"/>
      <c r="DL47" s="388"/>
      <c r="DM47" s="388"/>
      <c r="DN47" s="388"/>
      <c r="DO47" s="388"/>
      <c r="DP47" s="388"/>
      <c r="DQ47" s="388"/>
      <c r="DR47" s="388"/>
      <c r="DS47" s="388"/>
      <c r="DT47" s="388"/>
      <c r="DU47" s="388"/>
      <c r="DV47" s="388"/>
      <c r="DW47" s="388"/>
      <c r="DX47" s="388"/>
      <c r="DY47" s="388"/>
      <c r="DZ47" s="388"/>
      <c r="EA47" s="388"/>
      <c r="EB47" s="388"/>
      <c r="EC47" s="388"/>
      <c r="ED47" s="388"/>
      <c r="EE47" s="388"/>
      <c r="EF47" s="388"/>
      <c r="EG47" s="388"/>
      <c r="EH47" s="388"/>
      <c r="EI47" s="388"/>
      <c r="EJ47" s="388"/>
      <c r="EK47" s="388"/>
      <c r="EL47" s="388"/>
      <c r="EM47" s="388"/>
      <c r="EN47" s="388"/>
      <c r="EO47" s="388"/>
      <c r="EP47" s="388"/>
      <c r="EQ47" s="388"/>
      <c r="ER47" s="388"/>
      <c r="ES47" s="388"/>
      <c r="ET47" s="388"/>
      <c r="EU47" s="388"/>
      <c r="EV47" s="388"/>
      <c r="EW47" s="388"/>
      <c r="EX47" s="388"/>
      <c r="EY47" s="388"/>
      <c r="EZ47" s="388"/>
      <c r="FA47" s="388"/>
      <c r="FB47" s="388"/>
      <c r="FC47" s="388"/>
      <c r="FD47" s="388"/>
      <c r="FE47" s="388"/>
      <c r="FF47" s="388"/>
      <c r="FG47" s="388"/>
      <c r="FH47" s="388"/>
      <c r="FI47" s="388"/>
      <c r="FJ47" s="388"/>
      <c r="FK47" s="388"/>
      <c r="FL47" s="388"/>
      <c r="FM47" s="388"/>
      <c r="FN47" s="388"/>
      <c r="FO47" s="388"/>
      <c r="FP47" s="388"/>
      <c r="FQ47" s="388"/>
      <c r="FR47" s="388"/>
      <c r="FS47" s="388"/>
      <c r="FT47" s="388"/>
      <c r="FU47" s="388"/>
      <c r="FV47" s="388"/>
      <c r="FW47" s="388"/>
      <c r="FX47" s="388"/>
      <c r="FY47" s="388"/>
      <c r="FZ47" s="388"/>
      <c r="GA47" s="388"/>
      <c r="GB47" s="388"/>
      <c r="GC47" s="388"/>
      <c r="GD47" s="388"/>
      <c r="GE47" s="388"/>
      <c r="GF47" s="388"/>
      <c r="GG47" s="388"/>
      <c r="GH47" s="388"/>
      <c r="GI47" s="388"/>
      <c r="GJ47" s="388"/>
      <c r="GK47" s="388"/>
      <c r="GL47" s="388"/>
      <c r="GM47" s="388"/>
      <c r="GN47" s="388"/>
      <c r="GO47" s="388"/>
      <c r="GP47" s="388"/>
      <c r="GQ47" s="388"/>
      <c r="GR47" s="388"/>
      <c r="GS47" s="388"/>
      <c r="GT47" s="388"/>
      <c r="GU47" s="388"/>
      <c r="GV47" s="388"/>
      <c r="GW47" s="388"/>
      <c r="GX47" s="388"/>
      <c r="GY47" s="388"/>
      <c r="GZ47" s="388"/>
      <c r="HA47" s="388"/>
      <c r="HB47" s="388"/>
      <c r="HC47" s="388"/>
      <c r="HD47" s="388"/>
      <c r="HE47" s="388"/>
      <c r="HF47" s="388"/>
      <c r="HG47" s="388"/>
      <c r="HH47" s="388"/>
      <c r="HI47" s="388"/>
      <c r="HJ47" s="388"/>
      <c r="HK47" s="388"/>
      <c r="HL47" s="388"/>
      <c r="HM47" s="388"/>
      <c r="HN47" s="388"/>
      <c r="HO47" s="388"/>
      <c r="HP47" s="388"/>
      <c r="HQ47" s="388"/>
      <c r="HR47" s="388"/>
      <c r="HS47" s="388"/>
      <c r="HT47" s="388"/>
      <c r="HU47" s="388"/>
      <c r="HV47" s="388"/>
      <c r="HW47" s="388"/>
      <c r="HX47" s="388"/>
      <c r="HY47" s="388"/>
      <c r="HZ47" s="388"/>
      <c r="IA47" s="388"/>
      <c r="IB47" s="388"/>
      <c r="IC47" s="388"/>
      <c r="ID47" s="388"/>
      <c r="IE47" s="388"/>
      <c r="IF47" s="388"/>
      <c r="IG47" s="388"/>
      <c r="IH47" s="388"/>
      <c r="II47" s="388"/>
      <c r="IJ47" s="388"/>
      <c r="IK47" s="388"/>
      <c r="IL47" s="388"/>
      <c r="IM47" s="388"/>
      <c r="IN47" s="388"/>
      <c r="IO47" s="388"/>
      <c r="IP47" s="388"/>
      <c r="IQ47" s="388"/>
      <c r="IR47" s="388"/>
      <c r="IS47" s="388"/>
      <c r="IT47" s="388"/>
      <c r="IU47" s="388"/>
      <c r="IV47" s="388"/>
    </row>
    <row r="48" spans="1:256" s="332" customFormat="1" ht="12.75" hidden="1" customHeight="1" x14ac:dyDescent="0.2">
      <c r="A48" s="347"/>
      <c r="B48" s="386"/>
      <c r="C48" s="386"/>
      <c r="D48" s="386"/>
      <c r="E48" s="386"/>
      <c r="F48" s="386"/>
      <c r="G48" s="386"/>
      <c r="H48" s="386"/>
      <c r="I48" s="386"/>
      <c r="J48" s="387"/>
      <c r="K48" s="386"/>
      <c r="L48" s="386"/>
      <c r="M48" s="386"/>
      <c r="N48" s="386"/>
      <c r="O48" s="386"/>
      <c r="P48" s="386"/>
      <c r="Q48" s="386"/>
      <c r="R48" s="386"/>
      <c r="S48" s="386"/>
      <c r="T48" s="388"/>
      <c r="U48" s="388"/>
      <c r="V48" s="388"/>
      <c r="W48" s="388"/>
      <c r="X48" s="388"/>
      <c r="Y48" s="388"/>
      <c r="Z48" s="388"/>
      <c r="AA48" s="388"/>
      <c r="AB48" s="388"/>
      <c r="AC48" s="388"/>
      <c r="AD48" s="388"/>
      <c r="AE48" s="388"/>
      <c r="AF48" s="388"/>
      <c r="AG48" s="388"/>
      <c r="AH48" s="388"/>
      <c r="AI48" s="388"/>
      <c r="AJ48" s="388"/>
      <c r="AK48" s="388"/>
      <c r="AL48" s="388"/>
      <c r="AM48" s="388"/>
      <c r="AN48" s="388"/>
      <c r="AO48" s="388"/>
      <c r="AP48" s="388"/>
      <c r="AQ48" s="388"/>
      <c r="AR48" s="388"/>
      <c r="AS48" s="388"/>
      <c r="AT48" s="388"/>
      <c r="AU48" s="388"/>
      <c r="AV48" s="388"/>
      <c r="AW48" s="388"/>
      <c r="AX48" s="388"/>
      <c r="AY48" s="388"/>
      <c r="AZ48" s="388"/>
      <c r="BA48" s="388"/>
      <c r="BB48" s="388"/>
      <c r="BC48" s="388"/>
      <c r="BD48" s="388"/>
      <c r="BE48" s="388"/>
      <c r="BF48" s="388"/>
      <c r="BG48" s="388"/>
      <c r="BH48" s="388"/>
      <c r="BI48" s="388"/>
      <c r="BJ48" s="388"/>
      <c r="BK48" s="388"/>
      <c r="BL48" s="388"/>
      <c r="BM48" s="388"/>
      <c r="BN48" s="388"/>
      <c r="BO48" s="388"/>
      <c r="BP48" s="388"/>
      <c r="BQ48" s="388"/>
      <c r="BR48" s="388"/>
      <c r="BS48" s="388"/>
      <c r="BT48" s="388"/>
      <c r="BU48" s="388"/>
      <c r="BV48" s="388"/>
      <c r="BW48" s="388"/>
      <c r="BX48" s="388"/>
      <c r="BY48" s="388"/>
      <c r="BZ48" s="388"/>
      <c r="CA48" s="388"/>
      <c r="CB48" s="388"/>
      <c r="CC48" s="388"/>
      <c r="CD48" s="388"/>
      <c r="CE48" s="388"/>
      <c r="CF48" s="388"/>
      <c r="CG48" s="388"/>
      <c r="CH48" s="388"/>
      <c r="CI48" s="388"/>
      <c r="CJ48" s="388"/>
      <c r="CK48" s="388"/>
      <c r="CL48" s="388"/>
      <c r="CM48" s="388"/>
      <c r="CN48" s="388"/>
      <c r="CO48" s="388"/>
      <c r="CP48" s="388"/>
      <c r="CQ48" s="388"/>
      <c r="CR48" s="388"/>
      <c r="CS48" s="388"/>
      <c r="CT48" s="388"/>
      <c r="CU48" s="388"/>
      <c r="CV48" s="388"/>
      <c r="CW48" s="388"/>
      <c r="CX48" s="388"/>
      <c r="CY48" s="388"/>
      <c r="CZ48" s="388"/>
      <c r="DA48" s="388"/>
      <c r="DB48" s="388"/>
      <c r="DC48" s="388"/>
      <c r="DD48" s="388"/>
      <c r="DE48" s="388"/>
      <c r="DF48" s="388"/>
      <c r="DG48" s="388"/>
      <c r="DH48" s="388"/>
      <c r="DI48" s="388"/>
      <c r="DJ48" s="388"/>
      <c r="DK48" s="388"/>
      <c r="DL48" s="388"/>
      <c r="DM48" s="388"/>
      <c r="DN48" s="388"/>
      <c r="DO48" s="388"/>
      <c r="DP48" s="388"/>
      <c r="DQ48" s="388"/>
      <c r="DR48" s="388"/>
      <c r="DS48" s="388"/>
      <c r="DT48" s="388"/>
      <c r="DU48" s="388"/>
      <c r="DV48" s="388"/>
      <c r="DW48" s="388"/>
      <c r="DX48" s="388"/>
      <c r="DY48" s="388"/>
      <c r="DZ48" s="388"/>
      <c r="EA48" s="388"/>
      <c r="EB48" s="388"/>
      <c r="EC48" s="388"/>
      <c r="ED48" s="388"/>
      <c r="EE48" s="388"/>
      <c r="EF48" s="388"/>
      <c r="EG48" s="388"/>
      <c r="EH48" s="388"/>
      <c r="EI48" s="388"/>
      <c r="EJ48" s="388"/>
      <c r="EK48" s="388"/>
      <c r="EL48" s="388"/>
      <c r="EM48" s="388"/>
      <c r="EN48" s="388"/>
      <c r="EO48" s="388"/>
      <c r="EP48" s="388"/>
      <c r="EQ48" s="388"/>
      <c r="ER48" s="388"/>
      <c r="ES48" s="388"/>
      <c r="ET48" s="388"/>
      <c r="EU48" s="388"/>
      <c r="EV48" s="388"/>
      <c r="EW48" s="388"/>
      <c r="EX48" s="388"/>
      <c r="EY48" s="388"/>
      <c r="EZ48" s="388"/>
      <c r="FA48" s="388"/>
      <c r="FB48" s="388"/>
      <c r="FC48" s="388"/>
      <c r="FD48" s="388"/>
      <c r="FE48" s="388"/>
      <c r="FF48" s="388"/>
      <c r="FG48" s="388"/>
      <c r="FH48" s="388"/>
      <c r="FI48" s="388"/>
      <c r="FJ48" s="388"/>
      <c r="FK48" s="388"/>
      <c r="FL48" s="388"/>
      <c r="FM48" s="388"/>
      <c r="FN48" s="388"/>
      <c r="FO48" s="388"/>
      <c r="FP48" s="388"/>
      <c r="FQ48" s="388"/>
      <c r="FR48" s="388"/>
      <c r="FS48" s="388"/>
      <c r="FT48" s="388"/>
      <c r="FU48" s="388"/>
      <c r="FV48" s="388"/>
      <c r="FW48" s="388"/>
      <c r="FX48" s="388"/>
      <c r="FY48" s="388"/>
      <c r="FZ48" s="388"/>
      <c r="GA48" s="388"/>
      <c r="GB48" s="388"/>
      <c r="GC48" s="388"/>
      <c r="GD48" s="388"/>
      <c r="GE48" s="388"/>
      <c r="GF48" s="388"/>
      <c r="GG48" s="388"/>
      <c r="GH48" s="388"/>
      <c r="GI48" s="388"/>
      <c r="GJ48" s="388"/>
      <c r="GK48" s="388"/>
      <c r="GL48" s="388"/>
      <c r="GM48" s="388"/>
      <c r="GN48" s="388"/>
      <c r="GO48" s="388"/>
      <c r="GP48" s="388"/>
      <c r="GQ48" s="388"/>
      <c r="GR48" s="388"/>
      <c r="GS48" s="388"/>
      <c r="GT48" s="388"/>
      <c r="GU48" s="388"/>
      <c r="GV48" s="388"/>
      <c r="GW48" s="388"/>
      <c r="GX48" s="388"/>
      <c r="GY48" s="388"/>
      <c r="GZ48" s="388"/>
      <c r="HA48" s="388"/>
      <c r="HB48" s="388"/>
      <c r="HC48" s="388"/>
      <c r="HD48" s="388"/>
      <c r="HE48" s="388"/>
      <c r="HF48" s="388"/>
      <c r="HG48" s="388"/>
      <c r="HH48" s="388"/>
      <c r="HI48" s="388"/>
      <c r="HJ48" s="388"/>
      <c r="HK48" s="388"/>
      <c r="HL48" s="388"/>
      <c r="HM48" s="388"/>
      <c r="HN48" s="388"/>
      <c r="HO48" s="388"/>
      <c r="HP48" s="388"/>
      <c r="HQ48" s="388"/>
      <c r="HR48" s="388"/>
      <c r="HS48" s="388"/>
      <c r="HT48" s="388"/>
      <c r="HU48" s="388"/>
      <c r="HV48" s="388"/>
      <c r="HW48" s="388"/>
      <c r="HX48" s="388"/>
      <c r="HY48" s="388"/>
      <c r="HZ48" s="388"/>
      <c r="IA48" s="388"/>
      <c r="IB48" s="388"/>
      <c r="IC48" s="388"/>
      <c r="ID48" s="388"/>
      <c r="IE48" s="388"/>
      <c r="IF48" s="388"/>
      <c r="IG48" s="388"/>
      <c r="IH48" s="388"/>
      <c r="II48" s="388"/>
      <c r="IJ48" s="388"/>
      <c r="IK48" s="388"/>
      <c r="IL48" s="388"/>
      <c r="IM48" s="388"/>
      <c r="IN48" s="388"/>
      <c r="IO48" s="388"/>
      <c r="IP48" s="388"/>
      <c r="IQ48" s="388"/>
      <c r="IR48" s="388"/>
      <c r="IS48" s="388"/>
      <c r="IT48" s="388"/>
      <c r="IU48" s="388"/>
      <c r="IV48" s="388"/>
    </row>
    <row r="49" spans="1:256" s="332" customFormat="1" ht="12.75" hidden="1" customHeight="1" x14ac:dyDescent="0.2">
      <c r="A49" s="389"/>
      <c r="B49" s="386"/>
      <c r="C49" s="386"/>
      <c r="D49" s="386"/>
      <c r="E49" s="386"/>
      <c r="F49" s="386"/>
      <c r="G49" s="386"/>
      <c r="H49" s="386"/>
      <c r="I49" s="386"/>
      <c r="J49" s="387"/>
      <c r="K49" s="386"/>
      <c r="L49" s="386"/>
      <c r="M49" s="386"/>
      <c r="N49" s="386"/>
      <c r="O49" s="386"/>
      <c r="P49" s="386"/>
      <c r="Q49" s="386"/>
      <c r="R49" s="386"/>
      <c r="S49" s="386"/>
      <c r="T49" s="388"/>
      <c r="U49" s="388"/>
      <c r="V49" s="388"/>
      <c r="W49" s="388"/>
      <c r="X49" s="388"/>
      <c r="Y49" s="388"/>
      <c r="Z49" s="388"/>
      <c r="AA49" s="388"/>
      <c r="AB49" s="388"/>
      <c r="AC49" s="388"/>
      <c r="AD49" s="388"/>
      <c r="AE49" s="388"/>
      <c r="AF49" s="388"/>
      <c r="AG49" s="388"/>
      <c r="AH49" s="388"/>
      <c r="AI49" s="388"/>
      <c r="AJ49" s="388"/>
      <c r="AK49" s="388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8"/>
      <c r="AZ49" s="388"/>
      <c r="BA49" s="388"/>
      <c r="BB49" s="388"/>
      <c r="BC49" s="388"/>
      <c r="BD49" s="388"/>
      <c r="BE49" s="388"/>
      <c r="BF49" s="388"/>
      <c r="BG49" s="388"/>
      <c r="BH49" s="388"/>
      <c r="BI49" s="388"/>
      <c r="BJ49" s="388"/>
      <c r="BK49" s="388"/>
      <c r="BL49" s="388"/>
      <c r="BM49" s="388"/>
      <c r="BN49" s="388"/>
      <c r="BO49" s="388"/>
      <c r="BP49" s="388"/>
      <c r="BQ49" s="388"/>
      <c r="BR49" s="388"/>
      <c r="BS49" s="388"/>
      <c r="BT49" s="388"/>
      <c r="BU49" s="388"/>
      <c r="BV49" s="388"/>
      <c r="BW49" s="388"/>
      <c r="BX49" s="388"/>
      <c r="BY49" s="388"/>
      <c r="BZ49" s="388"/>
      <c r="CA49" s="388"/>
      <c r="CB49" s="388"/>
      <c r="CC49" s="388"/>
      <c r="CD49" s="388"/>
      <c r="CE49" s="388"/>
      <c r="CF49" s="388"/>
      <c r="CG49" s="388"/>
      <c r="CH49" s="388"/>
      <c r="CI49" s="388"/>
      <c r="CJ49" s="388"/>
      <c r="CK49" s="388"/>
      <c r="CL49" s="388"/>
      <c r="CM49" s="388"/>
      <c r="CN49" s="388"/>
      <c r="CO49" s="388"/>
      <c r="CP49" s="388"/>
      <c r="CQ49" s="388"/>
      <c r="CR49" s="388"/>
      <c r="CS49" s="388"/>
      <c r="CT49" s="388"/>
      <c r="CU49" s="388"/>
      <c r="CV49" s="388"/>
      <c r="CW49" s="388"/>
      <c r="CX49" s="388"/>
      <c r="CY49" s="388"/>
      <c r="CZ49" s="388"/>
      <c r="DA49" s="388"/>
      <c r="DB49" s="388"/>
      <c r="DC49" s="388"/>
      <c r="DD49" s="388"/>
      <c r="DE49" s="388"/>
      <c r="DF49" s="388"/>
      <c r="DG49" s="388"/>
      <c r="DH49" s="388"/>
      <c r="DI49" s="388"/>
      <c r="DJ49" s="388"/>
      <c r="DK49" s="388"/>
      <c r="DL49" s="388"/>
      <c r="DM49" s="388"/>
      <c r="DN49" s="388"/>
      <c r="DO49" s="388"/>
      <c r="DP49" s="388"/>
      <c r="DQ49" s="388"/>
      <c r="DR49" s="388"/>
      <c r="DS49" s="388"/>
      <c r="DT49" s="388"/>
      <c r="DU49" s="388"/>
      <c r="DV49" s="388"/>
      <c r="DW49" s="388"/>
      <c r="DX49" s="388"/>
      <c r="DY49" s="388"/>
      <c r="DZ49" s="388"/>
      <c r="EA49" s="388"/>
      <c r="EB49" s="388"/>
      <c r="EC49" s="388"/>
      <c r="ED49" s="388"/>
      <c r="EE49" s="388"/>
      <c r="EF49" s="388"/>
      <c r="EG49" s="388"/>
      <c r="EH49" s="388"/>
      <c r="EI49" s="388"/>
      <c r="EJ49" s="388"/>
      <c r="EK49" s="388"/>
      <c r="EL49" s="388"/>
      <c r="EM49" s="388"/>
      <c r="EN49" s="388"/>
      <c r="EO49" s="388"/>
      <c r="EP49" s="388"/>
      <c r="EQ49" s="388"/>
      <c r="ER49" s="388"/>
      <c r="ES49" s="388"/>
      <c r="ET49" s="388"/>
      <c r="EU49" s="388"/>
      <c r="EV49" s="388"/>
      <c r="EW49" s="388"/>
      <c r="EX49" s="388"/>
      <c r="EY49" s="388"/>
      <c r="EZ49" s="388"/>
      <c r="FA49" s="388"/>
      <c r="FB49" s="388"/>
      <c r="FC49" s="388"/>
      <c r="FD49" s="388"/>
      <c r="FE49" s="388"/>
      <c r="FF49" s="388"/>
      <c r="FG49" s="388"/>
      <c r="FH49" s="388"/>
      <c r="FI49" s="388"/>
      <c r="FJ49" s="388"/>
      <c r="FK49" s="388"/>
      <c r="FL49" s="388"/>
      <c r="FM49" s="388"/>
      <c r="FN49" s="388"/>
      <c r="FO49" s="388"/>
      <c r="FP49" s="388"/>
      <c r="FQ49" s="388"/>
      <c r="FR49" s="388"/>
      <c r="FS49" s="388"/>
      <c r="FT49" s="388"/>
      <c r="FU49" s="388"/>
      <c r="FV49" s="388"/>
      <c r="FW49" s="388"/>
      <c r="FX49" s="388"/>
      <c r="FY49" s="388"/>
      <c r="FZ49" s="388"/>
      <c r="GA49" s="388"/>
      <c r="GB49" s="388"/>
      <c r="GC49" s="388"/>
      <c r="GD49" s="388"/>
      <c r="GE49" s="388"/>
      <c r="GF49" s="388"/>
      <c r="GG49" s="388"/>
      <c r="GH49" s="388"/>
      <c r="GI49" s="388"/>
      <c r="GJ49" s="388"/>
      <c r="GK49" s="388"/>
      <c r="GL49" s="388"/>
      <c r="GM49" s="388"/>
      <c r="GN49" s="388"/>
      <c r="GO49" s="388"/>
      <c r="GP49" s="388"/>
      <c r="GQ49" s="388"/>
      <c r="GR49" s="388"/>
      <c r="GS49" s="388"/>
      <c r="GT49" s="388"/>
      <c r="GU49" s="388"/>
      <c r="GV49" s="388"/>
      <c r="GW49" s="388"/>
      <c r="GX49" s="388"/>
      <c r="GY49" s="388"/>
      <c r="GZ49" s="388"/>
      <c r="HA49" s="388"/>
      <c r="HB49" s="388"/>
      <c r="HC49" s="388"/>
      <c r="HD49" s="388"/>
      <c r="HE49" s="388"/>
      <c r="HF49" s="388"/>
      <c r="HG49" s="388"/>
      <c r="HH49" s="388"/>
      <c r="HI49" s="388"/>
      <c r="HJ49" s="388"/>
      <c r="HK49" s="388"/>
      <c r="HL49" s="388"/>
      <c r="HM49" s="388"/>
      <c r="HN49" s="388"/>
      <c r="HO49" s="388"/>
      <c r="HP49" s="388"/>
      <c r="HQ49" s="388"/>
      <c r="HR49" s="388"/>
      <c r="HS49" s="388"/>
      <c r="HT49" s="388"/>
      <c r="HU49" s="388"/>
      <c r="HV49" s="388"/>
      <c r="HW49" s="388"/>
      <c r="HX49" s="388"/>
      <c r="HY49" s="388"/>
      <c r="HZ49" s="388"/>
      <c r="IA49" s="388"/>
      <c r="IB49" s="388"/>
      <c r="IC49" s="388"/>
      <c r="ID49" s="388"/>
      <c r="IE49" s="388"/>
      <c r="IF49" s="388"/>
      <c r="IG49" s="388"/>
      <c r="IH49" s="388"/>
      <c r="II49" s="388"/>
      <c r="IJ49" s="388"/>
      <c r="IK49" s="388"/>
      <c r="IL49" s="388"/>
      <c r="IM49" s="388"/>
      <c r="IN49" s="388"/>
      <c r="IO49" s="388"/>
      <c r="IP49" s="388"/>
      <c r="IQ49" s="388"/>
      <c r="IR49" s="388"/>
      <c r="IS49" s="388"/>
      <c r="IT49" s="388"/>
      <c r="IU49" s="388"/>
      <c r="IV49" s="388"/>
    </row>
    <row r="50" spans="1:256" s="332" customFormat="1" ht="12.75" hidden="1" customHeight="1" x14ac:dyDescent="0.2">
      <c r="A50" s="389"/>
      <c r="B50" s="386"/>
      <c r="C50" s="386"/>
      <c r="D50" s="386"/>
      <c r="E50" s="386"/>
      <c r="F50" s="386"/>
      <c r="G50" s="386"/>
      <c r="H50" s="386"/>
      <c r="I50" s="386"/>
      <c r="J50" s="387"/>
      <c r="K50" s="386"/>
      <c r="L50" s="386"/>
      <c r="M50" s="386"/>
      <c r="N50" s="386"/>
      <c r="O50" s="386"/>
      <c r="P50" s="386"/>
      <c r="Q50" s="386"/>
      <c r="R50" s="386"/>
      <c r="S50" s="386"/>
      <c r="T50" s="388"/>
      <c r="U50" s="388"/>
      <c r="V50" s="388"/>
      <c r="W50" s="388"/>
      <c r="X50" s="388"/>
      <c r="Y50" s="388"/>
      <c r="Z50" s="388"/>
      <c r="AA50" s="388"/>
      <c r="AB50" s="388"/>
      <c r="AC50" s="388"/>
      <c r="AD50" s="388"/>
      <c r="AE50" s="388"/>
      <c r="AF50" s="388"/>
      <c r="AG50" s="388"/>
      <c r="AH50" s="388"/>
      <c r="AI50" s="388"/>
      <c r="AJ50" s="388"/>
      <c r="AK50" s="388"/>
      <c r="AL50" s="388"/>
      <c r="AM50" s="388"/>
      <c r="AN50" s="388"/>
      <c r="AO50" s="388"/>
      <c r="AP50" s="388"/>
      <c r="AQ50" s="388"/>
      <c r="AR50" s="388"/>
      <c r="AS50" s="388"/>
      <c r="AT50" s="388"/>
      <c r="AU50" s="388"/>
      <c r="AV50" s="388"/>
      <c r="AW50" s="388"/>
      <c r="AX50" s="388"/>
      <c r="AY50" s="388"/>
      <c r="AZ50" s="388"/>
      <c r="BA50" s="388"/>
      <c r="BB50" s="388"/>
      <c r="BC50" s="388"/>
      <c r="BD50" s="388"/>
      <c r="BE50" s="388"/>
      <c r="BF50" s="388"/>
      <c r="BG50" s="388"/>
      <c r="BH50" s="388"/>
      <c r="BI50" s="388"/>
      <c r="BJ50" s="388"/>
      <c r="BK50" s="388"/>
      <c r="BL50" s="388"/>
      <c r="BM50" s="388"/>
      <c r="BN50" s="388"/>
      <c r="BO50" s="388"/>
      <c r="BP50" s="388"/>
      <c r="BQ50" s="388"/>
      <c r="BR50" s="388"/>
      <c r="BS50" s="388"/>
      <c r="BT50" s="388"/>
      <c r="BU50" s="388"/>
      <c r="BV50" s="388"/>
      <c r="BW50" s="388"/>
      <c r="BX50" s="388"/>
      <c r="BY50" s="388"/>
      <c r="BZ50" s="388"/>
      <c r="CA50" s="388"/>
      <c r="CB50" s="388"/>
      <c r="CC50" s="388"/>
      <c r="CD50" s="388"/>
      <c r="CE50" s="388"/>
      <c r="CF50" s="388"/>
      <c r="CG50" s="388"/>
      <c r="CH50" s="388"/>
      <c r="CI50" s="388"/>
      <c r="CJ50" s="388"/>
      <c r="CK50" s="388"/>
      <c r="CL50" s="388"/>
      <c r="CM50" s="388"/>
      <c r="CN50" s="388"/>
      <c r="CO50" s="388"/>
      <c r="CP50" s="388"/>
      <c r="CQ50" s="388"/>
      <c r="CR50" s="388"/>
      <c r="CS50" s="388"/>
      <c r="CT50" s="388"/>
      <c r="CU50" s="388"/>
      <c r="CV50" s="388"/>
      <c r="CW50" s="388"/>
      <c r="CX50" s="388"/>
      <c r="CY50" s="388"/>
      <c r="CZ50" s="388"/>
      <c r="DA50" s="388"/>
      <c r="DB50" s="388"/>
      <c r="DC50" s="388"/>
      <c r="DD50" s="388"/>
      <c r="DE50" s="388"/>
      <c r="DF50" s="388"/>
      <c r="DG50" s="388"/>
      <c r="DH50" s="388"/>
      <c r="DI50" s="388"/>
      <c r="DJ50" s="388"/>
      <c r="DK50" s="388"/>
      <c r="DL50" s="388"/>
      <c r="DM50" s="388"/>
      <c r="DN50" s="388"/>
      <c r="DO50" s="388"/>
      <c r="DP50" s="388"/>
      <c r="DQ50" s="388"/>
      <c r="DR50" s="388"/>
      <c r="DS50" s="388"/>
      <c r="DT50" s="388"/>
      <c r="DU50" s="388"/>
      <c r="DV50" s="388"/>
      <c r="DW50" s="388"/>
      <c r="DX50" s="388"/>
      <c r="DY50" s="388"/>
      <c r="DZ50" s="388"/>
      <c r="EA50" s="388"/>
      <c r="EB50" s="388"/>
      <c r="EC50" s="388"/>
      <c r="ED50" s="388"/>
      <c r="EE50" s="388"/>
      <c r="EF50" s="388"/>
      <c r="EG50" s="388"/>
      <c r="EH50" s="388"/>
      <c r="EI50" s="388"/>
      <c r="EJ50" s="388"/>
      <c r="EK50" s="388"/>
      <c r="EL50" s="388"/>
      <c r="EM50" s="388"/>
      <c r="EN50" s="388"/>
      <c r="EO50" s="388"/>
      <c r="EP50" s="388"/>
      <c r="EQ50" s="388"/>
      <c r="ER50" s="388"/>
      <c r="ES50" s="388"/>
      <c r="ET50" s="388"/>
      <c r="EU50" s="388"/>
      <c r="EV50" s="388"/>
      <c r="EW50" s="388"/>
      <c r="EX50" s="388"/>
      <c r="EY50" s="388"/>
      <c r="EZ50" s="388"/>
      <c r="FA50" s="388"/>
      <c r="FB50" s="388"/>
      <c r="FC50" s="388"/>
      <c r="FD50" s="388"/>
      <c r="FE50" s="388"/>
      <c r="FF50" s="388"/>
      <c r="FG50" s="388"/>
      <c r="FH50" s="388"/>
      <c r="FI50" s="388"/>
      <c r="FJ50" s="388"/>
      <c r="FK50" s="388"/>
      <c r="FL50" s="388"/>
      <c r="FM50" s="388"/>
      <c r="FN50" s="388"/>
      <c r="FO50" s="388"/>
      <c r="FP50" s="388"/>
      <c r="FQ50" s="388"/>
      <c r="FR50" s="388"/>
      <c r="FS50" s="388"/>
      <c r="FT50" s="388"/>
      <c r="FU50" s="388"/>
      <c r="FV50" s="388"/>
      <c r="FW50" s="388"/>
      <c r="FX50" s="388"/>
      <c r="FY50" s="388"/>
      <c r="FZ50" s="388"/>
      <c r="GA50" s="388"/>
      <c r="GB50" s="388"/>
      <c r="GC50" s="388"/>
      <c r="GD50" s="388"/>
      <c r="GE50" s="388"/>
      <c r="GF50" s="388"/>
      <c r="GG50" s="388"/>
      <c r="GH50" s="388"/>
      <c r="GI50" s="388"/>
      <c r="GJ50" s="388"/>
      <c r="GK50" s="388"/>
      <c r="GL50" s="388"/>
      <c r="GM50" s="388"/>
      <c r="GN50" s="388"/>
      <c r="GO50" s="388"/>
      <c r="GP50" s="388"/>
      <c r="GQ50" s="388"/>
      <c r="GR50" s="388"/>
      <c r="GS50" s="388"/>
      <c r="GT50" s="388"/>
      <c r="GU50" s="388"/>
      <c r="GV50" s="388"/>
      <c r="GW50" s="388"/>
      <c r="GX50" s="388"/>
      <c r="GY50" s="388"/>
      <c r="GZ50" s="388"/>
      <c r="HA50" s="388"/>
      <c r="HB50" s="388"/>
      <c r="HC50" s="388"/>
      <c r="HD50" s="388"/>
      <c r="HE50" s="388"/>
      <c r="HF50" s="388"/>
      <c r="HG50" s="388"/>
      <c r="HH50" s="388"/>
      <c r="HI50" s="388"/>
      <c r="HJ50" s="388"/>
      <c r="HK50" s="388"/>
      <c r="HL50" s="388"/>
      <c r="HM50" s="388"/>
      <c r="HN50" s="388"/>
      <c r="HO50" s="388"/>
      <c r="HP50" s="388"/>
      <c r="HQ50" s="388"/>
      <c r="HR50" s="388"/>
      <c r="HS50" s="388"/>
      <c r="HT50" s="388"/>
      <c r="HU50" s="388"/>
      <c r="HV50" s="388"/>
      <c r="HW50" s="388"/>
      <c r="HX50" s="388"/>
      <c r="HY50" s="388"/>
      <c r="HZ50" s="388"/>
      <c r="IA50" s="388"/>
      <c r="IB50" s="388"/>
      <c r="IC50" s="388"/>
      <c r="ID50" s="388"/>
      <c r="IE50" s="388"/>
      <c r="IF50" s="388"/>
      <c r="IG50" s="388"/>
      <c r="IH50" s="388"/>
      <c r="II50" s="388"/>
      <c r="IJ50" s="388"/>
      <c r="IK50" s="388"/>
      <c r="IL50" s="388"/>
      <c r="IM50" s="388"/>
      <c r="IN50" s="388"/>
      <c r="IO50" s="388"/>
      <c r="IP50" s="388"/>
      <c r="IQ50" s="388"/>
      <c r="IR50" s="388"/>
      <c r="IS50" s="388"/>
      <c r="IT50" s="388"/>
      <c r="IU50" s="388"/>
      <c r="IV50" s="388"/>
    </row>
    <row r="51" spans="1:256" s="390" customFormat="1" ht="11.25" hidden="1" customHeight="1" x14ac:dyDescent="0.2">
      <c r="A51" s="389"/>
      <c r="B51" s="386"/>
      <c r="C51" s="386"/>
      <c r="D51" s="386"/>
      <c r="E51" s="386"/>
      <c r="F51" s="386"/>
      <c r="G51" s="386"/>
      <c r="H51" s="386"/>
      <c r="I51" s="386"/>
      <c r="J51" s="387"/>
      <c r="K51" s="386"/>
      <c r="L51" s="386"/>
      <c r="M51" s="386"/>
      <c r="N51" s="386"/>
      <c r="O51" s="386"/>
      <c r="P51" s="386"/>
      <c r="Q51" s="386"/>
      <c r="R51" s="386"/>
      <c r="S51" s="386"/>
      <c r="T51" s="388"/>
      <c r="U51" s="388"/>
      <c r="V51" s="388"/>
      <c r="W51" s="388"/>
      <c r="X51" s="388"/>
      <c r="Y51" s="388"/>
      <c r="Z51" s="388"/>
      <c r="AA51" s="388"/>
      <c r="AB51" s="388"/>
      <c r="AC51" s="388"/>
      <c r="AD51" s="388"/>
      <c r="AE51" s="388"/>
      <c r="AF51" s="388"/>
      <c r="AG51" s="388"/>
      <c r="AH51" s="388"/>
      <c r="AI51" s="388"/>
      <c r="AJ51" s="388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88"/>
      <c r="AY51" s="388"/>
      <c r="AZ51" s="388"/>
      <c r="BA51" s="388"/>
      <c r="BB51" s="388"/>
      <c r="BC51" s="388"/>
      <c r="BD51" s="388"/>
      <c r="BE51" s="388"/>
      <c r="BF51" s="388"/>
      <c r="BG51" s="388"/>
      <c r="BH51" s="388"/>
      <c r="BI51" s="388"/>
      <c r="BJ51" s="388"/>
      <c r="BK51" s="388"/>
      <c r="BL51" s="388"/>
      <c r="BM51" s="388"/>
      <c r="BN51" s="388"/>
      <c r="BO51" s="388"/>
      <c r="BP51" s="388"/>
      <c r="BQ51" s="388"/>
      <c r="BR51" s="388"/>
      <c r="BS51" s="388"/>
      <c r="BT51" s="388"/>
      <c r="BU51" s="388"/>
      <c r="BV51" s="388"/>
      <c r="BW51" s="388"/>
      <c r="BX51" s="388"/>
      <c r="BY51" s="388"/>
      <c r="BZ51" s="388"/>
      <c r="CA51" s="388"/>
      <c r="CB51" s="388"/>
      <c r="CC51" s="388"/>
      <c r="CD51" s="388"/>
      <c r="CE51" s="388"/>
      <c r="CF51" s="388"/>
      <c r="CG51" s="388"/>
      <c r="CH51" s="388"/>
      <c r="CI51" s="388"/>
      <c r="CJ51" s="388"/>
      <c r="CK51" s="388"/>
      <c r="CL51" s="388"/>
      <c r="CM51" s="388"/>
      <c r="CN51" s="388"/>
      <c r="CO51" s="388"/>
      <c r="CP51" s="388"/>
      <c r="CQ51" s="388"/>
      <c r="CR51" s="388"/>
      <c r="CS51" s="388"/>
      <c r="CT51" s="388"/>
      <c r="CU51" s="388"/>
      <c r="CV51" s="388"/>
      <c r="CW51" s="388"/>
      <c r="CX51" s="388"/>
      <c r="CY51" s="388"/>
      <c r="CZ51" s="388"/>
      <c r="DA51" s="388"/>
      <c r="DB51" s="388"/>
      <c r="DC51" s="388"/>
      <c r="DD51" s="388"/>
      <c r="DE51" s="388"/>
      <c r="DF51" s="388"/>
      <c r="DG51" s="388"/>
      <c r="DH51" s="388"/>
      <c r="DI51" s="388"/>
      <c r="DJ51" s="388"/>
      <c r="DK51" s="388"/>
      <c r="DL51" s="388"/>
      <c r="DM51" s="388"/>
      <c r="DN51" s="388"/>
      <c r="DO51" s="388"/>
      <c r="DP51" s="388"/>
      <c r="DQ51" s="388"/>
      <c r="DR51" s="388"/>
      <c r="DS51" s="388"/>
      <c r="DT51" s="388"/>
      <c r="DU51" s="388"/>
      <c r="DV51" s="388"/>
      <c r="DW51" s="388"/>
      <c r="DX51" s="388"/>
      <c r="DY51" s="388"/>
      <c r="DZ51" s="388"/>
      <c r="EA51" s="388"/>
      <c r="EB51" s="388"/>
      <c r="EC51" s="388"/>
      <c r="ED51" s="388"/>
      <c r="EE51" s="388"/>
      <c r="EF51" s="388"/>
      <c r="EG51" s="388"/>
      <c r="EH51" s="388"/>
      <c r="EI51" s="388"/>
      <c r="EJ51" s="388"/>
      <c r="EK51" s="388"/>
      <c r="EL51" s="388"/>
      <c r="EM51" s="388"/>
      <c r="EN51" s="388"/>
      <c r="EO51" s="388"/>
      <c r="EP51" s="388"/>
      <c r="EQ51" s="388"/>
      <c r="ER51" s="388"/>
      <c r="ES51" s="388"/>
      <c r="ET51" s="388"/>
      <c r="EU51" s="388"/>
      <c r="EV51" s="388"/>
      <c r="EW51" s="388"/>
      <c r="EX51" s="388"/>
      <c r="EY51" s="388"/>
      <c r="EZ51" s="388"/>
      <c r="FA51" s="388"/>
      <c r="FB51" s="388"/>
      <c r="FC51" s="388"/>
      <c r="FD51" s="388"/>
      <c r="FE51" s="388"/>
      <c r="FF51" s="388"/>
      <c r="FG51" s="388"/>
      <c r="FH51" s="388"/>
      <c r="FI51" s="388"/>
      <c r="FJ51" s="388"/>
      <c r="FK51" s="388"/>
      <c r="FL51" s="388"/>
      <c r="FM51" s="388"/>
      <c r="FN51" s="388"/>
      <c r="FO51" s="388"/>
      <c r="FP51" s="388"/>
      <c r="FQ51" s="388"/>
      <c r="FR51" s="388"/>
      <c r="FS51" s="388"/>
      <c r="FT51" s="388"/>
      <c r="FU51" s="388"/>
      <c r="FV51" s="388"/>
      <c r="FW51" s="388"/>
      <c r="FX51" s="388"/>
      <c r="FY51" s="388"/>
      <c r="FZ51" s="388"/>
      <c r="GA51" s="388"/>
      <c r="GB51" s="388"/>
      <c r="GC51" s="388"/>
      <c r="GD51" s="388"/>
      <c r="GE51" s="388"/>
      <c r="GF51" s="388"/>
      <c r="GG51" s="388"/>
      <c r="GH51" s="388"/>
      <c r="GI51" s="388"/>
      <c r="GJ51" s="388"/>
      <c r="GK51" s="388"/>
      <c r="GL51" s="388"/>
      <c r="GM51" s="388"/>
      <c r="GN51" s="388"/>
      <c r="GO51" s="388"/>
      <c r="GP51" s="388"/>
      <c r="GQ51" s="388"/>
      <c r="GR51" s="388"/>
      <c r="GS51" s="388"/>
      <c r="GT51" s="388"/>
      <c r="GU51" s="388"/>
      <c r="GV51" s="388"/>
      <c r="GW51" s="388"/>
      <c r="GX51" s="388"/>
      <c r="GY51" s="388"/>
      <c r="GZ51" s="388"/>
      <c r="HA51" s="388"/>
      <c r="HB51" s="388"/>
      <c r="HC51" s="388"/>
      <c r="HD51" s="388"/>
      <c r="HE51" s="388"/>
      <c r="HF51" s="388"/>
      <c r="HG51" s="388"/>
      <c r="HH51" s="388"/>
      <c r="HI51" s="388"/>
      <c r="HJ51" s="388"/>
      <c r="HK51" s="388"/>
      <c r="HL51" s="388"/>
      <c r="HM51" s="388"/>
      <c r="HN51" s="388"/>
      <c r="HO51" s="388"/>
      <c r="HP51" s="388"/>
      <c r="HQ51" s="388"/>
      <c r="HR51" s="388"/>
      <c r="HS51" s="388"/>
      <c r="HT51" s="388"/>
      <c r="HU51" s="388"/>
      <c r="HV51" s="388"/>
      <c r="HW51" s="388"/>
      <c r="HX51" s="388"/>
      <c r="HY51" s="388"/>
      <c r="HZ51" s="388"/>
      <c r="IA51" s="388"/>
      <c r="IB51" s="388"/>
      <c r="IC51" s="388"/>
      <c r="ID51" s="388"/>
      <c r="IE51" s="388"/>
      <c r="IF51" s="388"/>
      <c r="IG51" s="388"/>
      <c r="IH51" s="388"/>
      <c r="II51" s="388"/>
      <c r="IJ51" s="388"/>
      <c r="IK51" s="388"/>
      <c r="IL51" s="388"/>
      <c r="IM51" s="388"/>
      <c r="IN51" s="388"/>
      <c r="IO51" s="388"/>
      <c r="IP51" s="388"/>
      <c r="IQ51" s="388"/>
      <c r="IR51" s="388"/>
      <c r="IS51" s="388"/>
      <c r="IT51" s="388"/>
      <c r="IU51" s="388"/>
      <c r="IV51" s="388"/>
    </row>
    <row r="52" spans="1:256" s="390" customFormat="1" ht="11.25" hidden="1" customHeight="1" x14ac:dyDescent="0.2">
      <c r="A52" s="347"/>
      <c r="B52" s="347"/>
      <c r="C52" s="347"/>
      <c r="D52" s="347"/>
      <c r="E52" s="347"/>
      <c r="F52" s="347"/>
      <c r="G52" s="347"/>
      <c r="H52" s="347"/>
      <c r="I52" s="347"/>
      <c r="J52" s="348"/>
      <c r="K52" s="391"/>
      <c r="L52" s="391"/>
      <c r="M52" s="391"/>
      <c r="N52" s="391"/>
      <c r="O52" s="391"/>
      <c r="P52" s="391"/>
      <c r="Q52" s="391"/>
      <c r="R52" s="347"/>
      <c r="S52" s="347"/>
      <c r="T52" s="347"/>
      <c r="U52" s="347"/>
      <c r="V52" s="347"/>
      <c r="W52" s="347"/>
      <c r="X52" s="347"/>
      <c r="Y52" s="347"/>
      <c r="Z52" s="347"/>
      <c r="AA52" s="347"/>
      <c r="AB52" s="347"/>
      <c r="AC52" s="347"/>
      <c r="AD52" s="347"/>
      <c r="AE52" s="347"/>
      <c r="AF52" s="347"/>
      <c r="AG52" s="347"/>
      <c r="AH52" s="347"/>
      <c r="AI52" s="347"/>
      <c r="AJ52" s="347"/>
      <c r="AK52" s="347"/>
      <c r="AL52" s="347"/>
      <c r="AM52" s="347"/>
      <c r="AN52" s="347"/>
      <c r="AO52" s="347"/>
      <c r="AP52" s="347"/>
      <c r="AQ52" s="347"/>
      <c r="AR52" s="347"/>
      <c r="AS52" s="347"/>
      <c r="AT52" s="347"/>
      <c r="AU52" s="347"/>
      <c r="AV52" s="347"/>
      <c r="AW52" s="347"/>
      <c r="AX52" s="347"/>
      <c r="AY52" s="347"/>
      <c r="AZ52" s="347"/>
      <c r="BA52" s="347"/>
      <c r="BB52" s="347"/>
      <c r="BC52" s="347"/>
      <c r="BD52" s="347"/>
      <c r="BE52" s="347"/>
      <c r="BF52" s="347"/>
      <c r="BG52" s="347"/>
      <c r="BH52" s="347"/>
      <c r="BI52" s="347"/>
      <c r="BJ52" s="347"/>
      <c r="BK52" s="347"/>
      <c r="BL52" s="347"/>
      <c r="BM52" s="347"/>
      <c r="BN52" s="347"/>
      <c r="BO52" s="347"/>
      <c r="BP52" s="347"/>
      <c r="BQ52" s="347"/>
      <c r="BR52" s="347"/>
      <c r="BS52" s="347"/>
      <c r="BT52" s="347"/>
      <c r="BU52" s="347"/>
      <c r="BV52" s="347"/>
      <c r="BW52" s="347"/>
      <c r="BX52" s="347"/>
      <c r="BY52" s="347"/>
      <c r="BZ52" s="347"/>
      <c r="CA52" s="347"/>
      <c r="CB52" s="347"/>
      <c r="CC52" s="347"/>
      <c r="CD52" s="347"/>
      <c r="CE52" s="347"/>
      <c r="CF52" s="347"/>
      <c r="CG52" s="347"/>
      <c r="CH52" s="347"/>
      <c r="CI52" s="347"/>
      <c r="CJ52" s="347"/>
      <c r="CK52" s="347"/>
      <c r="CL52" s="347"/>
      <c r="CM52" s="347"/>
      <c r="CN52" s="347"/>
      <c r="CO52" s="347"/>
      <c r="CP52" s="347"/>
      <c r="CQ52" s="347"/>
      <c r="CR52" s="347"/>
      <c r="CS52" s="347"/>
      <c r="CT52" s="347"/>
      <c r="CU52" s="347"/>
      <c r="CV52" s="347"/>
      <c r="CW52" s="347"/>
      <c r="CX52" s="347"/>
      <c r="CY52" s="347"/>
      <c r="CZ52" s="347"/>
      <c r="DA52" s="347"/>
      <c r="DB52" s="347"/>
      <c r="DC52" s="347"/>
      <c r="DD52" s="347"/>
      <c r="DE52" s="347"/>
      <c r="DF52" s="347"/>
      <c r="DG52" s="347"/>
      <c r="DH52" s="347"/>
      <c r="DI52" s="347"/>
      <c r="DJ52" s="347"/>
      <c r="DK52" s="347"/>
      <c r="DL52" s="347"/>
      <c r="DM52" s="347"/>
      <c r="DN52" s="347"/>
      <c r="DO52" s="347"/>
      <c r="DP52" s="347"/>
      <c r="DQ52" s="347"/>
      <c r="DR52" s="347"/>
      <c r="DS52" s="347"/>
      <c r="DT52" s="347"/>
      <c r="DU52" s="347"/>
      <c r="DV52" s="347"/>
      <c r="DW52" s="347"/>
      <c r="DX52" s="347"/>
      <c r="DY52" s="347"/>
      <c r="DZ52" s="347"/>
      <c r="EA52" s="347"/>
      <c r="EB52" s="347"/>
      <c r="EC52" s="347"/>
      <c r="ED52" s="347"/>
      <c r="EE52" s="347"/>
      <c r="EF52" s="347"/>
      <c r="EG52" s="347"/>
      <c r="EH52" s="347"/>
      <c r="EI52" s="347"/>
      <c r="EJ52" s="347"/>
      <c r="EK52" s="347"/>
      <c r="EL52" s="347"/>
      <c r="EM52" s="347"/>
      <c r="EN52" s="347"/>
      <c r="EO52" s="347"/>
      <c r="EP52" s="347"/>
      <c r="EQ52" s="347"/>
      <c r="ER52" s="347"/>
      <c r="ES52" s="347"/>
      <c r="ET52" s="347"/>
      <c r="EU52" s="347"/>
      <c r="EV52" s="347"/>
      <c r="EW52" s="347"/>
      <c r="EX52" s="347"/>
      <c r="EY52" s="347"/>
      <c r="EZ52" s="347"/>
      <c r="FA52" s="347"/>
      <c r="FB52" s="347"/>
      <c r="FC52" s="347"/>
      <c r="FD52" s="347"/>
      <c r="FE52" s="347"/>
      <c r="FF52" s="347"/>
      <c r="FG52" s="347"/>
      <c r="FH52" s="347"/>
      <c r="FI52" s="347"/>
      <c r="FJ52" s="347"/>
      <c r="FK52" s="347"/>
      <c r="FL52" s="347"/>
      <c r="FM52" s="347"/>
      <c r="FN52" s="347"/>
      <c r="FO52" s="347"/>
      <c r="FP52" s="347"/>
      <c r="FQ52" s="347"/>
      <c r="FR52" s="347"/>
      <c r="FS52" s="347"/>
      <c r="FT52" s="347"/>
      <c r="FU52" s="347"/>
      <c r="FV52" s="347"/>
      <c r="FW52" s="347"/>
      <c r="FX52" s="347"/>
      <c r="FY52" s="347"/>
      <c r="FZ52" s="347"/>
      <c r="GA52" s="347"/>
      <c r="GB52" s="347"/>
      <c r="GC52" s="347"/>
      <c r="GD52" s="347"/>
      <c r="GE52" s="347"/>
      <c r="GF52" s="347"/>
      <c r="GG52" s="347"/>
      <c r="GH52" s="347"/>
      <c r="GI52" s="347"/>
      <c r="GJ52" s="347"/>
      <c r="GK52" s="347"/>
      <c r="GL52" s="347"/>
      <c r="GM52" s="347"/>
      <c r="GN52" s="347"/>
      <c r="GO52" s="347"/>
      <c r="GP52" s="347"/>
      <c r="GQ52" s="347"/>
      <c r="GR52" s="347"/>
      <c r="GS52" s="347"/>
      <c r="GT52" s="347"/>
      <c r="GU52" s="347"/>
      <c r="GV52" s="347"/>
      <c r="GW52" s="347"/>
      <c r="GX52" s="347"/>
      <c r="GY52" s="347"/>
      <c r="GZ52" s="347"/>
      <c r="HA52" s="347"/>
      <c r="HB52" s="347"/>
      <c r="HC52" s="347"/>
      <c r="HD52" s="347"/>
      <c r="HE52" s="347"/>
      <c r="HF52" s="347"/>
      <c r="HG52" s="347"/>
      <c r="HH52" s="347"/>
      <c r="HI52" s="347"/>
      <c r="HJ52" s="347"/>
      <c r="HK52" s="347"/>
      <c r="HL52" s="347"/>
      <c r="HM52" s="347"/>
      <c r="HN52" s="347"/>
      <c r="HO52" s="347"/>
      <c r="HP52" s="347"/>
      <c r="HQ52" s="347"/>
      <c r="HR52" s="347"/>
      <c r="HS52" s="347"/>
      <c r="HT52" s="347"/>
      <c r="HU52" s="347"/>
      <c r="HV52" s="347"/>
      <c r="HW52" s="347"/>
      <c r="HX52" s="347"/>
      <c r="HY52" s="347"/>
      <c r="HZ52" s="347"/>
      <c r="IA52" s="347"/>
      <c r="IB52" s="347"/>
      <c r="IC52" s="347"/>
      <c r="ID52" s="347"/>
      <c r="IE52" s="347"/>
      <c r="IF52" s="347"/>
      <c r="IG52" s="347"/>
      <c r="IH52" s="347"/>
      <c r="II52" s="347"/>
      <c r="IJ52" s="347"/>
      <c r="IK52" s="347"/>
      <c r="IL52" s="347"/>
      <c r="IM52" s="347"/>
      <c r="IN52" s="347"/>
      <c r="IO52" s="347"/>
      <c r="IP52" s="347"/>
      <c r="IQ52" s="347"/>
      <c r="IR52" s="347"/>
      <c r="IS52" s="347"/>
      <c r="IT52" s="347"/>
      <c r="IU52" s="347"/>
      <c r="IV52" s="347"/>
    </row>
    <row r="53" spans="1:256" ht="12.75" hidden="1" customHeight="1" x14ac:dyDescent="0.2">
      <c r="A53" s="347"/>
      <c r="B53" s="347"/>
      <c r="C53" s="347"/>
      <c r="D53" s="347"/>
      <c r="E53" s="347"/>
      <c r="F53" s="347"/>
      <c r="G53" s="347"/>
      <c r="H53" s="347"/>
      <c r="I53" s="347"/>
      <c r="J53" s="348"/>
      <c r="K53" s="391"/>
      <c r="L53" s="391"/>
      <c r="M53" s="391"/>
      <c r="N53" s="391"/>
      <c r="O53" s="391"/>
      <c r="P53" s="391"/>
      <c r="Q53" s="391"/>
      <c r="R53" s="347"/>
      <c r="S53" s="347"/>
      <c r="T53" s="347"/>
      <c r="U53" s="347"/>
      <c r="V53" s="347"/>
      <c r="W53" s="347"/>
      <c r="X53" s="347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347"/>
      <c r="AJ53" s="347"/>
      <c r="AK53" s="347"/>
      <c r="AL53" s="347"/>
      <c r="AM53" s="347"/>
      <c r="AN53" s="347"/>
      <c r="AO53" s="347"/>
      <c r="AP53" s="347"/>
      <c r="AQ53" s="347"/>
      <c r="AR53" s="347"/>
      <c r="AS53" s="347"/>
      <c r="AT53" s="347"/>
      <c r="AU53" s="347"/>
      <c r="AV53" s="347"/>
      <c r="AW53" s="347"/>
      <c r="AX53" s="347"/>
      <c r="AY53" s="347"/>
      <c r="AZ53" s="347"/>
      <c r="BA53" s="347"/>
      <c r="BB53" s="347"/>
      <c r="BC53" s="347"/>
      <c r="BD53" s="347"/>
      <c r="BE53" s="347"/>
      <c r="BF53" s="347"/>
      <c r="BG53" s="347"/>
      <c r="BH53" s="347"/>
      <c r="BI53" s="347"/>
      <c r="BJ53" s="347"/>
      <c r="BK53" s="347"/>
      <c r="BL53" s="347"/>
      <c r="BM53" s="347"/>
      <c r="BN53" s="347"/>
      <c r="BO53" s="347"/>
      <c r="BP53" s="347"/>
      <c r="BQ53" s="347"/>
      <c r="BR53" s="347"/>
      <c r="BS53" s="347"/>
      <c r="BT53" s="347"/>
      <c r="BU53" s="347"/>
      <c r="BV53" s="347"/>
      <c r="BW53" s="347"/>
      <c r="BX53" s="347"/>
      <c r="BY53" s="347"/>
      <c r="BZ53" s="347"/>
      <c r="CA53" s="347"/>
      <c r="CB53" s="347"/>
      <c r="CC53" s="347"/>
      <c r="CD53" s="347"/>
      <c r="CE53" s="347"/>
      <c r="CF53" s="347"/>
      <c r="CG53" s="347"/>
      <c r="CH53" s="347"/>
      <c r="CI53" s="347"/>
      <c r="CJ53" s="347"/>
      <c r="CK53" s="347"/>
      <c r="CL53" s="347"/>
      <c r="CM53" s="347"/>
      <c r="CN53" s="347"/>
      <c r="CO53" s="347"/>
      <c r="CP53" s="347"/>
      <c r="CQ53" s="347"/>
      <c r="CR53" s="347"/>
      <c r="CS53" s="347"/>
      <c r="CT53" s="347"/>
      <c r="CU53" s="347"/>
      <c r="CV53" s="347"/>
      <c r="CW53" s="347"/>
      <c r="CX53" s="347"/>
      <c r="CY53" s="347"/>
      <c r="CZ53" s="347"/>
      <c r="DA53" s="347"/>
      <c r="DB53" s="347"/>
      <c r="DC53" s="347"/>
      <c r="DD53" s="347"/>
      <c r="DE53" s="347"/>
      <c r="DF53" s="347"/>
      <c r="DG53" s="347"/>
      <c r="DH53" s="347"/>
      <c r="DI53" s="347"/>
      <c r="DJ53" s="347"/>
      <c r="DK53" s="347"/>
      <c r="DL53" s="347"/>
      <c r="DM53" s="347"/>
      <c r="DN53" s="347"/>
      <c r="DO53" s="347"/>
      <c r="DP53" s="347"/>
      <c r="DQ53" s="347"/>
      <c r="DR53" s="347"/>
      <c r="DS53" s="347"/>
      <c r="DT53" s="347"/>
      <c r="DU53" s="347"/>
      <c r="DV53" s="347"/>
      <c r="DW53" s="347"/>
      <c r="DX53" s="347"/>
      <c r="DY53" s="347"/>
      <c r="DZ53" s="347"/>
      <c r="EA53" s="347"/>
      <c r="EB53" s="347"/>
      <c r="EC53" s="347"/>
      <c r="ED53" s="347"/>
      <c r="EE53" s="347"/>
      <c r="EF53" s="347"/>
      <c r="EG53" s="347"/>
      <c r="EH53" s="347"/>
      <c r="EI53" s="347"/>
      <c r="EJ53" s="347"/>
      <c r="EK53" s="347"/>
      <c r="EL53" s="347"/>
      <c r="EM53" s="347"/>
      <c r="EN53" s="347"/>
      <c r="EO53" s="347"/>
      <c r="EP53" s="347"/>
      <c r="EQ53" s="347"/>
      <c r="ER53" s="347"/>
      <c r="ES53" s="347"/>
      <c r="ET53" s="347"/>
      <c r="EU53" s="347"/>
      <c r="EV53" s="347"/>
      <c r="EW53" s="347"/>
      <c r="EX53" s="347"/>
      <c r="EY53" s="347"/>
      <c r="EZ53" s="347"/>
      <c r="FA53" s="347"/>
      <c r="FB53" s="347"/>
      <c r="FC53" s="347"/>
      <c r="FD53" s="347"/>
      <c r="FE53" s="347"/>
      <c r="FF53" s="347"/>
      <c r="FG53" s="347"/>
      <c r="FH53" s="347"/>
      <c r="FI53" s="347"/>
      <c r="FJ53" s="347"/>
      <c r="FK53" s="347"/>
      <c r="FL53" s="347"/>
      <c r="FM53" s="347"/>
      <c r="FN53" s="347"/>
      <c r="FO53" s="347"/>
      <c r="FP53" s="347"/>
      <c r="FQ53" s="347"/>
      <c r="FR53" s="347"/>
      <c r="FS53" s="347"/>
      <c r="FT53" s="347"/>
      <c r="FU53" s="347"/>
      <c r="FV53" s="347"/>
      <c r="FW53" s="347"/>
      <c r="FX53" s="347"/>
      <c r="FY53" s="347"/>
      <c r="FZ53" s="347"/>
      <c r="GA53" s="347"/>
      <c r="GB53" s="347"/>
      <c r="GC53" s="347"/>
      <c r="GD53" s="347"/>
      <c r="GE53" s="347"/>
      <c r="GF53" s="347"/>
      <c r="GG53" s="347"/>
      <c r="GH53" s="347"/>
      <c r="GI53" s="347"/>
      <c r="GJ53" s="347"/>
      <c r="GK53" s="347"/>
      <c r="GL53" s="347"/>
      <c r="GM53" s="347"/>
      <c r="GN53" s="347"/>
      <c r="GO53" s="347"/>
      <c r="GP53" s="347"/>
      <c r="GQ53" s="347"/>
      <c r="GR53" s="347"/>
      <c r="GS53" s="347"/>
      <c r="GT53" s="347"/>
      <c r="GU53" s="347"/>
      <c r="GV53" s="347"/>
      <c r="GW53" s="347"/>
      <c r="GX53" s="347"/>
      <c r="GY53" s="347"/>
      <c r="GZ53" s="347"/>
      <c r="HA53" s="347"/>
      <c r="HB53" s="347"/>
      <c r="HC53" s="347"/>
      <c r="HD53" s="347"/>
      <c r="HE53" s="347"/>
      <c r="HF53" s="347"/>
      <c r="HG53" s="347"/>
      <c r="HH53" s="347"/>
      <c r="HI53" s="347"/>
      <c r="HJ53" s="347"/>
      <c r="HK53" s="347"/>
      <c r="HL53" s="347"/>
      <c r="HM53" s="347"/>
      <c r="HN53" s="347"/>
      <c r="HO53" s="347"/>
      <c r="HP53" s="347"/>
      <c r="HQ53" s="347"/>
      <c r="HR53" s="347"/>
      <c r="HS53" s="347"/>
      <c r="HT53" s="347"/>
      <c r="HU53" s="347"/>
      <c r="HV53" s="347"/>
      <c r="HW53" s="347"/>
      <c r="HX53" s="347"/>
      <c r="HY53" s="347"/>
      <c r="HZ53" s="347"/>
      <c r="IA53" s="347"/>
      <c r="IB53" s="347"/>
      <c r="IC53" s="347"/>
      <c r="ID53" s="347"/>
      <c r="IE53" s="347"/>
      <c r="IF53" s="347"/>
      <c r="IG53" s="347"/>
      <c r="IH53" s="347"/>
      <c r="II53" s="347"/>
      <c r="IJ53" s="347"/>
      <c r="IK53" s="347"/>
      <c r="IL53" s="347"/>
      <c r="IM53" s="347"/>
      <c r="IN53" s="347"/>
      <c r="IO53" s="347"/>
      <c r="IP53" s="347"/>
      <c r="IQ53" s="347"/>
      <c r="IR53" s="347"/>
      <c r="IS53" s="347"/>
      <c r="IT53" s="347"/>
      <c r="IU53" s="347"/>
      <c r="IV53" s="347"/>
    </row>
    <row r="54" spans="1:256" ht="12.75" hidden="1" customHeight="1" x14ac:dyDescent="0.2"/>
    <row r="55" spans="1:256" ht="12.75" hidden="1" customHeight="1" x14ac:dyDescent="0.2">
      <c r="J55"/>
      <c r="K55"/>
      <c r="L55"/>
      <c r="M55"/>
      <c r="N55"/>
      <c r="O55"/>
      <c r="P55"/>
      <c r="Q55"/>
    </row>
    <row r="56" spans="1:256" ht="12.75" hidden="1" customHeight="1" x14ac:dyDescent="0.2">
      <c r="J56"/>
      <c r="K56"/>
      <c r="L56"/>
      <c r="M56"/>
      <c r="N56"/>
      <c r="O56"/>
      <c r="P56"/>
      <c r="Q56"/>
    </row>
    <row r="57" spans="1:256" ht="12.75" hidden="1" customHeight="1" x14ac:dyDescent="0.2">
      <c r="J57"/>
      <c r="K57"/>
      <c r="L57"/>
      <c r="M57"/>
      <c r="N57"/>
      <c r="O57"/>
      <c r="P57"/>
      <c r="Q57"/>
    </row>
    <row r="58" spans="1:256" ht="12.75" hidden="1" customHeight="1" x14ac:dyDescent="0.2">
      <c r="J58"/>
      <c r="K58"/>
      <c r="L58"/>
      <c r="M58"/>
      <c r="N58"/>
      <c r="O58"/>
      <c r="P58"/>
      <c r="Q58"/>
    </row>
  </sheetData>
  <mergeCells count="4">
    <mergeCell ref="B3:C3"/>
    <mergeCell ref="E3:F3"/>
    <mergeCell ref="B4:C4"/>
    <mergeCell ref="E4:F4"/>
  </mergeCells>
  <conditionalFormatting sqref="L14:U16 N37:U39 L37:M38 L22:U22">
    <cfRule type="cellIs" dxfId="51" priority="24" stopIfTrue="1" operator="lessThan">
      <formula>0</formula>
    </cfRule>
  </conditionalFormatting>
  <conditionalFormatting sqref="J14:J16 E14:E16 B14:B16 G14:H16">
    <cfRule type="cellIs" dxfId="50" priority="23" stopIfTrue="1" operator="lessThan">
      <formula>0</formula>
    </cfRule>
  </conditionalFormatting>
  <conditionalFormatting sqref="L8:U12">
    <cfRule type="cellIs" dxfId="49" priority="22" stopIfTrue="1" operator="lessThan">
      <formula>0</formula>
    </cfRule>
  </conditionalFormatting>
  <conditionalFormatting sqref="J8:J12 E8:E12 B8:B12 G8:H12">
    <cfRule type="cellIs" dxfId="48" priority="21" stopIfTrue="1" operator="lessThan">
      <formula>0</formula>
    </cfRule>
  </conditionalFormatting>
  <conditionalFormatting sqref="L17:U17">
    <cfRule type="cellIs" dxfId="47" priority="20" stopIfTrue="1" operator="lessThan">
      <formula>0</formula>
    </cfRule>
  </conditionalFormatting>
  <conditionalFormatting sqref="J17 E17 B17 G17:H17">
    <cfRule type="cellIs" dxfId="46" priority="19" stopIfTrue="1" operator="lessThan">
      <formula>0</formula>
    </cfRule>
  </conditionalFormatting>
  <conditionalFormatting sqref="L13:U13">
    <cfRule type="cellIs" dxfId="45" priority="18" stopIfTrue="1" operator="lessThan">
      <formula>0</formula>
    </cfRule>
  </conditionalFormatting>
  <conditionalFormatting sqref="J13 E13 B13 G13:H13">
    <cfRule type="cellIs" dxfId="44" priority="17" stopIfTrue="1" operator="lessThan">
      <formula>0</formula>
    </cfRule>
  </conditionalFormatting>
  <conditionalFormatting sqref="L18:U18">
    <cfRule type="cellIs" dxfId="43" priority="16" stopIfTrue="1" operator="lessThan">
      <formula>0</formula>
    </cfRule>
  </conditionalFormatting>
  <conditionalFormatting sqref="J18 E18 B18 G18:H18">
    <cfRule type="cellIs" dxfId="42" priority="15" stopIfTrue="1" operator="lessThan">
      <formula>0</formula>
    </cfRule>
  </conditionalFormatting>
  <conditionalFormatting sqref="L29:U31">
    <cfRule type="cellIs" dxfId="41" priority="14" stopIfTrue="1" operator="lessThan">
      <formula>0</formula>
    </cfRule>
  </conditionalFormatting>
  <conditionalFormatting sqref="J29:J31 E29:E31 B29:B31 G29:H31">
    <cfRule type="cellIs" dxfId="40" priority="13" stopIfTrue="1" operator="lessThan">
      <formula>0</formula>
    </cfRule>
  </conditionalFormatting>
  <conditionalFormatting sqref="L23:U27">
    <cfRule type="cellIs" dxfId="39" priority="12" stopIfTrue="1" operator="lessThan">
      <formula>0</formula>
    </cfRule>
  </conditionalFormatting>
  <conditionalFormatting sqref="J23:J27 E23:E27 B23:B27 G23:H27">
    <cfRule type="cellIs" dxfId="38" priority="11" stopIfTrue="1" operator="lessThan">
      <formula>0</formula>
    </cfRule>
  </conditionalFormatting>
  <conditionalFormatting sqref="L32:U32">
    <cfRule type="cellIs" dxfId="37" priority="10" stopIfTrue="1" operator="lessThan">
      <formula>0</formula>
    </cfRule>
  </conditionalFormatting>
  <conditionalFormatting sqref="J32 E32 B32 G32:H32">
    <cfRule type="cellIs" dxfId="36" priority="9" stopIfTrue="1" operator="lessThan">
      <formula>0</formula>
    </cfRule>
  </conditionalFormatting>
  <conditionalFormatting sqref="L28:U28">
    <cfRule type="cellIs" dxfId="35" priority="8" stopIfTrue="1" operator="lessThan">
      <formula>0</formula>
    </cfRule>
  </conditionalFormatting>
  <conditionalFormatting sqref="J28 E28 B28 G28:H28">
    <cfRule type="cellIs" dxfId="34" priority="7" stopIfTrue="1" operator="lessThan">
      <formula>0</formula>
    </cfRule>
  </conditionalFormatting>
  <conditionalFormatting sqref="L33:U33">
    <cfRule type="cellIs" dxfId="33" priority="6" stopIfTrue="1" operator="lessThan">
      <formula>0</formula>
    </cfRule>
  </conditionalFormatting>
  <conditionalFormatting sqref="J33 E33 B33 G33:H33">
    <cfRule type="cellIs" dxfId="32" priority="5" stopIfTrue="1" operator="lessThan">
      <formula>0</formula>
    </cfRule>
  </conditionalFormatting>
  <conditionalFormatting sqref="L19:U21">
    <cfRule type="cellIs" dxfId="31" priority="4" stopIfTrue="1" operator="lessThan">
      <formula>0</formula>
    </cfRule>
  </conditionalFormatting>
  <conditionalFormatting sqref="J19:J21 E19:E21 B19:B21 G19:H21">
    <cfRule type="cellIs" dxfId="30" priority="3" stopIfTrue="1" operator="lessThan">
      <formula>0</formula>
    </cfRule>
  </conditionalFormatting>
  <conditionalFormatting sqref="L34:U36">
    <cfRule type="cellIs" dxfId="29" priority="2" stopIfTrue="1" operator="lessThan">
      <formula>0</formula>
    </cfRule>
  </conditionalFormatting>
  <conditionalFormatting sqref="J34:J36 E34:E36 B34:B36 G34:H36">
    <cfRule type="cellIs" dxfId="28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portrait" r:id="rId1"/>
  <headerFooter alignWithMargins="0">
    <oddHeader>&amp;LStatistiska centralbyrån
Offentlig ekonomi och
mikrosimuleringar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pageSetUpPr fitToPage="1"/>
  </sheetPr>
  <dimension ref="A1:WVL70"/>
  <sheetViews>
    <sheetView showGridLines="0" zoomScaleNormal="100" workbookViewId="0"/>
  </sheetViews>
  <sheetFormatPr defaultColWidth="0" defaultRowHeight="0" customHeight="1" zeroHeight="1" x14ac:dyDescent="0.2"/>
  <cols>
    <col min="1" max="1" width="3.85546875" style="392" customWidth="1"/>
    <col min="2" max="2" width="58.42578125" style="392" customWidth="1"/>
    <col min="3" max="3" width="27.7109375" style="412" customWidth="1"/>
    <col min="4" max="4" width="12.42578125" style="269" customWidth="1"/>
    <col min="5" max="5" width="9.28515625" style="269" hidden="1" customWidth="1"/>
    <col min="6" max="256" width="53.42578125" style="392" hidden="1"/>
    <col min="257" max="257" width="3.85546875" style="392" hidden="1" customWidth="1"/>
    <col min="258" max="258" width="58.42578125" style="392" hidden="1" customWidth="1"/>
    <col min="259" max="259" width="27.7109375" style="392" hidden="1" customWidth="1"/>
    <col min="260" max="260" width="12.42578125" style="392" hidden="1" customWidth="1"/>
    <col min="261" max="261" width="53.42578125" style="392" hidden="1" customWidth="1"/>
    <col min="262" max="512" width="53.42578125" style="392" hidden="1"/>
    <col min="513" max="513" width="3.85546875" style="392" hidden="1" customWidth="1"/>
    <col min="514" max="514" width="58.42578125" style="392" hidden="1" customWidth="1"/>
    <col min="515" max="515" width="27.7109375" style="392" hidden="1" customWidth="1"/>
    <col min="516" max="516" width="12.42578125" style="392" hidden="1" customWidth="1"/>
    <col min="517" max="517" width="53.42578125" style="392" hidden="1" customWidth="1"/>
    <col min="518" max="768" width="53.42578125" style="392" hidden="1"/>
    <col min="769" max="769" width="3.85546875" style="392" hidden="1" customWidth="1"/>
    <col min="770" max="770" width="58.42578125" style="392" hidden="1" customWidth="1"/>
    <col min="771" max="771" width="27.7109375" style="392" hidden="1" customWidth="1"/>
    <col min="772" max="772" width="12.42578125" style="392" hidden="1" customWidth="1"/>
    <col min="773" max="773" width="53.42578125" style="392" hidden="1" customWidth="1"/>
    <col min="774" max="1024" width="53.42578125" style="392" hidden="1"/>
    <col min="1025" max="1025" width="3.85546875" style="392" hidden="1" customWidth="1"/>
    <col min="1026" max="1026" width="58.42578125" style="392" hidden="1" customWidth="1"/>
    <col min="1027" max="1027" width="27.7109375" style="392" hidden="1" customWidth="1"/>
    <col min="1028" max="1028" width="12.42578125" style="392" hidden="1" customWidth="1"/>
    <col min="1029" max="1029" width="53.42578125" style="392" hidden="1" customWidth="1"/>
    <col min="1030" max="1280" width="53.42578125" style="392" hidden="1"/>
    <col min="1281" max="1281" width="3.85546875" style="392" hidden="1" customWidth="1"/>
    <col min="1282" max="1282" width="58.42578125" style="392" hidden="1" customWidth="1"/>
    <col min="1283" max="1283" width="27.7109375" style="392" hidden="1" customWidth="1"/>
    <col min="1284" max="1284" width="12.42578125" style="392" hidden="1" customWidth="1"/>
    <col min="1285" max="1285" width="53.42578125" style="392" hidden="1" customWidth="1"/>
    <col min="1286" max="1536" width="53.42578125" style="392" hidden="1"/>
    <col min="1537" max="1537" width="3.85546875" style="392" hidden="1" customWidth="1"/>
    <col min="1538" max="1538" width="58.42578125" style="392" hidden="1" customWidth="1"/>
    <col min="1539" max="1539" width="27.7109375" style="392" hidden="1" customWidth="1"/>
    <col min="1540" max="1540" width="12.42578125" style="392" hidden="1" customWidth="1"/>
    <col min="1541" max="1541" width="53.42578125" style="392" hidden="1" customWidth="1"/>
    <col min="1542" max="1792" width="53.42578125" style="392" hidden="1"/>
    <col min="1793" max="1793" width="3.85546875" style="392" hidden="1" customWidth="1"/>
    <col min="1794" max="1794" width="58.42578125" style="392" hidden="1" customWidth="1"/>
    <col min="1795" max="1795" width="27.7109375" style="392" hidden="1" customWidth="1"/>
    <col min="1796" max="1796" width="12.42578125" style="392" hidden="1" customWidth="1"/>
    <col min="1797" max="1797" width="53.42578125" style="392" hidden="1" customWidth="1"/>
    <col min="1798" max="2048" width="53.42578125" style="392" hidden="1"/>
    <col min="2049" max="2049" width="3.85546875" style="392" hidden="1" customWidth="1"/>
    <col min="2050" max="2050" width="58.42578125" style="392" hidden="1" customWidth="1"/>
    <col min="2051" max="2051" width="27.7109375" style="392" hidden="1" customWidth="1"/>
    <col min="2052" max="2052" width="12.42578125" style="392" hidden="1" customWidth="1"/>
    <col min="2053" max="2053" width="53.42578125" style="392" hidden="1" customWidth="1"/>
    <col min="2054" max="2304" width="53.42578125" style="392" hidden="1"/>
    <col min="2305" max="2305" width="3.85546875" style="392" hidden="1" customWidth="1"/>
    <col min="2306" max="2306" width="58.42578125" style="392" hidden="1" customWidth="1"/>
    <col min="2307" max="2307" width="27.7109375" style="392" hidden="1" customWidth="1"/>
    <col min="2308" max="2308" width="12.42578125" style="392" hidden="1" customWidth="1"/>
    <col min="2309" max="2309" width="53.42578125" style="392" hidden="1" customWidth="1"/>
    <col min="2310" max="2560" width="53.42578125" style="392" hidden="1"/>
    <col min="2561" max="2561" width="3.85546875" style="392" hidden="1" customWidth="1"/>
    <col min="2562" max="2562" width="58.42578125" style="392" hidden="1" customWidth="1"/>
    <col min="2563" max="2563" width="27.7109375" style="392" hidden="1" customWidth="1"/>
    <col min="2564" max="2564" width="12.42578125" style="392" hidden="1" customWidth="1"/>
    <col min="2565" max="2565" width="53.42578125" style="392" hidden="1" customWidth="1"/>
    <col min="2566" max="2816" width="53.42578125" style="392" hidden="1"/>
    <col min="2817" max="2817" width="3.85546875" style="392" hidden="1" customWidth="1"/>
    <col min="2818" max="2818" width="58.42578125" style="392" hidden="1" customWidth="1"/>
    <col min="2819" max="2819" width="27.7109375" style="392" hidden="1" customWidth="1"/>
    <col min="2820" max="2820" width="12.42578125" style="392" hidden="1" customWidth="1"/>
    <col min="2821" max="2821" width="53.42578125" style="392" hidden="1" customWidth="1"/>
    <col min="2822" max="3072" width="53.42578125" style="392" hidden="1"/>
    <col min="3073" max="3073" width="3.85546875" style="392" hidden="1" customWidth="1"/>
    <col min="3074" max="3074" width="58.42578125" style="392" hidden="1" customWidth="1"/>
    <col min="3075" max="3075" width="27.7109375" style="392" hidden="1" customWidth="1"/>
    <col min="3076" max="3076" width="12.42578125" style="392" hidden="1" customWidth="1"/>
    <col min="3077" max="3077" width="53.42578125" style="392" hidden="1" customWidth="1"/>
    <col min="3078" max="3328" width="53.42578125" style="392" hidden="1"/>
    <col min="3329" max="3329" width="3.85546875" style="392" hidden="1" customWidth="1"/>
    <col min="3330" max="3330" width="58.42578125" style="392" hidden="1" customWidth="1"/>
    <col min="3331" max="3331" width="27.7109375" style="392" hidden="1" customWidth="1"/>
    <col min="3332" max="3332" width="12.42578125" style="392" hidden="1" customWidth="1"/>
    <col min="3333" max="3333" width="53.42578125" style="392" hidden="1" customWidth="1"/>
    <col min="3334" max="3584" width="53.42578125" style="392" hidden="1"/>
    <col min="3585" max="3585" width="3.85546875" style="392" hidden="1" customWidth="1"/>
    <col min="3586" max="3586" width="58.42578125" style="392" hidden="1" customWidth="1"/>
    <col min="3587" max="3587" width="27.7109375" style="392" hidden="1" customWidth="1"/>
    <col min="3588" max="3588" width="12.42578125" style="392" hidden="1" customWidth="1"/>
    <col min="3589" max="3589" width="53.42578125" style="392" hidden="1" customWidth="1"/>
    <col min="3590" max="3840" width="53.42578125" style="392" hidden="1"/>
    <col min="3841" max="3841" width="3.85546875" style="392" hidden="1" customWidth="1"/>
    <col min="3842" max="3842" width="58.42578125" style="392" hidden="1" customWidth="1"/>
    <col min="3843" max="3843" width="27.7109375" style="392" hidden="1" customWidth="1"/>
    <col min="3844" max="3844" width="12.42578125" style="392" hidden="1" customWidth="1"/>
    <col min="3845" max="3845" width="53.42578125" style="392" hidden="1" customWidth="1"/>
    <col min="3846" max="4096" width="53.42578125" style="392" hidden="1"/>
    <col min="4097" max="4097" width="3.85546875" style="392" hidden="1" customWidth="1"/>
    <col min="4098" max="4098" width="58.42578125" style="392" hidden="1" customWidth="1"/>
    <col min="4099" max="4099" width="27.7109375" style="392" hidden="1" customWidth="1"/>
    <col min="4100" max="4100" width="12.42578125" style="392" hidden="1" customWidth="1"/>
    <col min="4101" max="4101" width="53.42578125" style="392" hidden="1" customWidth="1"/>
    <col min="4102" max="4352" width="53.42578125" style="392" hidden="1"/>
    <col min="4353" max="4353" width="3.85546875" style="392" hidden="1" customWidth="1"/>
    <col min="4354" max="4354" width="58.42578125" style="392" hidden="1" customWidth="1"/>
    <col min="4355" max="4355" width="27.7109375" style="392" hidden="1" customWidth="1"/>
    <col min="4356" max="4356" width="12.42578125" style="392" hidden="1" customWidth="1"/>
    <col min="4357" max="4357" width="53.42578125" style="392" hidden="1" customWidth="1"/>
    <col min="4358" max="4608" width="53.42578125" style="392" hidden="1"/>
    <col min="4609" max="4609" width="3.85546875" style="392" hidden="1" customWidth="1"/>
    <col min="4610" max="4610" width="58.42578125" style="392" hidden="1" customWidth="1"/>
    <col min="4611" max="4611" width="27.7109375" style="392" hidden="1" customWidth="1"/>
    <col min="4612" max="4612" width="12.42578125" style="392" hidden="1" customWidth="1"/>
    <col min="4613" max="4613" width="53.42578125" style="392" hidden="1" customWidth="1"/>
    <col min="4614" max="4864" width="53.42578125" style="392" hidden="1"/>
    <col min="4865" max="4865" width="3.85546875" style="392" hidden="1" customWidth="1"/>
    <col min="4866" max="4866" width="58.42578125" style="392" hidden="1" customWidth="1"/>
    <col min="4867" max="4867" width="27.7109375" style="392" hidden="1" customWidth="1"/>
    <col min="4868" max="4868" width="12.42578125" style="392" hidden="1" customWidth="1"/>
    <col min="4869" max="4869" width="53.42578125" style="392" hidden="1" customWidth="1"/>
    <col min="4870" max="5120" width="53.42578125" style="392" hidden="1"/>
    <col min="5121" max="5121" width="3.85546875" style="392" hidden="1" customWidth="1"/>
    <col min="5122" max="5122" width="58.42578125" style="392" hidden="1" customWidth="1"/>
    <col min="5123" max="5123" width="27.7109375" style="392" hidden="1" customWidth="1"/>
    <col min="5124" max="5124" width="12.42578125" style="392" hidden="1" customWidth="1"/>
    <col min="5125" max="5125" width="53.42578125" style="392" hidden="1" customWidth="1"/>
    <col min="5126" max="5376" width="53.42578125" style="392" hidden="1"/>
    <col min="5377" max="5377" width="3.85546875" style="392" hidden="1" customWidth="1"/>
    <col min="5378" max="5378" width="58.42578125" style="392" hidden="1" customWidth="1"/>
    <col min="5379" max="5379" width="27.7109375" style="392" hidden="1" customWidth="1"/>
    <col min="5380" max="5380" width="12.42578125" style="392" hidden="1" customWidth="1"/>
    <col min="5381" max="5381" width="53.42578125" style="392" hidden="1" customWidth="1"/>
    <col min="5382" max="5632" width="53.42578125" style="392" hidden="1"/>
    <col min="5633" max="5633" width="3.85546875" style="392" hidden="1" customWidth="1"/>
    <col min="5634" max="5634" width="58.42578125" style="392" hidden="1" customWidth="1"/>
    <col min="5635" max="5635" width="27.7109375" style="392" hidden="1" customWidth="1"/>
    <col min="5636" max="5636" width="12.42578125" style="392" hidden="1" customWidth="1"/>
    <col min="5637" max="5637" width="53.42578125" style="392" hidden="1" customWidth="1"/>
    <col min="5638" max="5888" width="53.42578125" style="392" hidden="1"/>
    <col min="5889" max="5889" width="3.85546875" style="392" hidden="1" customWidth="1"/>
    <col min="5890" max="5890" width="58.42578125" style="392" hidden="1" customWidth="1"/>
    <col min="5891" max="5891" width="27.7109375" style="392" hidden="1" customWidth="1"/>
    <col min="5892" max="5892" width="12.42578125" style="392" hidden="1" customWidth="1"/>
    <col min="5893" max="5893" width="53.42578125" style="392" hidden="1" customWidth="1"/>
    <col min="5894" max="6144" width="53.42578125" style="392" hidden="1"/>
    <col min="6145" max="6145" width="3.85546875" style="392" hidden="1" customWidth="1"/>
    <col min="6146" max="6146" width="58.42578125" style="392" hidden="1" customWidth="1"/>
    <col min="6147" max="6147" width="27.7109375" style="392" hidden="1" customWidth="1"/>
    <col min="6148" max="6148" width="12.42578125" style="392" hidden="1" customWidth="1"/>
    <col min="6149" max="6149" width="53.42578125" style="392" hidden="1" customWidth="1"/>
    <col min="6150" max="6400" width="53.42578125" style="392" hidden="1"/>
    <col min="6401" max="6401" width="3.85546875" style="392" hidden="1" customWidth="1"/>
    <col min="6402" max="6402" width="58.42578125" style="392" hidden="1" customWidth="1"/>
    <col min="6403" max="6403" width="27.7109375" style="392" hidden="1" customWidth="1"/>
    <col min="6404" max="6404" width="12.42578125" style="392" hidden="1" customWidth="1"/>
    <col min="6405" max="6405" width="53.42578125" style="392" hidden="1" customWidth="1"/>
    <col min="6406" max="6656" width="53.42578125" style="392" hidden="1"/>
    <col min="6657" max="6657" width="3.85546875" style="392" hidden="1" customWidth="1"/>
    <col min="6658" max="6658" width="58.42578125" style="392" hidden="1" customWidth="1"/>
    <col min="6659" max="6659" width="27.7109375" style="392" hidden="1" customWidth="1"/>
    <col min="6660" max="6660" width="12.42578125" style="392" hidden="1" customWidth="1"/>
    <col min="6661" max="6661" width="53.42578125" style="392" hidden="1" customWidth="1"/>
    <col min="6662" max="6912" width="53.42578125" style="392" hidden="1"/>
    <col min="6913" max="6913" width="3.85546875" style="392" hidden="1" customWidth="1"/>
    <col min="6914" max="6914" width="58.42578125" style="392" hidden="1" customWidth="1"/>
    <col min="6915" max="6915" width="27.7109375" style="392" hidden="1" customWidth="1"/>
    <col min="6916" max="6916" width="12.42578125" style="392" hidden="1" customWidth="1"/>
    <col min="6917" max="6917" width="53.42578125" style="392" hidden="1" customWidth="1"/>
    <col min="6918" max="7168" width="53.42578125" style="392" hidden="1"/>
    <col min="7169" max="7169" width="3.85546875" style="392" hidden="1" customWidth="1"/>
    <col min="7170" max="7170" width="58.42578125" style="392" hidden="1" customWidth="1"/>
    <col min="7171" max="7171" width="27.7109375" style="392" hidden="1" customWidth="1"/>
    <col min="7172" max="7172" width="12.42578125" style="392" hidden="1" customWidth="1"/>
    <col min="7173" max="7173" width="53.42578125" style="392" hidden="1" customWidth="1"/>
    <col min="7174" max="7424" width="53.42578125" style="392" hidden="1"/>
    <col min="7425" max="7425" width="3.85546875" style="392" hidden="1" customWidth="1"/>
    <col min="7426" max="7426" width="58.42578125" style="392" hidden="1" customWidth="1"/>
    <col min="7427" max="7427" width="27.7109375" style="392" hidden="1" customWidth="1"/>
    <col min="7428" max="7428" width="12.42578125" style="392" hidden="1" customWidth="1"/>
    <col min="7429" max="7429" width="53.42578125" style="392" hidden="1" customWidth="1"/>
    <col min="7430" max="7680" width="53.42578125" style="392" hidden="1"/>
    <col min="7681" max="7681" width="3.85546875" style="392" hidden="1" customWidth="1"/>
    <col min="7682" max="7682" width="58.42578125" style="392" hidden="1" customWidth="1"/>
    <col min="7683" max="7683" width="27.7109375" style="392" hidden="1" customWidth="1"/>
    <col min="7684" max="7684" width="12.42578125" style="392" hidden="1" customWidth="1"/>
    <col min="7685" max="7685" width="53.42578125" style="392" hidden="1" customWidth="1"/>
    <col min="7686" max="7936" width="53.42578125" style="392" hidden="1"/>
    <col min="7937" max="7937" width="3.85546875" style="392" hidden="1" customWidth="1"/>
    <col min="7938" max="7938" width="58.42578125" style="392" hidden="1" customWidth="1"/>
    <col min="7939" max="7939" width="27.7109375" style="392" hidden="1" customWidth="1"/>
    <col min="7940" max="7940" width="12.42578125" style="392" hidden="1" customWidth="1"/>
    <col min="7941" max="7941" width="53.42578125" style="392" hidden="1" customWidth="1"/>
    <col min="7942" max="8192" width="53.42578125" style="392" hidden="1"/>
    <col min="8193" max="8193" width="3.85546875" style="392" hidden="1" customWidth="1"/>
    <col min="8194" max="8194" width="58.42578125" style="392" hidden="1" customWidth="1"/>
    <col min="8195" max="8195" width="27.7109375" style="392" hidden="1" customWidth="1"/>
    <col min="8196" max="8196" width="12.42578125" style="392" hidden="1" customWidth="1"/>
    <col min="8197" max="8197" width="53.42578125" style="392" hidden="1" customWidth="1"/>
    <col min="8198" max="8448" width="53.42578125" style="392" hidden="1"/>
    <col min="8449" max="8449" width="3.85546875" style="392" hidden="1" customWidth="1"/>
    <col min="8450" max="8450" width="58.42578125" style="392" hidden="1" customWidth="1"/>
    <col min="8451" max="8451" width="27.7109375" style="392" hidden="1" customWidth="1"/>
    <col min="8452" max="8452" width="12.42578125" style="392" hidden="1" customWidth="1"/>
    <col min="8453" max="8453" width="53.42578125" style="392" hidden="1" customWidth="1"/>
    <col min="8454" max="8704" width="53.42578125" style="392" hidden="1"/>
    <col min="8705" max="8705" width="3.85546875" style="392" hidden="1" customWidth="1"/>
    <col min="8706" max="8706" width="58.42578125" style="392" hidden="1" customWidth="1"/>
    <col min="8707" max="8707" width="27.7109375" style="392" hidden="1" customWidth="1"/>
    <col min="8708" max="8708" width="12.42578125" style="392" hidden="1" customWidth="1"/>
    <col min="8709" max="8709" width="53.42578125" style="392" hidden="1" customWidth="1"/>
    <col min="8710" max="8960" width="53.42578125" style="392" hidden="1"/>
    <col min="8961" max="8961" width="3.85546875" style="392" hidden="1" customWidth="1"/>
    <col min="8962" max="8962" width="58.42578125" style="392" hidden="1" customWidth="1"/>
    <col min="8963" max="8963" width="27.7109375" style="392" hidden="1" customWidth="1"/>
    <col min="8964" max="8964" width="12.42578125" style="392" hidden="1" customWidth="1"/>
    <col min="8965" max="8965" width="53.42578125" style="392" hidden="1" customWidth="1"/>
    <col min="8966" max="9216" width="53.42578125" style="392" hidden="1"/>
    <col min="9217" max="9217" width="3.85546875" style="392" hidden="1" customWidth="1"/>
    <col min="9218" max="9218" width="58.42578125" style="392" hidden="1" customWidth="1"/>
    <col min="9219" max="9219" width="27.7109375" style="392" hidden="1" customWidth="1"/>
    <col min="9220" max="9220" width="12.42578125" style="392" hidden="1" customWidth="1"/>
    <col min="9221" max="9221" width="53.42578125" style="392" hidden="1" customWidth="1"/>
    <col min="9222" max="9472" width="53.42578125" style="392" hidden="1"/>
    <col min="9473" max="9473" width="3.85546875" style="392" hidden="1" customWidth="1"/>
    <col min="9474" max="9474" width="58.42578125" style="392" hidden="1" customWidth="1"/>
    <col min="9475" max="9475" width="27.7109375" style="392" hidden="1" customWidth="1"/>
    <col min="9476" max="9476" width="12.42578125" style="392" hidden="1" customWidth="1"/>
    <col min="9477" max="9477" width="53.42578125" style="392" hidden="1" customWidth="1"/>
    <col min="9478" max="9728" width="53.42578125" style="392" hidden="1"/>
    <col min="9729" max="9729" width="3.85546875" style="392" hidden="1" customWidth="1"/>
    <col min="9730" max="9730" width="58.42578125" style="392" hidden="1" customWidth="1"/>
    <col min="9731" max="9731" width="27.7109375" style="392" hidden="1" customWidth="1"/>
    <col min="9732" max="9732" width="12.42578125" style="392" hidden="1" customWidth="1"/>
    <col min="9733" max="9733" width="53.42578125" style="392" hidden="1" customWidth="1"/>
    <col min="9734" max="9984" width="53.42578125" style="392" hidden="1"/>
    <col min="9985" max="9985" width="3.85546875" style="392" hidden="1" customWidth="1"/>
    <col min="9986" max="9986" width="58.42578125" style="392" hidden="1" customWidth="1"/>
    <col min="9987" max="9987" width="27.7109375" style="392" hidden="1" customWidth="1"/>
    <col min="9988" max="9988" width="12.42578125" style="392" hidden="1" customWidth="1"/>
    <col min="9989" max="9989" width="53.42578125" style="392" hidden="1" customWidth="1"/>
    <col min="9990" max="10240" width="53.42578125" style="392" hidden="1"/>
    <col min="10241" max="10241" width="3.85546875" style="392" hidden="1" customWidth="1"/>
    <col min="10242" max="10242" width="58.42578125" style="392" hidden="1" customWidth="1"/>
    <col min="10243" max="10243" width="27.7109375" style="392" hidden="1" customWidth="1"/>
    <col min="10244" max="10244" width="12.42578125" style="392" hidden="1" customWidth="1"/>
    <col min="10245" max="10245" width="53.42578125" style="392" hidden="1" customWidth="1"/>
    <col min="10246" max="10496" width="53.42578125" style="392" hidden="1"/>
    <col min="10497" max="10497" width="3.85546875" style="392" hidden="1" customWidth="1"/>
    <col min="10498" max="10498" width="58.42578125" style="392" hidden="1" customWidth="1"/>
    <col min="10499" max="10499" width="27.7109375" style="392" hidden="1" customWidth="1"/>
    <col min="10500" max="10500" width="12.42578125" style="392" hidden="1" customWidth="1"/>
    <col min="10501" max="10501" width="53.42578125" style="392" hidden="1" customWidth="1"/>
    <col min="10502" max="10752" width="53.42578125" style="392" hidden="1"/>
    <col min="10753" max="10753" width="3.85546875" style="392" hidden="1" customWidth="1"/>
    <col min="10754" max="10754" width="58.42578125" style="392" hidden="1" customWidth="1"/>
    <col min="10755" max="10755" width="27.7109375" style="392" hidden="1" customWidth="1"/>
    <col min="10756" max="10756" width="12.42578125" style="392" hidden="1" customWidth="1"/>
    <col min="10757" max="10757" width="53.42578125" style="392" hidden="1" customWidth="1"/>
    <col min="10758" max="11008" width="53.42578125" style="392" hidden="1"/>
    <col min="11009" max="11009" width="3.85546875" style="392" hidden="1" customWidth="1"/>
    <col min="11010" max="11010" width="58.42578125" style="392" hidden="1" customWidth="1"/>
    <col min="11011" max="11011" width="27.7109375" style="392" hidden="1" customWidth="1"/>
    <col min="11012" max="11012" width="12.42578125" style="392" hidden="1" customWidth="1"/>
    <col min="11013" max="11013" width="53.42578125" style="392" hidden="1" customWidth="1"/>
    <col min="11014" max="11264" width="53.42578125" style="392" hidden="1"/>
    <col min="11265" max="11265" width="3.85546875" style="392" hidden="1" customWidth="1"/>
    <col min="11266" max="11266" width="58.42578125" style="392" hidden="1" customWidth="1"/>
    <col min="11267" max="11267" width="27.7109375" style="392" hidden="1" customWidth="1"/>
    <col min="11268" max="11268" width="12.42578125" style="392" hidden="1" customWidth="1"/>
    <col min="11269" max="11269" width="53.42578125" style="392" hidden="1" customWidth="1"/>
    <col min="11270" max="11520" width="53.42578125" style="392" hidden="1"/>
    <col min="11521" max="11521" width="3.85546875" style="392" hidden="1" customWidth="1"/>
    <col min="11522" max="11522" width="58.42578125" style="392" hidden="1" customWidth="1"/>
    <col min="11523" max="11523" width="27.7109375" style="392" hidden="1" customWidth="1"/>
    <col min="11524" max="11524" width="12.42578125" style="392" hidden="1" customWidth="1"/>
    <col min="11525" max="11525" width="53.42578125" style="392" hidden="1" customWidth="1"/>
    <col min="11526" max="11776" width="53.42578125" style="392" hidden="1"/>
    <col min="11777" max="11777" width="3.85546875" style="392" hidden="1" customWidth="1"/>
    <col min="11778" max="11778" width="58.42578125" style="392" hidden="1" customWidth="1"/>
    <col min="11779" max="11779" width="27.7109375" style="392" hidden="1" customWidth="1"/>
    <col min="11780" max="11780" width="12.42578125" style="392" hidden="1" customWidth="1"/>
    <col min="11781" max="11781" width="53.42578125" style="392" hidden="1" customWidth="1"/>
    <col min="11782" max="12032" width="53.42578125" style="392" hidden="1"/>
    <col min="12033" max="12033" width="3.85546875" style="392" hidden="1" customWidth="1"/>
    <col min="12034" max="12034" width="58.42578125" style="392" hidden="1" customWidth="1"/>
    <col min="12035" max="12035" width="27.7109375" style="392" hidden="1" customWidth="1"/>
    <col min="12036" max="12036" width="12.42578125" style="392" hidden="1" customWidth="1"/>
    <col min="12037" max="12037" width="53.42578125" style="392" hidden="1" customWidth="1"/>
    <col min="12038" max="12288" width="53.42578125" style="392" hidden="1"/>
    <col min="12289" max="12289" width="3.85546875" style="392" hidden="1" customWidth="1"/>
    <col min="12290" max="12290" width="58.42578125" style="392" hidden="1" customWidth="1"/>
    <col min="12291" max="12291" width="27.7109375" style="392" hidden="1" customWidth="1"/>
    <col min="12292" max="12292" width="12.42578125" style="392" hidden="1" customWidth="1"/>
    <col min="12293" max="12293" width="53.42578125" style="392" hidden="1" customWidth="1"/>
    <col min="12294" max="12544" width="53.42578125" style="392" hidden="1"/>
    <col min="12545" max="12545" width="3.85546875" style="392" hidden="1" customWidth="1"/>
    <col min="12546" max="12546" width="58.42578125" style="392" hidden="1" customWidth="1"/>
    <col min="12547" max="12547" width="27.7109375" style="392" hidden="1" customWidth="1"/>
    <col min="12548" max="12548" width="12.42578125" style="392" hidden="1" customWidth="1"/>
    <col min="12549" max="12549" width="53.42578125" style="392" hidden="1" customWidth="1"/>
    <col min="12550" max="12800" width="53.42578125" style="392" hidden="1"/>
    <col min="12801" max="12801" width="3.85546875" style="392" hidden="1" customWidth="1"/>
    <col min="12802" max="12802" width="58.42578125" style="392" hidden="1" customWidth="1"/>
    <col min="12803" max="12803" width="27.7109375" style="392" hidden="1" customWidth="1"/>
    <col min="12804" max="12804" width="12.42578125" style="392" hidden="1" customWidth="1"/>
    <col min="12805" max="12805" width="53.42578125" style="392" hidden="1" customWidth="1"/>
    <col min="12806" max="13056" width="53.42578125" style="392" hidden="1"/>
    <col min="13057" max="13057" width="3.85546875" style="392" hidden="1" customWidth="1"/>
    <col min="13058" max="13058" width="58.42578125" style="392" hidden="1" customWidth="1"/>
    <col min="13059" max="13059" width="27.7109375" style="392" hidden="1" customWidth="1"/>
    <col min="13060" max="13060" width="12.42578125" style="392" hidden="1" customWidth="1"/>
    <col min="13061" max="13061" width="53.42578125" style="392" hidden="1" customWidth="1"/>
    <col min="13062" max="13312" width="53.42578125" style="392" hidden="1"/>
    <col min="13313" max="13313" width="3.85546875" style="392" hidden="1" customWidth="1"/>
    <col min="13314" max="13314" width="58.42578125" style="392" hidden="1" customWidth="1"/>
    <col min="13315" max="13315" width="27.7109375" style="392" hidden="1" customWidth="1"/>
    <col min="13316" max="13316" width="12.42578125" style="392" hidden="1" customWidth="1"/>
    <col min="13317" max="13317" width="53.42578125" style="392" hidden="1" customWidth="1"/>
    <col min="13318" max="13568" width="53.42578125" style="392" hidden="1"/>
    <col min="13569" max="13569" width="3.85546875" style="392" hidden="1" customWidth="1"/>
    <col min="13570" max="13570" width="58.42578125" style="392" hidden="1" customWidth="1"/>
    <col min="13571" max="13571" width="27.7109375" style="392" hidden="1" customWidth="1"/>
    <col min="13572" max="13572" width="12.42578125" style="392" hidden="1" customWidth="1"/>
    <col min="13573" max="13573" width="53.42578125" style="392" hidden="1" customWidth="1"/>
    <col min="13574" max="13824" width="53.42578125" style="392" hidden="1"/>
    <col min="13825" max="13825" width="3.85546875" style="392" hidden="1" customWidth="1"/>
    <col min="13826" max="13826" width="58.42578125" style="392" hidden="1" customWidth="1"/>
    <col min="13827" max="13827" width="27.7109375" style="392" hidden="1" customWidth="1"/>
    <col min="13828" max="13828" width="12.42578125" style="392" hidden="1" customWidth="1"/>
    <col min="13829" max="13829" width="53.42578125" style="392" hidden="1" customWidth="1"/>
    <col min="13830" max="14080" width="53.42578125" style="392" hidden="1"/>
    <col min="14081" max="14081" width="3.85546875" style="392" hidden="1" customWidth="1"/>
    <col min="14082" max="14082" width="58.42578125" style="392" hidden="1" customWidth="1"/>
    <col min="14083" max="14083" width="27.7109375" style="392" hidden="1" customWidth="1"/>
    <col min="14084" max="14084" width="12.42578125" style="392" hidden="1" customWidth="1"/>
    <col min="14085" max="14085" width="53.42578125" style="392" hidden="1" customWidth="1"/>
    <col min="14086" max="14336" width="53.42578125" style="392" hidden="1"/>
    <col min="14337" max="14337" width="3.85546875" style="392" hidden="1" customWidth="1"/>
    <col min="14338" max="14338" width="58.42578125" style="392" hidden="1" customWidth="1"/>
    <col min="14339" max="14339" width="27.7109375" style="392" hidden="1" customWidth="1"/>
    <col min="14340" max="14340" width="12.42578125" style="392" hidden="1" customWidth="1"/>
    <col min="14341" max="14341" width="53.42578125" style="392" hidden="1" customWidth="1"/>
    <col min="14342" max="14592" width="53.42578125" style="392" hidden="1"/>
    <col min="14593" max="14593" width="3.85546875" style="392" hidden="1" customWidth="1"/>
    <col min="14594" max="14594" width="58.42578125" style="392" hidden="1" customWidth="1"/>
    <col min="14595" max="14595" width="27.7109375" style="392" hidden="1" customWidth="1"/>
    <col min="14596" max="14596" width="12.42578125" style="392" hidden="1" customWidth="1"/>
    <col min="14597" max="14597" width="53.42578125" style="392" hidden="1" customWidth="1"/>
    <col min="14598" max="14848" width="53.42578125" style="392" hidden="1"/>
    <col min="14849" max="14849" width="3.85546875" style="392" hidden="1" customWidth="1"/>
    <col min="14850" max="14850" width="58.42578125" style="392" hidden="1" customWidth="1"/>
    <col min="14851" max="14851" width="27.7109375" style="392" hidden="1" customWidth="1"/>
    <col min="14852" max="14852" width="12.42578125" style="392" hidden="1" customWidth="1"/>
    <col min="14853" max="14853" width="53.42578125" style="392" hidden="1" customWidth="1"/>
    <col min="14854" max="15104" width="53.42578125" style="392" hidden="1"/>
    <col min="15105" max="15105" width="3.85546875" style="392" hidden="1" customWidth="1"/>
    <col min="15106" max="15106" width="58.42578125" style="392" hidden="1" customWidth="1"/>
    <col min="15107" max="15107" width="27.7109375" style="392" hidden="1" customWidth="1"/>
    <col min="15108" max="15108" width="12.42578125" style="392" hidden="1" customWidth="1"/>
    <col min="15109" max="15109" width="53.42578125" style="392" hidden="1" customWidth="1"/>
    <col min="15110" max="15360" width="53.42578125" style="392" hidden="1"/>
    <col min="15361" max="15361" width="3.85546875" style="392" hidden="1" customWidth="1"/>
    <col min="15362" max="15362" width="58.42578125" style="392" hidden="1" customWidth="1"/>
    <col min="15363" max="15363" width="27.7109375" style="392" hidden="1" customWidth="1"/>
    <col min="15364" max="15364" width="12.42578125" style="392" hidden="1" customWidth="1"/>
    <col min="15365" max="15365" width="53.42578125" style="392" hidden="1" customWidth="1"/>
    <col min="15366" max="15616" width="53.42578125" style="392" hidden="1"/>
    <col min="15617" max="15617" width="3.85546875" style="392" hidden="1" customWidth="1"/>
    <col min="15618" max="15618" width="58.42578125" style="392" hidden="1" customWidth="1"/>
    <col min="15619" max="15619" width="27.7109375" style="392" hidden="1" customWidth="1"/>
    <col min="15620" max="15620" width="12.42578125" style="392" hidden="1" customWidth="1"/>
    <col min="15621" max="15621" width="53.42578125" style="392" hidden="1" customWidth="1"/>
    <col min="15622" max="15872" width="53.42578125" style="392" hidden="1"/>
    <col min="15873" max="15873" width="3.85546875" style="392" hidden="1" customWidth="1"/>
    <col min="15874" max="15874" width="58.42578125" style="392" hidden="1" customWidth="1"/>
    <col min="15875" max="15875" width="27.7109375" style="392" hidden="1" customWidth="1"/>
    <col min="15876" max="15876" width="12.42578125" style="392" hidden="1" customWidth="1"/>
    <col min="15877" max="15877" width="53.42578125" style="392" hidden="1" customWidth="1"/>
    <col min="15878" max="16128" width="53.42578125" style="392" hidden="1"/>
    <col min="16129" max="16129" width="3.85546875" style="392" hidden="1" customWidth="1"/>
    <col min="16130" max="16130" width="58.42578125" style="392" hidden="1" customWidth="1"/>
    <col min="16131" max="16131" width="27.7109375" style="392" hidden="1" customWidth="1"/>
    <col min="16132" max="16132" width="12.42578125" style="392" hidden="1" customWidth="1"/>
    <col min="16133" max="16133" width="53.42578125" style="392" hidden="1" customWidth="1"/>
    <col min="16134" max="16384" width="53.42578125" style="392" hidden="1"/>
  </cols>
  <sheetData>
    <row r="1" spans="1:6" ht="15.75" x14ac:dyDescent="0.25">
      <c r="B1" s="393"/>
      <c r="C1" s="394"/>
    </row>
    <row r="2" spans="1:6" ht="6" customHeight="1" x14ac:dyDescent="0.2">
      <c r="A2" s="395"/>
      <c r="B2" s="396"/>
      <c r="C2" s="397"/>
    </row>
    <row r="3" spans="1:6" ht="15" x14ac:dyDescent="0.2">
      <c r="A3" s="395"/>
      <c r="B3" s="398"/>
      <c r="C3" s="399" t="s">
        <v>808</v>
      </c>
    </row>
    <row r="4" spans="1:6" ht="18.75" customHeight="1" x14ac:dyDescent="0.2">
      <c r="A4" s="395"/>
      <c r="B4" s="398"/>
      <c r="C4" s="400" t="s">
        <v>360</v>
      </c>
    </row>
    <row r="5" spans="1:6" ht="8.25" customHeight="1" x14ac:dyDescent="0.2">
      <c r="A5" s="395"/>
      <c r="B5" s="398"/>
      <c r="C5" s="401"/>
    </row>
    <row r="6" spans="1:6" ht="20.25" x14ac:dyDescent="0.3">
      <c r="A6" s="402" t="str">
        <f>"Kommunalekonomisk utjämning "&amp;Data20!P2</f>
        <v>Kommunalekonomisk utjämning 2018</v>
      </c>
      <c r="B6" s="269"/>
      <c r="C6" s="401"/>
    </row>
    <row r="7" spans="1:6" ht="16.5" thickBot="1" x14ac:dyDescent="0.3">
      <c r="A7" s="685" t="str">
        <f>"Kommun som är "&amp;IF(C10&gt;0,"nettomottagare","nettobetalare")&amp;" "&amp;IF(C10&gt;0,"från","till")&amp;" utjämningen"&amp;": "&amp;VLOOKUP($C$4,Data20!$C$10:$M$299,1,0)&amp;""</f>
        <v>Kommun som är nettomottagare från utjämningen: Botkyrka</v>
      </c>
      <c r="B7" s="685"/>
      <c r="C7" s="403"/>
    </row>
    <row r="8" spans="1:6" ht="15.75" x14ac:dyDescent="0.25">
      <c r="A8" s="404"/>
      <c r="B8" s="269"/>
      <c r="C8" s="401"/>
    </row>
    <row r="9" spans="1:6" s="405" customFormat="1" ht="18" customHeight="1" x14ac:dyDescent="0.25">
      <c r="A9" s="405" t="s">
        <v>809</v>
      </c>
      <c r="B9" s="406" t="str">
        <f>"Folkmängd per den "&amp;Data20!P4</f>
        <v>Folkmängd per den 1 november 2017</v>
      </c>
      <c r="C9" s="407">
        <f>VLOOKUP($C$4,Data20!$C$10:$M$299,3,0)</f>
        <v>91631</v>
      </c>
      <c r="D9" s="269"/>
      <c r="E9" s="269"/>
      <c r="F9" s="406"/>
    </row>
    <row r="10" spans="1:6" s="405" customFormat="1" ht="21" customHeight="1" x14ac:dyDescent="0.25">
      <c r="A10" s="408" t="s">
        <v>810</v>
      </c>
      <c r="B10" s="409" t="str">
        <f>IF(C10&gt;0,"Bidrag","Avgift")&amp;" i kronor per invånare (avrundad)"</f>
        <v>Bidrag i kronor per invånare (avrundad)</v>
      </c>
      <c r="C10" s="410">
        <f>VLOOKUP($C$4,Data20!$C$10:$M$299,10,0)</f>
        <v>14619.299133435392</v>
      </c>
      <c r="D10" s="269"/>
      <c r="E10" s="269"/>
      <c r="F10" s="406" t="s">
        <v>206</v>
      </c>
    </row>
    <row r="11" spans="1:6" s="405" customFormat="1" ht="18" customHeight="1" x14ac:dyDescent="0.25">
      <c r="B11" s="411" t="s">
        <v>811</v>
      </c>
      <c r="C11" s="407"/>
      <c r="D11" s="269"/>
      <c r="E11" s="269"/>
      <c r="F11" s="406"/>
    </row>
    <row r="12" spans="1:6" s="405" customFormat="1" ht="18" customHeight="1" x14ac:dyDescent="0.25">
      <c r="B12" s="406" t="str">
        <f>"   Inkomstutjämnings"&amp;IF(C12&gt;0,"bidrag","avgift")</f>
        <v xml:space="preserve">   Inkomstutjämningsbidrag</v>
      </c>
      <c r="C12" s="407">
        <f>VLOOKUP($C$4,Data20!$C$10:$M$299,4,0)</f>
        <v>11979</v>
      </c>
      <c r="D12" s="269"/>
      <c r="E12" s="269"/>
      <c r="F12" s="406" t="s">
        <v>812</v>
      </c>
    </row>
    <row r="13" spans="1:6" s="405" customFormat="1" ht="18" customHeight="1" x14ac:dyDescent="0.25">
      <c r="B13" s="406" t="str">
        <f>"   Kostnadsutjämnings"&amp;IF(C13&gt;0,"bidrag","avgift")</f>
        <v xml:space="preserve">   Kostnadsutjämningsbidrag</v>
      </c>
      <c r="C13" s="407">
        <f>VLOOKUP($C$4,Data20!$C$10:$M$299,5,0)</f>
        <v>2483</v>
      </c>
      <c r="D13" s="269"/>
      <c r="E13" s="269"/>
      <c r="F13" s="406" t="s">
        <v>202</v>
      </c>
    </row>
    <row r="14" spans="1:6" s="405" customFormat="1" ht="18" customHeight="1" x14ac:dyDescent="0.25">
      <c r="B14" s="406" t="s">
        <v>813</v>
      </c>
      <c r="C14" s="407">
        <f>VLOOKUP($C$4,Data20!$C$10:$M$299,6,0)</f>
        <v>0</v>
      </c>
      <c r="D14" s="269"/>
      <c r="E14" s="269"/>
      <c r="F14" s="406" t="s">
        <v>203</v>
      </c>
    </row>
    <row r="15" spans="1:6" s="405" customFormat="1" ht="18" customHeight="1" x14ac:dyDescent="0.25">
      <c r="B15" s="406" t="str">
        <f>"   Införandebidrag utjämningsår "&amp;Data20!P2</f>
        <v xml:space="preserve">   Införandebidrag utjämningsår 2018</v>
      </c>
      <c r="C15" s="407">
        <f>VLOOKUP($C$4,Data20!$C$10:$M$299,7,0)</f>
        <v>0</v>
      </c>
      <c r="D15" s="269"/>
      <c r="E15" s="269"/>
      <c r="F15" s="406" t="s">
        <v>204</v>
      </c>
    </row>
    <row r="16" spans="1:6" s="405" customFormat="1" ht="18" customHeight="1" x14ac:dyDescent="0.25">
      <c r="B16" s="406" t="str">
        <f>"   Reglerings"&amp;IF(C16&lt;0,"avgift","bidrag")&amp;" utjämningsår "&amp;Data20!P2&amp;" (avrundad)"</f>
        <v xml:space="preserve">   Regleringsbidrag utjämningsår 2018 (avrundad)</v>
      </c>
      <c r="C16" s="407">
        <f>VLOOKUP($C$4,Data20!$C$10:$M$299,8,0)</f>
        <v>157.29913343539155</v>
      </c>
      <c r="D16" s="269"/>
      <c r="E16" s="269"/>
      <c r="F16" s="406" t="s">
        <v>205</v>
      </c>
    </row>
    <row r="17" spans="1:6" ht="6.75" customHeight="1" x14ac:dyDescent="0.2"/>
    <row r="18" spans="1:6" s="408" customFormat="1" ht="21.75" customHeight="1" x14ac:dyDescent="0.25">
      <c r="A18" s="413" t="s">
        <v>814</v>
      </c>
      <c r="B18" s="414" t="str">
        <f>"Utjämnings"&amp;IF(C10&lt;0,"avgift","bidrag")&amp;", kronor (1 x 2)"</f>
        <v>Utjämningsbidrag, kronor (1 x 2)</v>
      </c>
      <c r="C18" s="410">
        <f>C9*C10</f>
        <v>1339580998.8958185</v>
      </c>
      <c r="D18" s="269"/>
      <c r="E18" s="269"/>
      <c r="F18" s="406" t="s">
        <v>207</v>
      </c>
    </row>
    <row r="19" spans="1:6" s="415" customFormat="1" ht="7.5" customHeight="1" thickBot="1" x14ac:dyDescent="0.3">
      <c r="B19" s="416"/>
      <c r="C19" s="417"/>
      <c r="D19" s="269"/>
      <c r="E19" s="269"/>
      <c r="F19" s="416" t="s">
        <v>113</v>
      </c>
    </row>
    <row r="20" spans="1:6" s="420" customFormat="1" ht="21" customHeight="1" x14ac:dyDescent="0.25">
      <c r="A20" s="418"/>
      <c r="B20" s="409"/>
      <c r="C20" s="419"/>
      <c r="D20" s="269"/>
      <c r="E20" s="269"/>
    </row>
    <row r="21" spans="1:6" ht="6" customHeight="1" x14ac:dyDescent="0.2">
      <c r="A21" s="395"/>
      <c r="B21" s="398"/>
      <c r="C21" s="401"/>
    </row>
    <row r="22" spans="1:6" ht="15" x14ac:dyDescent="0.2"/>
    <row r="23" spans="1:6" s="425" customFormat="1" ht="15" x14ac:dyDescent="0.2">
      <c r="A23" s="421"/>
      <c r="B23" s="421"/>
      <c r="C23" s="422"/>
      <c r="D23" s="423"/>
      <c r="E23" s="424"/>
    </row>
    <row r="24" spans="1:6" s="425" customFormat="1" ht="15" x14ac:dyDescent="0.2">
      <c r="A24" s="421"/>
      <c r="B24" s="421"/>
      <c r="C24" s="422"/>
      <c r="D24" s="423"/>
      <c r="E24" s="424"/>
    </row>
    <row r="25" spans="1:6" s="425" customFormat="1" ht="15" x14ac:dyDescent="0.2">
      <c r="A25" s="421"/>
      <c r="B25" s="421"/>
      <c r="C25" s="422"/>
      <c r="D25" s="423"/>
      <c r="E25" s="424"/>
    </row>
    <row r="26" spans="1:6" s="425" customFormat="1" ht="15" x14ac:dyDescent="0.2">
      <c r="A26" s="421"/>
      <c r="B26" s="421"/>
      <c r="C26" s="422"/>
      <c r="D26" s="423"/>
      <c r="E26" s="424"/>
    </row>
    <row r="27" spans="1:6" s="425" customFormat="1" ht="15" x14ac:dyDescent="0.2">
      <c r="A27" s="421"/>
      <c r="B27" s="421"/>
      <c r="C27" s="422"/>
      <c r="D27" s="423"/>
      <c r="E27" s="424"/>
    </row>
    <row r="28" spans="1:6" s="425" customFormat="1" ht="15" x14ac:dyDescent="0.2">
      <c r="A28" s="421"/>
      <c r="B28" s="421"/>
      <c r="C28" s="422"/>
      <c r="D28" s="423"/>
      <c r="E28" s="424"/>
    </row>
    <row r="29" spans="1:6" s="425" customFormat="1" ht="15" x14ac:dyDescent="0.2">
      <c r="A29" s="421"/>
      <c r="B29" s="421"/>
      <c r="C29" s="422"/>
      <c r="D29" s="423"/>
      <c r="E29" s="424"/>
    </row>
    <row r="30" spans="1:6" s="425" customFormat="1" ht="15" x14ac:dyDescent="0.2">
      <c r="A30" s="421"/>
      <c r="B30" s="421"/>
      <c r="C30" s="422"/>
      <c r="D30" s="423"/>
      <c r="E30" s="424"/>
    </row>
    <row r="31" spans="1:6" s="425" customFormat="1" ht="15" x14ac:dyDescent="0.2">
      <c r="A31" s="421"/>
      <c r="B31" s="421"/>
      <c r="C31" s="422"/>
      <c r="D31" s="423"/>
      <c r="E31" s="424"/>
    </row>
    <row r="32" spans="1:6" s="425" customFormat="1" ht="15" x14ac:dyDescent="0.2">
      <c r="A32" s="421"/>
      <c r="B32" s="421"/>
      <c r="C32" s="422"/>
      <c r="D32" s="423"/>
      <c r="E32" s="424"/>
    </row>
    <row r="33" spans="1:5" s="425" customFormat="1" ht="15" x14ac:dyDescent="0.2">
      <c r="A33" s="421"/>
      <c r="B33" s="421"/>
      <c r="C33" s="422"/>
      <c r="D33" s="423"/>
      <c r="E33" s="424"/>
    </row>
    <row r="34" spans="1:5" s="425" customFormat="1" ht="15" x14ac:dyDescent="0.2">
      <c r="A34" s="421"/>
      <c r="B34" s="421"/>
      <c r="C34" s="422"/>
      <c r="D34" s="423"/>
      <c r="E34" s="424"/>
    </row>
    <row r="35" spans="1:5" s="425" customFormat="1" ht="15" x14ac:dyDescent="0.2">
      <c r="A35" s="421"/>
      <c r="B35" s="421"/>
      <c r="C35" s="422"/>
      <c r="D35" s="423"/>
      <c r="E35" s="424"/>
    </row>
    <row r="36" spans="1:5" s="425" customFormat="1" ht="15" x14ac:dyDescent="0.2">
      <c r="A36" s="421"/>
      <c r="B36" s="421"/>
      <c r="C36" s="422"/>
      <c r="D36" s="423"/>
      <c r="E36" s="424"/>
    </row>
    <row r="37" spans="1:5" s="425" customFormat="1" ht="15" x14ac:dyDescent="0.2">
      <c r="A37" s="421"/>
      <c r="B37" s="421"/>
      <c r="C37" s="422"/>
      <c r="D37" s="423"/>
      <c r="E37" s="424"/>
    </row>
    <row r="38" spans="1:5" s="425" customFormat="1" ht="15" x14ac:dyDescent="0.2">
      <c r="A38" s="421"/>
      <c r="B38" s="421"/>
      <c r="C38" s="422"/>
      <c r="D38" s="423"/>
      <c r="E38" s="424"/>
    </row>
    <row r="39" spans="1:5" s="425" customFormat="1" ht="15" x14ac:dyDescent="0.2">
      <c r="A39" s="421"/>
      <c r="B39" s="421"/>
      <c r="C39" s="422"/>
      <c r="D39" s="423"/>
      <c r="E39" s="424"/>
    </row>
    <row r="40" spans="1:5" s="425" customFormat="1" ht="15" x14ac:dyDescent="0.2">
      <c r="A40" s="421"/>
      <c r="B40" s="421"/>
      <c r="C40" s="422"/>
      <c r="D40" s="423"/>
      <c r="E40" s="424"/>
    </row>
    <row r="41" spans="1:5" s="425" customFormat="1" ht="15" x14ac:dyDescent="0.2">
      <c r="A41" s="421"/>
      <c r="B41" s="421"/>
      <c r="C41" s="422"/>
      <c r="D41" s="423"/>
      <c r="E41" s="424"/>
    </row>
    <row r="42" spans="1:5" s="425" customFormat="1" ht="15" x14ac:dyDescent="0.2">
      <c r="A42" s="421"/>
      <c r="B42" s="421"/>
      <c r="C42" s="422"/>
      <c r="D42" s="423"/>
      <c r="E42" s="424"/>
    </row>
    <row r="43" spans="1:5" s="425" customFormat="1" ht="15" x14ac:dyDescent="0.2">
      <c r="A43" s="421"/>
      <c r="B43" s="421"/>
      <c r="C43" s="422"/>
      <c r="D43" s="423"/>
      <c r="E43" s="424"/>
    </row>
    <row r="44" spans="1:5" s="425" customFormat="1" ht="15" x14ac:dyDescent="0.2">
      <c r="A44" s="421"/>
      <c r="B44" s="421"/>
      <c r="C44" s="422"/>
      <c r="D44" s="423"/>
      <c r="E44" s="424"/>
    </row>
    <row r="45" spans="1:5" s="425" customFormat="1" ht="15" x14ac:dyDescent="0.2">
      <c r="A45" s="421"/>
      <c r="B45" s="421"/>
      <c r="C45" s="422"/>
      <c r="D45" s="423"/>
      <c r="E45" s="424"/>
    </row>
    <row r="46" spans="1:5" s="425" customFormat="1" ht="15" x14ac:dyDescent="0.2">
      <c r="A46" s="421"/>
      <c r="B46" s="421"/>
      <c r="C46" s="422"/>
      <c r="D46" s="423"/>
      <c r="E46" s="424"/>
    </row>
    <row r="47" spans="1:5" s="425" customFormat="1" ht="15" x14ac:dyDescent="0.2">
      <c r="A47" s="421"/>
      <c r="B47" s="421"/>
      <c r="C47" s="422"/>
      <c r="D47" s="423"/>
      <c r="E47" s="424"/>
    </row>
    <row r="48" spans="1:5" s="425" customFormat="1" ht="15" x14ac:dyDescent="0.2">
      <c r="A48" s="421"/>
      <c r="B48" s="421"/>
      <c r="C48" s="422"/>
      <c r="D48" s="423"/>
      <c r="E48" s="424"/>
    </row>
    <row r="49" spans="1:5" s="425" customFormat="1" ht="15" x14ac:dyDescent="0.2">
      <c r="A49" s="421"/>
      <c r="B49" s="421"/>
      <c r="C49" s="422"/>
      <c r="D49" s="423"/>
      <c r="E49" s="424"/>
    </row>
    <row r="50" spans="1:5" s="425" customFormat="1" ht="15" x14ac:dyDescent="0.2">
      <c r="A50" s="421"/>
      <c r="B50" s="421"/>
      <c r="C50" s="422"/>
      <c r="D50" s="423"/>
      <c r="E50" s="424"/>
    </row>
    <row r="51" spans="1:5" s="425" customFormat="1" ht="15" x14ac:dyDescent="0.2">
      <c r="A51" s="421"/>
      <c r="B51" s="421"/>
      <c r="C51" s="422"/>
      <c r="D51" s="423"/>
      <c r="E51" s="424"/>
    </row>
    <row r="52" spans="1:5" s="425" customFormat="1" ht="15" x14ac:dyDescent="0.2">
      <c r="A52" s="421"/>
      <c r="B52" s="421"/>
      <c r="C52" s="422"/>
      <c r="D52" s="423"/>
      <c r="E52" s="424"/>
    </row>
    <row r="53" spans="1:5" s="425" customFormat="1" ht="15" x14ac:dyDescent="0.2">
      <c r="A53" s="421"/>
      <c r="B53" s="421"/>
      <c r="C53" s="422"/>
      <c r="D53" s="423"/>
      <c r="E53" s="424"/>
    </row>
    <row r="54" spans="1:5" s="425" customFormat="1" ht="15" x14ac:dyDescent="0.2">
      <c r="A54" s="421"/>
      <c r="B54" s="421"/>
      <c r="C54" s="422"/>
      <c r="D54" s="423"/>
      <c r="E54" s="424"/>
    </row>
    <row r="55" spans="1:5" s="425" customFormat="1" ht="15" x14ac:dyDescent="0.2">
      <c r="A55" s="421"/>
      <c r="B55" s="421"/>
      <c r="C55" s="422"/>
      <c r="D55" s="423"/>
      <c r="E55" s="424"/>
    </row>
    <row r="56" spans="1:5" s="425" customFormat="1" ht="15" x14ac:dyDescent="0.2">
      <c r="A56" s="421"/>
      <c r="B56" s="421"/>
      <c r="C56" s="422"/>
      <c r="D56" s="423"/>
      <c r="E56" s="424"/>
    </row>
    <row r="57" spans="1:5" s="425" customFormat="1" ht="15" x14ac:dyDescent="0.2">
      <c r="A57" s="421"/>
      <c r="B57" s="421"/>
      <c r="C57" s="422"/>
      <c r="D57" s="423"/>
      <c r="E57" s="424"/>
    </row>
    <row r="58" spans="1:5" s="425" customFormat="1" ht="15" x14ac:dyDescent="0.2">
      <c r="A58" s="421"/>
      <c r="B58" s="421"/>
      <c r="C58" s="422"/>
      <c r="D58" s="423"/>
      <c r="E58" s="424"/>
    </row>
    <row r="59" spans="1:5" s="425" customFormat="1" ht="15" x14ac:dyDescent="0.2">
      <c r="A59" s="421"/>
      <c r="B59" s="421"/>
      <c r="C59" s="422"/>
      <c r="D59" s="423"/>
      <c r="E59" s="424"/>
    </row>
    <row r="60" spans="1:5" s="425" customFormat="1" ht="15" x14ac:dyDescent="0.2">
      <c r="A60" s="421"/>
      <c r="B60" s="421"/>
      <c r="C60" s="422"/>
      <c r="D60" s="423"/>
      <c r="E60" s="424"/>
    </row>
    <row r="61" spans="1:5" s="425" customFormat="1" ht="15" x14ac:dyDescent="0.2">
      <c r="A61" s="421"/>
      <c r="B61" s="421"/>
      <c r="C61" s="422"/>
      <c r="D61" s="423"/>
      <c r="E61" s="424"/>
    </row>
    <row r="62" spans="1:5" s="425" customFormat="1" ht="15" x14ac:dyDescent="0.2">
      <c r="A62" s="421"/>
      <c r="B62" s="421"/>
      <c r="C62" s="422"/>
      <c r="D62" s="423"/>
      <c r="E62" s="424"/>
    </row>
    <row r="63" spans="1:5" s="425" customFormat="1" ht="15" x14ac:dyDescent="0.2">
      <c r="A63" s="421"/>
      <c r="B63" s="421"/>
      <c r="C63" s="422"/>
      <c r="D63" s="423"/>
      <c r="E63" s="424"/>
    </row>
    <row r="64" spans="1:5" s="425" customFormat="1" ht="15" x14ac:dyDescent="0.2">
      <c r="A64" s="421"/>
      <c r="B64" s="421"/>
      <c r="C64" s="422"/>
      <c r="D64" s="423"/>
      <c r="E64" s="424"/>
    </row>
    <row r="65" spans="1:5" s="425" customFormat="1" ht="15" x14ac:dyDescent="0.2">
      <c r="A65" s="421"/>
      <c r="B65" s="421"/>
      <c r="C65" s="422"/>
      <c r="D65" s="423"/>
      <c r="E65" s="424"/>
    </row>
    <row r="66" spans="1:5" s="425" customFormat="1" ht="15" x14ac:dyDescent="0.2">
      <c r="A66" s="421"/>
      <c r="B66" s="421"/>
      <c r="C66" s="422"/>
      <c r="D66" s="423"/>
      <c r="E66" s="424"/>
    </row>
    <row r="67" spans="1:5" s="425" customFormat="1" ht="15" x14ac:dyDescent="0.2">
      <c r="A67" s="421"/>
      <c r="B67" s="421"/>
      <c r="C67" s="422"/>
      <c r="D67" s="423"/>
      <c r="E67" s="424"/>
    </row>
    <row r="68" spans="1:5" s="425" customFormat="1" ht="15" x14ac:dyDescent="0.2">
      <c r="A68" s="421"/>
      <c r="B68" s="421"/>
      <c r="C68" s="422"/>
      <c r="D68" s="423"/>
      <c r="E68" s="424"/>
    </row>
    <row r="69" spans="1:5" ht="15" x14ac:dyDescent="0.2"/>
    <row r="70" spans="1:5" ht="15" x14ac:dyDescent="0.2"/>
  </sheetData>
  <mergeCells count="1">
    <mergeCell ref="A7:B7"/>
  </mergeCells>
  <conditionalFormatting sqref="C6:C20">
    <cfRule type="cellIs" dxfId="27" priority="1" stopIfTrue="1" operator="lessThan">
      <formula>0</formula>
    </cfRule>
  </conditionalFormatting>
  <conditionalFormatting sqref="A7:B7">
    <cfRule type="cellIs" dxfId="26" priority="2" stopIfTrue="1" operator="equal">
      <formula>#N/A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drawing r:id="rId2"/>
  <legacyDrawing r:id="rId3"/>
  <controls>
    <mc:AlternateContent xmlns:mc="http://schemas.openxmlformats.org/markup-compatibility/2006">
      <mc:Choice Requires="x14">
        <control shapeId="22529" r:id="rId4" name="ComboBox1">
          <controlPr defaultSize="0" autoLine="0" linkedCell="C4" listFillRange="Data!B9:B298" r:id="rId5">
            <anchor moveWithCells="1">
              <from>
                <xdr:col>1</xdr:col>
                <xdr:colOff>3790950</xdr:colOff>
                <xdr:row>3</xdr:row>
                <xdr:rowOff>0</xdr:rowOff>
              </from>
              <to>
                <xdr:col>2</xdr:col>
                <xdr:colOff>1714500</xdr:colOff>
                <xdr:row>3</xdr:row>
                <xdr:rowOff>219075</xdr:rowOff>
              </to>
            </anchor>
          </controlPr>
        </control>
      </mc:Choice>
      <mc:Fallback>
        <control shapeId="22529" r:id="rId4" name="ComboBox1"/>
      </mc:Fallback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>
    <pageSetUpPr fitToPage="1"/>
  </sheetPr>
  <dimension ref="A1:WVL69"/>
  <sheetViews>
    <sheetView showGridLines="0" zoomScaleNormal="100" workbookViewId="0"/>
  </sheetViews>
  <sheetFormatPr defaultColWidth="0" defaultRowHeight="15" customHeight="1" zeroHeight="1" x14ac:dyDescent="0.2"/>
  <cols>
    <col min="1" max="1" width="3.85546875" style="464" customWidth="1"/>
    <col min="2" max="2" width="55.28515625" style="464" customWidth="1"/>
    <col min="3" max="3" width="19.85546875" style="465" customWidth="1"/>
    <col min="4" max="4" width="8.42578125" style="464" customWidth="1"/>
    <col min="5" max="256" width="53.28515625" style="463" hidden="1"/>
    <col min="257" max="257" width="3.85546875" style="463" hidden="1" customWidth="1"/>
    <col min="258" max="258" width="55.28515625" style="463" hidden="1" customWidth="1"/>
    <col min="259" max="259" width="19.85546875" style="463" hidden="1" customWidth="1"/>
    <col min="260" max="260" width="8.42578125" style="463" hidden="1" customWidth="1"/>
    <col min="261" max="512" width="53.28515625" style="463" hidden="1"/>
    <col min="513" max="513" width="3.85546875" style="463" hidden="1" customWidth="1"/>
    <col min="514" max="514" width="55.28515625" style="463" hidden="1" customWidth="1"/>
    <col min="515" max="515" width="19.85546875" style="463" hidden="1" customWidth="1"/>
    <col min="516" max="516" width="8.42578125" style="463" hidden="1" customWidth="1"/>
    <col min="517" max="768" width="53.28515625" style="463" hidden="1"/>
    <col min="769" max="769" width="3.85546875" style="463" hidden="1" customWidth="1"/>
    <col min="770" max="770" width="55.28515625" style="463" hidden="1" customWidth="1"/>
    <col min="771" max="771" width="19.85546875" style="463" hidden="1" customWidth="1"/>
    <col min="772" max="772" width="8.42578125" style="463" hidden="1" customWidth="1"/>
    <col min="773" max="1024" width="53.28515625" style="463" hidden="1"/>
    <col min="1025" max="1025" width="3.85546875" style="463" hidden="1" customWidth="1"/>
    <col min="1026" max="1026" width="55.28515625" style="463" hidden="1" customWidth="1"/>
    <col min="1027" max="1027" width="19.85546875" style="463" hidden="1" customWidth="1"/>
    <col min="1028" max="1028" width="8.42578125" style="463" hidden="1" customWidth="1"/>
    <col min="1029" max="1280" width="53.28515625" style="463" hidden="1"/>
    <col min="1281" max="1281" width="3.85546875" style="463" hidden="1" customWidth="1"/>
    <col min="1282" max="1282" width="55.28515625" style="463" hidden="1" customWidth="1"/>
    <col min="1283" max="1283" width="19.85546875" style="463" hidden="1" customWidth="1"/>
    <col min="1284" max="1284" width="8.42578125" style="463" hidden="1" customWidth="1"/>
    <col min="1285" max="1536" width="53.28515625" style="463" hidden="1"/>
    <col min="1537" max="1537" width="3.85546875" style="463" hidden="1" customWidth="1"/>
    <col min="1538" max="1538" width="55.28515625" style="463" hidden="1" customWidth="1"/>
    <col min="1539" max="1539" width="19.85546875" style="463" hidden="1" customWidth="1"/>
    <col min="1540" max="1540" width="8.42578125" style="463" hidden="1" customWidth="1"/>
    <col min="1541" max="1792" width="53.28515625" style="463" hidden="1"/>
    <col min="1793" max="1793" width="3.85546875" style="463" hidden="1" customWidth="1"/>
    <col min="1794" max="1794" width="55.28515625" style="463" hidden="1" customWidth="1"/>
    <col min="1795" max="1795" width="19.85546875" style="463" hidden="1" customWidth="1"/>
    <col min="1796" max="1796" width="8.42578125" style="463" hidden="1" customWidth="1"/>
    <col min="1797" max="2048" width="53.28515625" style="463" hidden="1"/>
    <col min="2049" max="2049" width="3.85546875" style="463" hidden="1" customWidth="1"/>
    <col min="2050" max="2050" width="55.28515625" style="463" hidden="1" customWidth="1"/>
    <col min="2051" max="2051" width="19.85546875" style="463" hidden="1" customWidth="1"/>
    <col min="2052" max="2052" width="8.42578125" style="463" hidden="1" customWidth="1"/>
    <col min="2053" max="2304" width="53.28515625" style="463" hidden="1"/>
    <col min="2305" max="2305" width="3.85546875" style="463" hidden="1" customWidth="1"/>
    <col min="2306" max="2306" width="55.28515625" style="463" hidden="1" customWidth="1"/>
    <col min="2307" max="2307" width="19.85546875" style="463" hidden="1" customWidth="1"/>
    <col min="2308" max="2308" width="8.42578125" style="463" hidden="1" customWidth="1"/>
    <col min="2309" max="2560" width="53.28515625" style="463" hidden="1"/>
    <col min="2561" max="2561" width="3.85546875" style="463" hidden="1" customWidth="1"/>
    <col min="2562" max="2562" width="55.28515625" style="463" hidden="1" customWidth="1"/>
    <col min="2563" max="2563" width="19.85546875" style="463" hidden="1" customWidth="1"/>
    <col min="2564" max="2564" width="8.42578125" style="463" hidden="1" customWidth="1"/>
    <col min="2565" max="2816" width="53.28515625" style="463" hidden="1"/>
    <col min="2817" max="2817" width="3.85546875" style="463" hidden="1" customWidth="1"/>
    <col min="2818" max="2818" width="55.28515625" style="463" hidden="1" customWidth="1"/>
    <col min="2819" max="2819" width="19.85546875" style="463" hidden="1" customWidth="1"/>
    <col min="2820" max="2820" width="8.42578125" style="463" hidden="1" customWidth="1"/>
    <col min="2821" max="3072" width="53.28515625" style="463" hidden="1"/>
    <col min="3073" max="3073" width="3.85546875" style="463" hidden="1" customWidth="1"/>
    <col min="3074" max="3074" width="55.28515625" style="463" hidden="1" customWidth="1"/>
    <col min="3075" max="3075" width="19.85546875" style="463" hidden="1" customWidth="1"/>
    <col min="3076" max="3076" width="8.42578125" style="463" hidden="1" customWidth="1"/>
    <col min="3077" max="3328" width="53.28515625" style="463" hidden="1"/>
    <col min="3329" max="3329" width="3.85546875" style="463" hidden="1" customWidth="1"/>
    <col min="3330" max="3330" width="55.28515625" style="463" hidden="1" customWidth="1"/>
    <col min="3331" max="3331" width="19.85546875" style="463" hidden="1" customWidth="1"/>
    <col min="3332" max="3332" width="8.42578125" style="463" hidden="1" customWidth="1"/>
    <col min="3333" max="3584" width="53.28515625" style="463" hidden="1"/>
    <col min="3585" max="3585" width="3.85546875" style="463" hidden="1" customWidth="1"/>
    <col min="3586" max="3586" width="55.28515625" style="463" hidden="1" customWidth="1"/>
    <col min="3587" max="3587" width="19.85546875" style="463" hidden="1" customWidth="1"/>
    <col min="3588" max="3588" width="8.42578125" style="463" hidden="1" customWidth="1"/>
    <col min="3589" max="3840" width="53.28515625" style="463" hidden="1"/>
    <col min="3841" max="3841" width="3.85546875" style="463" hidden="1" customWidth="1"/>
    <col min="3842" max="3842" width="55.28515625" style="463" hidden="1" customWidth="1"/>
    <col min="3843" max="3843" width="19.85546875" style="463" hidden="1" customWidth="1"/>
    <col min="3844" max="3844" width="8.42578125" style="463" hidden="1" customWidth="1"/>
    <col min="3845" max="4096" width="53.28515625" style="463" hidden="1"/>
    <col min="4097" max="4097" width="3.85546875" style="463" hidden="1" customWidth="1"/>
    <col min="4098" max="4098" width="55.28515625" style="463" hidden="1" customWidth="1"/>
    <col min="4099" max="4099" width="19.85546875" style="463" hidden="1" customWidth="1"/>
    <col min="4100" max="4100" width="8.42578125" style="463" hidden="1" customWidth="1"/>
    <col min="4101" max="4352" width="53.28515625" style="463" hidden="1"/>
    <col min="4353" max="4353" width="3.85546875" style="463" hidden="1" customWidth="1"/>
    <col min="4354" max="4354" width="55.28515625" style="463" hidden="1" customWidth="1"/>
    <col min="4355" max="4355" width="19.85546875" style="463" hidden="1" customWidth="1"/>
    <col min="4356" max="4356" width="8.42578125" style="463" hidden="1" customWidth="1"/>
    <col min="4357" max="4608" width="53.28515625" style="463" hidden="1"/>
    <col min="4609" max="4609" width="3.85546875" style="463" hidden="1" customWidth="1"/>
    <col min="4610" max="4610" width="55.28515625" style="463" hidden="1" customWidth="1"/>
    <col min="4611" max="4611" width="19.85546875" style="463" hidden="1" customWidth="1"/>
    <col min="4612" max="4612" width="8.42578125" style="463" hidden="1" customWidth="1"/>
    <col min="4613" max="4864" width="53.28515625" style="463" hidden="1"/>
    <col min="4865" max="4865" width="3.85546875" style="463" hidden="1" customWidth="1"/>
    <col min="4866" max="4866" width="55.28515625" style="463" hidden="1" customWidth="1"/>
    <col min="4867" max="4867" width="19.85546875" style="463" hidden="1" customWidth="1"/>
    <col min="4868" max="4868" width="8.42578125" style="463" hidden="1" customWidth="1"/>
    <col min="4869" max="5120" width="53.28515625" style="463" hidden="1"/>
    <col min="5121" max="5121" width="3.85546875" style="463" hidden="1" customWidth="1"/>
    <col min="5122" max="5122" width="55.28515625" style="463" hidden="1" customWidth="1"/>
    <col min="5123" max="5123" width="19.85546875" style="463" hidden="1" customWidth="1"/>
    <col min="5124" max="5124" width="8.42578125" style="463" hidden="1" customWidth="1"/>
    <col min="5125" max="5376" width="53.28515625" style="463" hidden="1"/>
    <col min="5377" max="5377" width="3.85546875" style="463" hidden="1" customWidth="1"/>
    <col min="5378" max="5378" width="55.28515625" style="463" hidden="1" customWidth="1"/>
    <col min="5379" max="5379" width="19.85546875" style="463" hidden="1" customWidth="1"/>
    <col min="5380" max="5380" width="8.42578125" style="463" hidden="1" customWidth="1"/>
    <col min="5381" max="5632" width="53.28515625" style="463" hidden="1"/>
    <col min="5633" max="5633" width="3.85546875" style="463" hidden="1" customWidth="1"/>
    <col min="5634" max="5634" width="55.28515625" style="463" hidden="1" customWidth="1"/>
    <col min="5635" max="5635" width="19.85546875" style="463" hidden="1" customWidth="1"/>
    <col min="5636" max="5636" width="8.42578125" style="463" hidden="1" customWidth="1"/>
    <col min="5637" max="5888" width="53.28515625" style="463" hidden="1"/>
    <col min="5889" max="5889" width="3.85546875" style="463" hidden="1" customWidth="1"/>
    <col min="5890" max="5890" width="55.28515625" style="463" hidden="1" customWidth="1"/>
    <col min="5891" max="5891" width="19.85546875" style="463" hidden="1" customWidth="1"/>
    <col min="5892" max="5892" width="8.42578125" style="463" hidden="1" customWidth="1"/>
    <col min="5893" max="6144" width="53.28515625" style="463" hidden="1"/>
    <col min="6145" max="6145" width="3.85546875" style="463" hidden="1" customWidth="1"/>
    <col min="6146" max="6146" width="55.28515625" style="463" hidden="1" customWidth="1"/>
    <col min="6147" max="6147" width="19.85546875" style="463" hidden="1" customWidth="1"/>
    <col min="6148" max="6148" width="8.42578125" style="463" hidden="1" customWidth="1"/>
    <col min="6149" max="6400" width="53.28515625" style="463" hidden="1"/>
    <col min="6401" max="6401" width="3.85546875" style="463" hidden="1" customWidth="1"/>
    <col min="6402" max="6402" width="55.28515625" style="463" hidden="1" customWidth="1"/>
    <col min="6403" max="6403" width="19.85546875" style="463" hidden="1" customWidth="1"/>
    <col min="6404" max="6404" width="8.42578125" style="463" hidden="1" customWidth="1"/>
    <col min="6405" max="6656" width="53.28515625" style="463" hidden="1"/>
    <col min="6657" max="6657" width="3.85546875" style="463" hidden="1" customWidth="1"/>
    <col min="6658" max="6658" width="55.28515625" style="463" hidden="1" customWidth="1"/>
    <col min="6659" max="6659" width="19.85546875" style="463" hidden="1" customWidth="1"/>
    <col min="6660" max="6660" width="8.42578125" style="463" hidden="1" customWidth="1"/>
    <col min="6661" max="6912" width="53.28515625" style="463" hidden="1"/>
    <col min="6913" max="6913" width="3.85546875" style="463" hidden="1" customWidth="1"/>
    <col min="6914" max="6914" width="55.28515625" style="463" hidden="1" customWidth="1"/>
    <col min="6915" max="6915" width="19.85546875" style="463" hidden="1" customWidth="1"/>
    <col min="6916" max="6916" width="8.42578125" style="463" hidden="1" customWidth="1"/>
    <col min="6917" max="7168" width="53.28515625" style="463" hidden="1"/>
    <col min="7169" max="7169" width="3.85546875" style="463" hidden="1" customWidth="1"/>
    <col min="7170" max="7170" width="55.28515625" style="463" hidden="1" customWidth="1"/>
    <col min="7171" max="7171" width="19.85546875" style="463" hidden="1" customWidth="1"/>
    <col min="7172" max="7172" width="8.42578125" style="463" hidden="1" customWidth="1"/>
    <col min="7173" max="7424" width="53.28515625" style="463" hidden="1"/>
    <col min="7425" max="7425" width="3.85546875" style="463" hidden="1" customWidth="1"/>
    <col min="7426" max="7426" width="55.28515625" style="463" hidden="1" customWidth="1"/>
    <col min="7427" max="7427" width="19.85546875" style="463" hidden="1" customWidth="1"/>
    <col min="7428" max="7428" width="8.42578125" style="463" hidden="1" customWidth="1"/>
    <col min="7429" max="7680" width="53.28515625" style="463" hidden="1"/>
    <col min="7681" max="7681" width="3.85546875" style="463" hidden="1" customWidth="1"/>
    <col min="7682" max="7682" width="55.28515625" style="463" hidden="1" customWidth="1"/>
    <col min="7683" max="7683" width="19.85546875" style="463" hidden="1" customWidth="1"/>
    <col min="7684" max="7684" width="8.42578125" style="463" hidden="1" customWidth="1"/>
    <col min="7685" max="7936" width="53.28515625" style="463" hidden="1"/>
    <col min="7937" max="7937" width="3.85546875" style="463" hidden="1" customWidth="1"/>
    <col min="7938" max="7938" width="55.28515625" style="463" hidden="1" customWidth="1"/>
    <col min="7939" max="7939" width="19.85546875" style="463" hidden="1" customWidth="1"/>
    <col min="7940" max="7940" width="8.42578125" style="463" hidden="1" customWidth="1"/>
    <col min="7941" max="8192" width="53.28515625" style="463" hidden="1"/>
    <col min="8193" max="8193" width="3.85546875" style="463" hidden="1" customWidth="1"/>
    <col min="8194" max="8194" width="55.28515625" style="463" hidden="1" customWidth="1"/>
    <col min="8195" max="8195" width="19.85546875" style="463" hidden="1" customWidth="1"/>
    <col min="8196" max="8196" width="8.42578125" style="463" hidden="1" customWidth="1"/>
    <col min="8197" max="8448" width="53.28515625" style="463" hidden="1"/>
    <col min="8449" max="8449" width="3.85546875" style="463" hidden="1" customWidth="1"/>
    <col min="8450" max="8450" width="55.28515625" style="463" hidden="1" customWidth="1"/>
    <col min="8451" max="8451" width="19.85546875" style="463" hidden="1" customWidth="1"/>
    <col min="8452" max="8452" width="8.42578125" style="463" hidden="1" customWidth="1"/>
    <col min="8453" max="8704" width="53.28515625" style="463" hidden="1"/>
    <col min="8705" max="8705" width="3.85546875" style="463" hidden="1" customWidth="1"/>
    <col min="8706" max="8706" width="55.28515625" style="463" hidden="1" customWidth="1"/>
    <col min="8707" max="8707" width="19.85546875" style="463" hidden="1" customWidth="1"/>
    <col min="8708" max="8708" width="8.42578125" style="463" hidden="1" customWidth="1"/>
    <col min="8709" max="8960" width="53.28515625" style="463" hidden="1"/>
    <col min="8961" max="8961" width="3.85546875" style="463" hidden="1" customWidth="1"/>
    <col min="8962" max="8962" width="55.28515625" style="463" hidden="1" customWidth="1"/>
    <col min="8963" max="8963" width="19.85546875" style="463" hidden="1" customWidth="1"/>
    <col min="8964" max="8964" width="8.42578125" style="463" hidden="1" customWidth="1"/>
    <col min="8965" max="9216" width="53.28515625" style="463" hidden="1"/>
    <col min="9217" max="9217" width="3.85546875" style="463" hidden="1" customWidth="1"/>
    <col min="9218" max="9218" width="55.28515625" style="463" hidden="1" customWidth="1"/>
    <col min="9219" max="9219" width="19.85546875" style="463" hidden="1" customWidth="1"/>
    <col min="9220" max="9220" width="8.42578125" style="463" hidden="1" customWidth="1"/>
    <col min="9221" max="9472" width="53.28515625" style="463" hidden="1"/>
    <col min="9473" max="9473" width="3.85546875" style="463" hidden="1" customWidth="1"/>
    <col min="9474" max="9474" width="55.28515625" style="463" hidden="1" customWidth="1"/>
    <col min="9475" max="9475" width="19.85546875" style="463" hidden="1" customWidth="1"/>
    <col min="9476" max="9476" width="8.42578125" style="463" hidden="1" customWidth="1"/>
    <col min="9477" max="9728" width="53.28515625" style="463" hidden="1"/>
    <col min="9729" max="9729" width="3.85546875" style="463" hidden="1" customWidth="1"/>
    <col min="9730" max="9730" width="55.28515625" style="463" hidden="1" customWidth="1"/>
    <col min="9731" max="9731" width="19.85546875" style="463" hidden="1" customWidth="1"/>
    <col min="9732" max="9732" width="8.42578125" style="463" hidden="1" customWidth="1"/>
    <col min="9733" max="9984" width="53.28515625" style="463" hidden="1"/>
    <col min="9985" max="9985" width="3.85546875" style="463" hidden="1" customWidth="1"/>
    <col min="9986" max="9986" width="55.28515625" style="463" hidden="1" customWidth="1"/>
    <col min="9987" max="9987" width="19.85546875" style="463" hidden="1" customWidth="1"/>
    <col min="9988" max="9988" width="8.42578125" style="463" hidden="1" customWidth="1"/>
    <col min="9989" max="10240" width="53.28515625" style="463" hidden="1"/>
    <col min="10241" max="10241" width="3.85546875" style="463" hidden="1" customWidth="1"/>
    <col min="10242" max="10242" width="55.28515625" style="463" hidden="1" customWidth="1"/>
    <col min="10243" max="10243" width="19.85546875" style="463" hidden="1" customWidth="1"/>
    <col min="10244" max="10244" width="8.42578125" style="463" hidden="1" customWidth="1"/>
    <col min="10245" max="10496" width="53.28515625" style="463" hidden="1"/>
    <col min="10497" max="10497" width="3.85546875" style="463" hidden="1" customWidth="1"/>
    <col min="10498" max="10498" width="55.28515625" style="463" hidden="1" customWidth="1"/>
    <col min="10499" max="10499" width="19.85546875" style="463" hidden="1" customWidth="1"/>
    <col min="10500" max="10500" width="8.42578125" style="463" hidden="1" customWidth="1"/>
    <col min="10501" max="10752" width="53.28515625" style="463" hidden="1"/>
    <col min="10753" max="10753" width="3.85546875" style="463" hidden="1" customWidth="1"/>
    <col min="10754" max="10754" width="55.28515625" style="463" hidden="1" customWidth="1"/>
    <col min="10755" max="10755" width="19.85546875" style="463" hidden="1" customWidth="1"/>
    <col min="10756" max="10756" width="8.42578125" style="463" hidden="1" customWidth="1"/>
    <col min="10757" max="11008" width="53.28515625" style="463" hidden="1"/>
    <col min="11009" max="11009" width="3.85546875" style="463" hidden="1" customWidth="1"/>
    <col min="11010" max="11010" width="55.28515625" style="463" hidden="1" customWidth="1"/>
    <col min="11011" max="11011" width="19.85546875" style="463" hidden="1" customWidth="1"/>
    <col min="11012" max="11012" width="8.42578125" style="463" hidden="1" customWidth="1"/>
    <col min="11013" max="11264" width="53.28515625" style="463" hidden="1"/>
    <col min="11265" max="11265" width="3.85546875" style="463" hidden="1" customWidth="1"/>
    <col min="11266" max="11266" width="55.28515625" style="463" hidden="1" customWidth="1"/>
    <col min="11267" max="11267" width="19.85546875" style="463" hidden="1" customWidth="1"/>
    <col min="11268" max="11268" width="8.42578125" style="463" hidden="1" customWidth="1"/>
    <col min="11269" max="11520" width="53.28515625" style="463" hidden="1"/>
    <col min="11521" max="11521" width="3.85546875" style="463" hidden="1" customWidth="1"/>
    <col min="11522" max="11522" width="55.28515625" style="463" hidden="1" customWidth="1"/>
    <col min="11523" max="11523" width="19.85546875" style="463" hidden="1" customWidth="1"/>
    <col min="11524" max="11524" width="8.42578125" style="463" hidden="1" customWidth="1"/>
    <col min="11525" max="11776" width="53.28515625" style="463" hidden="1"/>
    <col min="11777" max="11777" width="3.85546875" style="463" hidden="1" customWidth="1"/>
    <col min="11778" max="11778" width="55.28515625" style="463" hidden="1" customWidth="1"/>
    <col min="11779" max="11779" width="19.85546875" style="463" hidden="1" customWidth="1"/>
    <col min="11780" max="11780" width="8.42578125" style="463" hidden="1" customWidth="1"/>
    <col min="11781" max="12032" width="53.28515625" style="463" hidden="1"/>
    <col min="12033" max="12033" width="3.85546875" style="463" hidden="1" customWidth="1"/>
    <col min="12034" max="12034" width="55.28515625" style="463" hidden="1" customWidth="1"/>
    <col min="12035" max="12035" width="19.85546875" style="463" hidden="1" customWidth="1"/>
    <col min="12036" max="12036" width="8.42578125" style="463" hidden="1" customWidth="1"/>
    <col min="12037" max="12288" width="53.28515625" style="463" hidden="1"/>
    <col min="12289" max="12289" width="3.85546875" style="463" hidden="1" customWidth="1"/>
    <col min="12290" max="12290" width="55.28515625" style="463" hidden="1" customWidth="1"/>
    <col min="12291" max="12291" width="19.85546875" style="463" hidden="1" customWidth="1"/>
    <col min="12292" max="12292" width="8.42578125" style="463" hidden="1" customWidth="1"/>
    <col min="12293" max="12544" width="53.28515625" style="463" hidden="1"/>
    <col min="12545" max="12545" width="3.85546875" style="463" hidden="1" customWidth="1"/>
    <col min="12546" max="12546" width="55.28515625" style="463" hidden="1" customWidth="1"/>
    <col min="12547" max="12547" width="19.85546875" style="463" hidden="1" customWidth="1"/>
    <col min="12548" max="12548" width="8.42578125" style="463" hidden="1" customWidth="1"/>
    <col min="12549" max="12800" width="53.28515625" style="463" hidden="1"/>
    <col min="12801" max="12801" width="3.85546875" style="463" hidden="1" customWidth="1"/>
    <col min="12802" max="12802" width="55.28515625" style="463" hidden="1" customWidth="1"/>
    <col min="12803" max="12803" width="19.85546875" style="463" hidden="1" customWidth="1"/>
    <col min="12804" max="12804" width="8.42578125" style="463" hidden="1" customWidth="1"/>
    <col min="12805" max="13056" width="53.28515625" style="463" hidden="1"/>
    <col min="13057" max="13057" width="3.85546875" style="463" hidden="1" customWidth="1"/>
    <col min="13058" max="13058" width="55.28515625" style="463" hidden="1" customWidth="1"/>
    <col min="13059" max="13059" width="19.85546875" style="463" hidden="1" customWidth="1"/>
    <col min="13060" max="13060" width="8.42578125" style="463" hidden="1" customWidth="1"/>
    <col min="13061" max="13312" width="53.28515625" style="463" hidden="1"/>
    <col min="13313" max="13313" width="3.85546875" style="463" hidden="1" customWidth="1"/>
    <col min="13314" max="13314" width="55.28515625" style="463" hidden="1" customWidth="1"/>
    <col min="13315" max="13315" width="19.85546875" style="463" hidden="1" customWidth="1"/>
    <col min="13316" max="13316" width="8.42578125" style="463" hidden="1" customWidth="1"/>
    <col min="13317" max="13568" width="53.28515625" style="463" hidden="1"/>
    <col min="13569" max="13569" width="3.85546875" style="463" hidden="1" customWidth="1"/>
    <col min="13570" max="13570" width="55.28515625" style="463" hidden="1" customWidth="1"/>
    <col min="13571" max="13571" width="19.85546875" style="463" hidden="1" customWidth="1"/>
    <col min="13572" max="13572" width="8.42578125" style="463" hidden="1" customWidth="1"/>
    <col min="13573" max="13824" width="53.28515625" style="463" hidden="1"/>
    <col min="13825" max="13825" width="3.85546875" style="463" hidden="1" customWidth="1"/>
    <col min="13826" max="13826" width="55.28515625" style="463" hidden="1" customWidth="1"/>
    <col min="13827" max="13827" width="19.85546875" style="463" hidden="1" customWidth="1"/>
    <col min="13828" max="13828" width="8.42578125" style="463" hidden="1" customWidth="1"/>
    <col min="13829" max="14080" width="53.28515625" style="463" hidden="1"/>
    <col min="14081" max="14081" width="3.85546875" style="463" hidden="1" customWidth="1"/>
    <col min="14082" max="14082" width="55.28515625" style="463" hidden="1" customWidth="1"/>
    <col min="14083" max="14083" width="19.85546875" style="463" hidden="1" customWidth="1"/>
    <col min="14084" max="14084" width="8.42578125" style="463" hidden="1" customWidth="1"/>
    <col min="14085" max="14336" width="53.28515625" style="463" hidden="1"/>
    <col min="14337" max="14337" width="3.85546875" style="463" hidden="1" customWidth="1"/>
    <col min="14338" max="14338" width="55.28515625" style="463" hidden="1" customWidth="1"/>
    <col min="14339" max="14339" width="19.85546875" style="463" hidden="1" customWidth="1"/>
    <col min="14340" max="14340" width="8.42578125" style="463" hidden="1" customWidth="1"/>
    <col min="14341" max="14592" width="53.28515625" style="463" hidden="1"/>
    <col min="14593" max="14593" width="3.85546875" style="463" hidden="1" customWidth="1"/>
    <col min="14594" max="14594" width="55.28515625" style="463" hidden="1" customWidth="1"/>
    <col min="14595" max="14595" width="19.85546875" style="463" hidden="1" customWidth="1"/>
    <col min="14596" max="14596" width="8.42578125" style="463" hidden="1" customWidth="1"/>
    <col min="14597" max="14848" width="53.28515625" style="463" hidden="1"/>
    <col min="14849" max="14849" width="3.85546875" style="463" hidden="1" customWidth="1"/>
    <col min="14850" max="14850" width="55.28515625" style="463" hidden="1" customWidth="1"/>
    <col min="14851" max="14851" width="19.85546875" style="463" hidden="1" customWidth="1"/>
    <col min="14852" max="14852" width="8.42578125" style="463" hidden="1" customWidth="1"/>
    <col min="14853" max="15104" width="53.28515625" style="463" hidden="1"/>
    <col min="15105" max="15105" width="3.85546875" style="463" hidden="1" customWidth="1"/>
    <col min="15106" max="15106" width="55.28515625" style="463" hidden="1" customWidth="1"/>
    <col min="15107" max="15107" width="19.85546875" style="463" hidden="1" customWidth="1"/>
    <col min="15108" max="15108" width="8.42578125" style="463" hidden="1" customWidth="1"/>
    <col min="15109" max="15360" width="53.28515625" style="463" hidden="1"/>
    <col min="15361" max="15361" width="3.85546875" style="463" hidden="1" customWidth="1"/>
    <col min="15362" max="15362" width="55.28515625" style="463" hidden="1" customWidth="1"/>
    <col min="15363" max="15363" width="19.85546875" style="463" hidden="1" customWidth="1"/>
    <col min="15364" max="15364" width="8.42578125" style="463" hidden="1" customWidth="1"/>
    <col min="15365" max="15616" width="53.28515625" style="463" hidden="1"/>
    <col min="15617" max="15617" width="3.85546875" style="463" hidden="1" customWidth="1"/>
    <col min="15618" max="15618" width="55.28515625" style="463" hidden="1" customWidth="1"/>
    <col min="15619" max="15619" width="19.85546875" style="463" hidden="1" customWidth="1"/>
    <col min="15620" max="15620" width="8.42578125" style="463" hidden="1" customWidth="1"/>
    <col min="15621" max="15872" width="53.28515625" style="463" hidden="1"/>
    <col min="15873" max="15873" width="3.85546875" style="463" hidden="1" customWidth="1"/>
    <col min="15874" max="15874" width="55.28515625" style="463" hidden="1" customWidth="1"/>
    <col min="15875" max="15875" width="19.85546875" style="463" hidden="1" customWidth="1"/>
    <col min="15876" max="15876" width="8.42578125" style="463" hidden="1" customWidth="1"/>
    <col min="15877" max="16128" width="53.28515625" style="463" hidden="1"/>
    <col min="16129" max="16129" width="3.85546875" style="463" hidden="1" customWidth="1"/>
    <col min="16130" max="16130" width="55.28515625" style="463" hidden="1" customWidth="1"/>
    <col min="16131" max="16131" width="19.85546875" style="463" hidden="1" customWidth="1"/>
    <col min="16132" max="16132" width="8.42578125" style="463" hidden="1" customWidth="1"/>
    <col min="16133" max="16384" width="53.28515625" style="463" hidden="1"/>
  </cols>
  <sheetData>
    <row r="1" spans="1:3" s="426" customFormat="1" ht="15.75" x14ac:dyDescent="0.25">
      <c r="B1" s="427"/>
      <c r="C1" s="428"/>
    </row>
    <row r="2" spans="1:3" s="426" customFormat="1" ht="6" customHeight="1" x14ac:dyDescent="0.2">
      <c r="A2" s="429"/>
      <c r="B2" s="430"/>
      <c r="C2" s="431"/>
    </row>
    <row r="3" spans="1:3" s="426" customFormat="1" x14ac:dyDescent="0.2">
      <c r="A3" s="429"/>
      <c r="B3" s="432"/>
      <c r="C3" s="433" t="s">
        <v>808</v>
      </c>
    </row>
    <row r="4" spans="1:3" s="426" customFormat="1" x14ac:dyDescent="0.2">
      <c r="A4" s="429"/>
      <c r="B4" s="432"/>
      <c r="C4" s="434" t="s">
        <v>360</v>
      </c>
    </row>
    <row r="5" spans="1:3" s="426" customFormat="1" ht="8.25" customHeight="1" x14ac:dyDescent="0.2">
      <c r="A5" s="429"/>
      <c r="B5" s="432"/>
      <c r="C5" s="435"/>
    </row>
    <row r="6" spans="1:3" s="426" customFormat="1" ht="20.25" x14ac:dyDescent="0.3">
      <c r="A6" s="436" t="str">
        <f>"Kommunalekonomisk utjämning, utjämningsåret "&amp;Data21!C3+1&amp;""</f>
        <v>Kommunalekonomisk utjämning, utjämningsåret 2018</v>
      </c>
      <c r="B6" s="432"/>
      <c r="C6" s="435"/>
    </row>
    <row r="7" spans="1:3" s="426" customFormat="1" ht="20.25" x14ac:dyDescent="0.3">
      <c r="A7" s="436" t="s">
        <v>199</v>
      </c>
      <c r="B7" s="437"/>
      <c r="C7" s="435"/>
    </row>
    <row r="8" spans="1:3" s="426" customFormat="1" ht="15.75" x14ac:dyDescent="0.25">
      <c r="A8" s="686" t="str">
        <f>"Kommun som "&amp;IF(C21&gt;0,"erhåller","betalar")&amp;" utjämnings"&amp;IF(C21&gt;0,"bidrag","avgift")&amp;": "&amp;VLOOKUP($C$4,Data21!$C$8:$N$298,1,0)&amp;""</f>
        <v>Kommun som erhåller utjämningsbidrag: Botkyrka</v>
      </c>
      <c r="B8" s="687"/>
      <c r="C8" s="438"/>
    </row>
    <row r="9" spans="1:3" s="426" customFormat="1" ht="15.75" x14ac:dyDescent="0.25">
      <c r="A9" s="439"/>
      <c r="B9" s="440"/>
      <c r="C9" s="435"/>
    </row>
    <row r="10" spans="1:3" s="426" customFormat="1" ht="31.5" x14ac:dyDescent="0.2">
      <c r="A10" s="441" t="s">
        <v>737</v>
      </c>
      <c r="B10" s="442" t="str">
        <f>"Skatteunderlag enligt "&amp;Data21!C3&amp;" års taxering (avseende inkomståret "&amp;Data21!C3-1&amp;"), kronor"</f>
        <v>Skatteunderlag enligt 2017 års taxering (avseende inkomståret 2016), kronor</v>
      </c>
      <c r="C10" s="435">
        <f>VLOOKUP($C$4,Data21!$C$8:$N$298,4,0)</f>
        <v>16449846900</v>
      </c>
    </row>
    <row r="11" spans="1:3" s="426" customFormat="1" ht="15.75" x14ac:dyDescent="0.25">
      <c r="A11" s="443" t="s">
        <v>745</v>
      </c>
      <c r="B11" s="444" t="s">
        <v>815</v>
      </c>
      <c r="C11" s="435"/>
    </row>
    <row r="12" spans="1:3" s="426" customFormat="1" ht="15.75" x14ac:dyDescent="0.25">
      <c r="A12" s="445" t="s">
        <v>816</v>
      </c>
      <c r="B12" s="445" t="str">
        <f>"   Faktor för uppräkning till "&amp;Data21!F6&amp;" års nivå"</f>
        <v xml:space="preserve">   Faktor för uppräkning till 2017 års nivå</v>
      </c>
      <c r="C12" s="446">
        <f>Data21!G6</f>
        <v>1.048</v>
      </c>
    </row>
    <row r="13" spans="1:3" s="426" customFormat="1" ht="15.75" x14ac:dyDescent="0.25">
      <c r="A13" s="445" t="s">
        <v>817</v>
      </c>
      <c r="B13" s="445" t="str">
        <f>"   Faktor för uppräkning till "&amp;Data21!F7&amp;" års nivå"</f>
        <v xml:space="preserve">   Faktor för uppräkning till 2018 års nivå</v>
      </c>
      <c r="C13" s="446">
        <f>Data21!G7</f>
        <v>1.034</v>
      </c>
    </row>
    <row r="14" spans="1:3" s="426" customFormat="1" ht="15.75" x14ac:dyDescent="0.25">
      <c r="A14" s="447" t="s">
        <v>818</v>
      </c>
      <c r="B14" s="447" t="s">
        <v>819</v>
      </c>
      <c r="C14" s="435">
        <f>ROUND(C10*C12*C13,0)</f>
        <v>17825580496</v>
      </c>
    </row>
    <row r="15" spans="1:3" s="426" customFormat="1" ht="15.75" x14ac:dyDescent="0.25">
      <c r="A15" s="447" t="s">
        <v>820</v>
      </c>
      <c r="B15" s="447" t="str">
        <f>"Folkmängd "&amp;Data21!C4</f>
        <v>Folkmängd 1 november 2017</v>
      </c>
      <c r="C15" s="435">
        <f>VLOOKUP($C$4,Data21!$C$8:$N$298,3,0)</f>
        <v>91631</v>
      </c>
    </row>
    <row r="16" spans="1:3" s="426" customFormat="1" ht="15.75" x14ac:dyDescent="0.25">
      <c r="A16" s="447" t="s">
        <v>821</v>
      </c>
      <c r="B16" s="447" t="str">
        <f>"Uppräknat skatteunderlag, kr per inv. (C / D)"</f>
        <v>Uppräknat skatteunderlag, kr per inv. (C / D)</v>
      </c>
      <c r="C16" s="435">
        <f>ROUND(C14/C15,0)</f>
        <v>194537</v>
      </c>
    </row>
    <row r="17" spans="1:15" s="426" customFormat="1" ht="15.75" x14ac:dyDescent="0.25">
      <c r="A17" s="445" t="s">
        <v>751</v>
      </c>
      <c r="B17" s="445" t="s">
        <v>822</v>
      </c>
      <c r="C17" s="435">
        <f>Data21!H8</f>
        <v>223844</v>
      </c>
    </row>
    <row r="18" spans="1:15" s="426" customFormat="1" ht="15.75" x14ac:dyDescent="0.25">
      <c r="A18" s="443" t="s">
        <v>823</v>
      </c>
      <c r="B18" s="445" t="s">
        <v>824</v>
      </c>
      <c r="C18" s="448">
        <f>(C16/C17)*100</f>
        <v>86.907399796286697</v>
      </c>
    </row>
    <row r="19" spans="1:15" s="426" customFormat="1" ht="15.75" x14ac:dyDescent="0.25">
      <c r="A19" s="443" t="s">
        <v>825</v>
      </c>
      <c r="B19" s="445" t="s">
        <v>826</v>
      </c>
      <c r="C19" s="449">
        <v>115</v>
      </c>
    </row>
    <row r="20" spans="1:15" s="426" customFormat="1" ht="15.75" x14ac:dyDescent="0.25">
      <c r="A20" s="445" t="s">
        <v>827</v>
      </c>
      <c r="B20" s="445" t="s">
        <v>828</v>
      </c>
      <c r="C20" s="435">
        <f>ROUND(C15*C17*(C19/100),0)</f>
        <v>23587706999</v>
      </c>
    </row>
    <row r="21" spans="1:15" s="450" customFormat="1" ht="15.75" x14ac:dyDescent="0.25">
      <c r="A21" s="445" t="s">
        <v>829</v>
      </c>
      <c r="B21" s="445" t="str">
        <f>"Underlag för utjämnings"&amp;IF(C21&gt;0,"bidrag","avgift")&amp;", kronor (I - C)"</f>
        <v>Underlag för utjämningsbidrag, kronor (I - C)</v>
      </c>
      <c r="C21" s="435">
        <f>C20-C14</f>
        <v>5762126503</v>
      </c>
    </row>
    <row r="22" spans="1:15" s="426" customFormat="1" ht="15.75" x14ac:dyDescent="0.25">
      <c r="A22" s="445" t="s">
        <v>830</v>
      </c>
      <c r="B22" s="445" t="str">
        <f>"Länsvis skattesats, % "</f>
        <v xml:space="preserve">Länsvis skattesats, % </v>
      </c>
      <c r="C22" s="451">
        <f>IF(C21&gt;0,VLOOKUP($C$4,Data21!$C$8:$N$298,10,0),VLOOKUP($C$4,Data21!$C$8:$N$298,11,0))</f>
        <v>19.05</v>
      </c>
    </row>
    <row r="23" spans="1:15" s="426" customFormat="1" ht="21" customHeight="1" x14ac:dyDescent="0.25">
      <c r="A23" s="439" t="s">
        <v>831</v>
      </c>
      <c r="B23" s="439" t="str">
        <f>"Utjämnings"&amp;IF(C23&gt;0,"bidrag","avgift")&amp;", kr/inv. (J x K / D / 100)"</f>
        <v>Utjämningsbidrag, kr/inv. (J x K / D / 100)</v>
      </c>
      <c r="C23" s="452">
        <f>ROUND(C21*C22/C15/100,0)</f>
        <v>11979</v>
      </c>
    </row>
    <row r="24" spans="1:15" s="426" customFormat="1" ht="21" customHeight="1" x14ac:dyDescent="0.25">
      <c r="A24" s="453" t="s">
        <v>832</v>
      </c>
      <c r="B24" s="453" t="str">
        <f>"Utjämnings"&amp;IF(C24&gt;0,"bidrag","avgift")&amp;", kronor (D x L)"</f>
        <v>Utjämningsbidrag, kronor (D x L)</v>
      </c>
      <c r="C24" s="454">
        <f>C15*C23</f>
        <v>1097647749</v>
      </c>
    </row>
    <row r="25" spans="1:15" s="426" customFormat="1" ht="6.75" customHeight="1" x14ac:dyDescent="0.25">
      <c r="A25" s="455"/>
      <c r="B25" s="455"/>
      <c r="C25" s="435"/>
    </row>
    <row r="26" spans="1:15" s="457" customFormat="1" ht="12.75" x14ac:dyDescent="0.2">
      <c r="A26" s="456" t="s">
        <v>833</v>
      </c>
      <c r="D26" s="458"/>
      <c r="E26" s="459"/>
      <c r="F26" s="459"/>
      <c r="G26" s="459"/>
      <c r="H26" s="459"/>
      <c r="I26" s="459"/>
      <c r="J26" s="459"/>
      <c r="K26" s="459"/>
      <c r="L26" s="459"/>
      <c r="M26" s="459"/>
      <c r="N26" s="459"/>
      <c r="O26" s="459"/>
    </row>
    <row r="27" spans="1:15" s="457" customFormat="1" ht="13.5" customHeight="1" x14ac:dyDescent="0.2">
      <c r="A27" s="456" t="s">
        <v>834</v>
      </c>
      <c r="D27" s="458"/>
      <c r="E27" s="459"/>
      <c r="F27" s="459"/>
      <c r="G27" s="459"/>
      <c r="H27" s="459"/>
      <c r="I27" s="459"/>
      <c r="J27" s="459"/>
      <c r="K27" s="459"/>
      <c r="L27" s="459"/>
      <c r="M27" s="459"/>
      <c r="N27" s="459"/>
      <c r="O27" s="459"/>
    </row>
    <row r="28" spans="1:15" s="457" customFormat="1" ht="12.75" x14ac:dyDescent="0.2">
      <c r="A28" s="459"/>
      <c r="B28" s="459"/>
      <c r="C28" s="459"/>
      <c r="D28" s="460"/>
      <c r="E28" s="459"/>
      <c r="F28" s="459"/>
      <c r="G28" s="459"/>
      <c r="H28" s="459"/>
      <c r="I28" s="459"/>
      <c r="J28" s="459"/>
      <c r="K28" s="459"/>
      <c r="L28" s="459"/>
      <c r="M28" s="459"/>
      <c r="N28" s="459"/>
      <c r="O28" s="459"/>
    </row>
    <row r="29" spans="1:15" s="457" customFormat="1" ht="12.75" customHeight="1" x14ac:dyDescent="0.2">
      <c r="A29" s="459"/>
      <c r="B29" s="459"/>
      <c r="C29" s="459"/>
      <c r="D29" s="460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</row>
    <row r="30" spans="1:15" x14ac:dyDescent="0.2">
      <c r="A30" s="461"/>
      <c r="B30" s="461"/>
      <c r="C30" s="462"/>
      <c r="D30" s="461"/>
    </row>
    <row r="31" spans="1:15" x14ac:dyDescent="0.2">
      <c r="A31" s="461"/>
      <c r="B31" s="461"/>
      <c r="C31" s="462"/>
      <c r="D31" s="461"/>
    </row>
    <row r="32" spans="1:15" x14ac:dyDescent="0.2">
      <c r="A32" s="461"/>
      <c r="B32" s="461"/>
      <c r="C32" s="462"/>
      <c r="D32" s="461"/>
    </row>
    <row r="33" spans="1:4" x14ac:dyDescent="0.2">
      <c r="A33" s="461"/>
      <c r="B33" s="461"/>
      <c r="C33" s="462"/>
      <c r="D33" s="461"/>
    </row>
    <row r="34" spans="1:4" x14ac:dyDescent="0.2">
      <c r="A34" s="461"/>
      <c r="B34" s="461"/>
      <c r="C34" s="462"/>
      <c r="D34" s="461"/>
    </row>
    <row r="35" spans="1:4" x14ac:dyDescent="0.2"/>
    <row r="36" spans="1:4" x14ac:dyDescent="0.2"/>
    <row r="37" spans="1:4" x14ac:dyDescent="0.2"/>
    <row r="38" spans="1:4" x14ac:dyDescent="0.2"/>
    <row r="39" spans="1:4" x14ac:dyDescent="0.2"/>
    <row r="40" spans="1:4" x14ac:dyDescent="0.2"/>
    <row r="41" spans="1:4" x14ac:dyDescent="0.2"/>
    <row r="42" spans="1:4" x14ac:dyDescent="0.2"/>
    <row r="43" spans="1:4" x14ac:dyDescent="0.2"/>
    <row r="44" spans="1:4" x14ac:dyDescent="0.2"/>
    <row r="45" spans="1:4" x14ac:dyDescent="0.2"/>
    <row r="46" spans="1:4" x14ac:dyDescent="0.2"/>
    <row r="47" spans="1:4" x14ac:dyDescent="0.2"/>
    <row r="48" spans="1:4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</sheetData>
  <mergeCells count="1">
    <mergeCell ref="A8:B8"/>
  </mergeCells>
  <conditionalFormatting sqref="C7:C25">
    <cfRule type="cellIs" dxfId="25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drawing r:id="rId2"/>
  <legacyDrawing r:id="rId3"/>
  <controls>
    <mc:AlternateContent xmlns:mc="http://schemas.openxmlformats.org/markup-compatibility/2006">
      <mc:Choice Requires="x14">
        <control shapeId="23553" r:id="rId4" name="ComboBox1">
          <controlPr defaultSize="0" autoLine="0" linkedCell="C4" listFillRange="Data!B9:B298" r:id="rId5">
            <anchor moveWithCells="1">
              <from>
                <xdr:col>1</xdr:col>
                <xdr:colOff>3552825</xdr:colOff>
                <xdr:row>3</xdr:row>
                <xdr:rowOff>0</xdr:rowOff>
              </from>
              <to>
                <xdr:col>3</xdr:col>
                <xdr:colOff>276225</xdr:colOff>
                <xdr:row>4</xdr:row>
                <xdr:rowOff>28575</xdr:rowOff>
              </to>
            </anchor>
          </controlPr>
        </control>
      </mc:Choice>
      <mc:Fallback>
        <control shapeId="23553" r:id="rId4" name="ComboBox1"/>
      </mc:Fallback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/>
  <dimension ref="A1:WVM73"/>
  <sheetViews>
    <sheetView showGridLines="0" zoomScaleNormal="100" workbookViewId="0"/>
  </sheetViews>
  <sheetFormatPr defaultColWidth="0" defaultRowHeight="15" customHeight="1" zeroHeight="1" x14ac:dyDescent="0.2"/>
  <cols>
    <col min="1" max="1" width="3.85546875" style="426" customWidth="1"/>
    <col min="2" max="2" width="51.5703125" style="426" customWidth="1"/>
    <col min="3" max="3" width="14.5703125" style="500" customWidth="1"/>
    <col min="4" max="4" width="13.5703125" style="426" customWidth="1"/>
    <col min="5" max="5" width="9.28515625" style="426" customWidth="1"/>
    <col min="6" max="256" width="53.42578125" style="426" hidden="1"/>
    <col min="257" max="257" width="3.85546875" style="426" hidden="1" customWidth="1"/>
    <col min="258" max="258" width="51.5703125" style="426" hidden="1" customWidth="1"/>
    <col min="259" max="259" width="14.5703125" style="426" hidden="1" customWidth="1"/>
    <col min="260" max="260" width="13.5703125" style="426" hidden="1" customWidth="1"/>
    <col min="261" max="261" width="9.28515625" style="426" hidden="1" customWidth="1"/>
    <col min="262" max="512" width="53.42578125" style="426" hidden="1"/>
    <col min="513" max="513" width="3.85546875" style="426" hidden="1" customWidth="1"/>
    <col min="514" max="514" width="51.5703125" style="426" hidden="1" customWidth="1"/>
    <col min="515" max="515" width="14.5703125" style="426" hidden="1" customWidth="1"/>
    <col min="516" max="516" width="13.5703125" style="426" hidden="1" customWidth="1"/>
    <col min="517" max="517" width="9.28515625" style="426" hidden="1" customWidth="1"/>
    <col min="518" max="768" width="53.42578125" style="426" hidden="1"/>
    <col min="769" max="769" width="3.85546875" style="426" hidden="1" customWidth="1"/>
    <col min="770" max="770" width="51.5703125" style="426" hidden="1" customWidth="1"/>
    <col min="771" max="771" width="14.5703125" style="426" hidden="1" customWidth="1"/>
    <col min="772" max="772" width="13.5703125" style="426" hidden="1" customWidth="1"/>
    <col min="773" max="773" width="9.28515625" style="426" hidden="1" customWidth="1"/>
    <col min="774" max="1024" width="53.42578125" style="426" hidden="1"/>
    <col min="1025" max="1025" width="3.85546875" style="426" hidden="1" customWidth="1"/>
    <col min="1026" max="1026" width="51.5703125" style="426" hidden="1" customWidth="1"/>
    <col min="1027" max="1027" width="14.5703125" style="426" hidden="1" customWidth="1"/>
    <col min="1028" max="1028" width="13.5703125" style="426" hidden="1" customWidth="1"/>
    <col min="1029" max="1029" width="9.28515625" style="426" hidden="1" customWidth="1"/>
    <col min="1030" max="1280" width="53.42578125" style="426" hidden="1"/>
    <col min="1281" max="1281" width="3.85546875" style="426" hidden="1" customWidth="1"/>
    <col min="1282" max="1282" width="51.5703125" style="426" hidden="1" customWidth="1"/>
    <col min="1283" max="1283" width="14.5703125" style="426" hidden="1" customWidth="1"/>
    <col min="1284" max="1284" width="13.5703125" style="426" hidden="1" customWidth="1"/>
    <col min="1285" max="1285" width="9.28515625" style="426" hidden="1" customWidth="1"/>
    <col min="1286" max="1536" width="53.42578125" style="426" hidden="1"/>
    <col min="1537" max="1537" width="3.85546875" style="426" hidden="1" customWidth="1"/>
    <col min="1538" max="1538" width="51.5703125" style="426" hidden="1" customWidth="1"/>
    <col min="1539" max="1539" width="14.5703125" style="426" hidden="1" customWidth="1"/>
    <col min="1540" max="1540" width="13.5703125" style="426" hidden="1" customWidth="1"/>
    <col min="1541" max="1541" width="9.28515625" style="426" hidden="1" customWidth="1"/>
    <col min="1542" max="1792" width="53.42578125" style="426" hidden="1"/>
    <col min="1793" max="1793" width="3.85546875" style="426" hidden="1" customWidth="1"/>
    <col min="1794" max="1794" width="51.5703125" style="426" hidden="1" customWidth="1"/>
    <col min="1795" max="1795" width="14.5703125" style="426" hidden="1" customWidth="1"/>
    <col min="1796" max="1796" width="13.5703125" style="426" hidden="1" customWidth="1"/>
    <col min="1797" max="1797" width="9.28515625" style="426" hidden="1" customWidth="1"/>
    <col min="1798" max="2048" width="53.42578125" style="426" hidden="1"/>
    <col min="2049" max="2049" width="3.85546875" style="426" hidden="1" customWidth="1"/>
    <col min="2050" max="2050" width="51.5703125" style="426" hidden="1" customWidth="1"/>
    <col min="2051" max="2051" width="14.5703125" style="426" hidden="1" customWidth="1"/>
    <col min="2052" max="2052" width="13.5703125" style="426" hidden="1" customWidth="1"/>
    <col min="2053" max="2053" width="9.28515625" style="426" hidden="1" customWidth="1"/>
    <col min="2054" max="2304" width="53.42578125" style="426" hidden="1"/>
    <col min="2305" max="2305" width="3.85546875" style="426" hidden="1" customWidth="1"/>
    <col min="2306" max="2306" width="51.5703125" style="426" hidden="1" customWidth="1"/>
    <col min="2307" max="2307" width="14.5703125" style="426" hidden="1" customWidth="1"/>
    <col min="2308" max="2308" width="13.5703125" style="426" hidden="1" customWidth="1"/>
    <col min="2309" max="2309" width="9.28515625" style="426" hidden="1" customWidth="1"/>
    <col min="2310" max="2560" width="53.42578125" style="426" hidden="1"/>
    <col min="2561" max="2561" width="3.85546875" style="426" hidden="1" customWidth="1"/>
    <col min="2562" max="2562" width="51.5703125" style="426" hidden="1" customWidth="1"/>
    <col min="2563" max="2563" width="14.5703125" style="426" hidden="1" customWidth="1"/>
    <col min="2564" max="2564" width="13.5703125" style="426" hidden="1" customWidth="1"/>
    <col min="2565" max="2565" width="9.28515625" style="426" hidden="1" customWidth="1"/>
    <col min="2566" max="2816" width="53.42578125" style="426" hidden="1"/>
    <col min="2817" max="2817" width="3.85546875" style="426" hidden="1" customWidth="1"/>
    <col min="2818" max="2818" width="51.5703125" style="426" hidden="1" customWidth="1"/>
    <col min="2819" max="2819" width="14.5703125" style="426" hidden="1" customWidth="1"/>
    <col min="2820" max="2820" width="13.5703125" style="426" hidden="1" customWidth="1"/>
    <col min="2821" max="2821" width="9.28515625" style="426" hidden="1" customWidth="1"/>
    <col min="2822" max="3072" width="53.42578125" style="426" hidden="1"/>
    <col min="3073" max="3073" width="3.85546875" style="426" hidden="1" customWidth="1"/>
    <col min="3074" max="3074" width="51.5703125" style="426" hidden="1" customWidth="1"/>
    <col min="3075" max="3075" width="14.5703125" style="426" hidden="1" customWidth="1"/>
    <col min="3076" max="3076" width="13.5703125" style="426" hidden="1" customWidth="1"/>
    <col min="3077" max="3077" width="9.28515625" style="426" hidden="1" customWidth="1"/>
    <col min="3078" max="3328" width="53.42578125" style="426" hidden="1"/>
    <col min="3329" max="3329" width="3.85546875" style="426" hidden="1" customWidth="1"/>
    <col min="3330" max="3330" width="51.5703125" style="426" hidden="1" customWidth="1"/>
    <col min="3331" max="3331" width="14.5703125" style="426" hidden="1" customWidth="1"/>
    <col min="3332" max="3332" width="13.5703125" style="426" hidden="1" customWidth="1"/>
    <col min="3333" max="3333" width="9.28515625" style="426" hidden="1" customWidth="1"/>
    <col min="3334" max="3584" width="53.42578125" style="426" hidden="1"/>
    <col min="3585" max="3585" width="3.85546875" style="426" hidden="1" customWidth="1"/>
    <col min="3586" max="3586" width="51.5703125" style="426" hidden="1" customWidth="1"/>
    <col min="3587" max="3587" width="14.5703125" style="426" hidden="1" customWidth="1"/>
    <col min="3588" max="3588" width="13.5703125" style="426" hidden="1" customWidth="1"/>
    <col min="3589" max="3589" width="9.28515625" style="426" hidden="1" customWidth="1"/>
    <col min="3590" max="3840" width="53.42578125" style="426" hidden="1"/>
    <col min="3841" max="3841" width="3.85546875" style="426" hidden="1" customWidth="1"/>
    <col min="3842" max="3842" width="51.5703125" style="426" hidden="1" customWidth="1"/>
    <col min="3843" max="3843" width="14.5703125" style="426" hidden="1" customWidth="1"/>
    <col min="3844" max="3844" width="13.5703125" style="426" hidden="1" customWidth="1"/>
    <col min="3845" max="3845" width="9.28515625" style="426" hidden="1" customWidth="1"/>
    <col min="3846" max="4096" width="53.42578125" style="426" hidden="1"/>
    <col min="4097" max="4097" width="3.85546875" style="426" hidden="1" customWidth="1"/>
    <col min="4098" max="4098" width="51.5703125" style="426" hidden="1" customWidth="1"/>
    <col min="4099" max="4099" width="14.5703125" style="426" hidden="1" customWidth="1"/>
    <col min="4100" max="4100" width="13.5703125" style="426" hidden="1" customWidth="1"/>
    <col min="4101" max="4101" width="9.28515625" style="426" hidden="1" customWidth="1"/>
    <col min="4102" max="4352" width="53.42578125" style="426" hidden="1"/>
    <col min="4353" max="4353" width="3.85546875" style="426" hidden="1" customWidth="1"/>
    <col min="4354" max="4354" width="51.5703125" style="426" hidden="1" customWidth="1"/>
    <col min="4355" max="4355" width="14.5703125" style="426" hidden="1" customWidth="1"/>
    <col min="4356" max="4356" width="13.5703125" style="426" hidden="1" customWidth="1"/>
    <col min="4357" max="4357" width="9.28515625" style="426" hidden="1" customWidth="1"/>
    <col min="4358" max="4608" width="53.42578125" style="426" hidden="1"/>
    <col min="4609" max="4609" width="3.85546875" style="426" hidden="1" customWidth="1"/>
    <col min="4610" max="4610" width="51.5703125" style="426" hidden="1" customWidth="1"/>
    <col min="4611" max="4611" width="14.5703125" style="426" hidden="1" customWidth="1"/>
    <col min="4612" max="4612" width="13.5703125" style="426" hidden="1" customWidth="1"/>
    <col min="4613" max="4613" width="9.28515625" style="426" hidden="1" customWidth="1"/>
    <col min="4614" max="4864" width="53.42578125" style="426" hidden="1"/>
    <col min="4865" max="4865" width="3.85546875" style="426" hidden="1" customWidth="1"/>
    <col min="4866" max="4866" width="51.5703125" style="426" hidden="1" customWidth="1"/>
    <col min="4867" max="4867" width="14.5703125" style="426" hidden="1" customWidth="1"/>
    <col min="4868" max="4868" width="13.5703125" style="426" hidden="1" customWidth="1"/>
    <col min="4869" max="4869" width="9.28515625" style="426" hidden="1" customWidth="1"/>
    <col min="4870" max="5120" width="53.42578125" style="426" hidden="1"/>
    <col min="5121" max="5121" width="3.85546875" style="426" hidden="1" customWidth="1"/>
    <col min="5122" max="5122" width="51.5703125" style="426" hidden="1" customWidth="1"/>
    <col min="5123" max="5123" width="14.5703125" style="426" hidden="1" customWidth="1"/>
    <col min="5124" max="5124" width="13.5703125" style="426" hidden="1" customWidth="1"/>
    <col min="5125" max="5125" width="9.28515625" style="426" hidden="1" customWidth="1"/>
    <col min="5126" max="5376" width="53.42578125" style="426" hidden="1"/>
    <col min="5377" max="5377" width="3.85546875" style="426" hidden="1" customWidth="1"/>
    <col min="5378" max="5378" width="51.5703125" style="426" hidden="1" customWidth="1"/>
    <col min="5379" max="5379" width="14.5703125" style="426" hidden="1" customWidth="1"/>
    <col min="5380" max="5380" width="13.5703125" style="426" hidden="1" customWidth="1"/>
    <col min="5381" max="5381" width="9.28515625" style="426" hidden="1" customWidth="1"/>
    <col min="5382" max="5632" width="53.42578125" style="426" hidden="1"/>
    <col min="5633" max="5633" width="3.85546875" style="426" hidden="1" customWidth="1"/>
    <col min="5634" max="5634" width="51.5703125" style="426" hidden="1" customWidth="1"/>
    <col min="5635" max="5635" width="14.5703125" style="426" hidden="1" customWidth="1"/>
    <col min="5636" max="5636" width="13.5703125" style="426" hidden="1" customWidth="1"/>
    <col min="5637" max="5637" width="9.28515625" style="426" hidden="1" customWidth="1"/>
    <col min="5638" max="5888" width="53.42578125" style="426" hidden="1"/>
    <col min="5889" max="5889" width="3.85546875" style="426" hidden="1" customWidth="1"/>
    <col min="5890" max="5890" width="51.5703125" style="426" hidden="1" customWidth="1"/>
    <col min="5891" max="5891" width="14.5703125" style="426" hidden="1" customWidth="1"/>
    <col min="5892" max="5892" width="13.5703125" style="426" hidden="1" customWidth="1"/>
    <col min="5893" max="5893" width="9.28515625" style="426" hidden="1" customWidth="1"/>
    <col min="5894" max="6144" width="53.42578125" style="426" hidden="1"/>
    <col min="6145" max="6145" width="3.85546875" style="426" hidden="1" customWidth="1"/>
    <col min="6146" max="6146" width="51.5703125" style="426" hidden="1" customWidth="1"/>
    <col min="6147" max="6147" width="14.5703125" style="426" hidden="1" customWidth="1"/>
    <col min="6148" max="6148" width="13.5703125" style="426" hidden="1" customWidth="1"/>
    <col min="6149" max="6149" width="9.28515625" style="426" hidden="1" customWidth="1"/>
    <col min="6150" max="6400" width="53.42578125" style="426" hidden="1"/>
    <col min="6401" max="6401" width="3.85546875" style="426" hidden="1" customWidth="1"/>
    <col min="6402" max="6402" width="51.5703125" style="426" hidden="1" customWidth="1"/>
    <col min="6403" max="6403" width="14.5703125" style="426" hidden="1" customWidth="1"/>
    <col min="6404" max="6404" width="13.5703125" style="426" hidden="1" customWidth="1"/>
    <col min="6405" max="6405" width="9.28515625" style="426" hidden="1" customWidth="1"/>
    <col min="6406" max="6656" width="53.42578125" style="426" hidden="1"/>
    <col min="6657" max="6657" width="3.85546875" style="426" hidden="1" customWidth="1"/>
    <col min="6658" max="6658" width="51.5703125" style="426" hidden="1" customWidth="1"/>
    <col min="6659" max="6659" width="14.5703125" style="426" hidden="1" customWidth="1"/>
    <col min="6660" max="6660" width="13.5703125" style="426" hidden="1" customWidth="1"/>
    <col min="6661" max="6661" width="9.28515625" style="426" hidden="1" customWidth="1"/>
    <col min="6662" max="6912" width="53.42578125" style="426" hidden="1"/>
    <col min="6913" max="6913" width="3.85546875" style="426" hidden="1" customWidth="1"/>
    <col min="6914" max="6914" width="51.5703125" style="426" hidden="1" customWidth="1"/>
    <col min="6915" max="6915" width="14.5703125" style="426" hidden="1" customWidth="1"/>
    <col min="6916" max="6916" width="13.5703125" style="426" hidden="1" customWidth="1"/>
    <col min="6917" max="6917" width="9.28515625" style="426" hidden="1" customWidth="1"/>
    <col min="6918" max="7168" width="53.42578125" style="426" hidden="1"/>
    <col min="7169" max="7169" width="3.85546875" style="426" hidden="1" customWidth="1"/>
    <col min="7170" max="7170" width="51.5703125" style="426" hidden="1" customWidth="1"/>
    <col min="7171" max="7171" width="14.5703125" style="426" hidden="1" customWidth="1"/>
    <col min="7172" max="7172" width="13.5703125" style="426" hidden="1" customWidth="1"/>
    <col min="7173" max="7173" width="9.28515625" style="426" hidden="1" customWidth="1"/>
    <col min="7174" max="7424" width="53.42578125" style="426" hidden="1"/>
    <col min="7425" max="7425" width="3.85546875" style="426" hidden="1" customWidth="1"/>
    <col min="7426" max="7426" width="51.5703125" style="426" hidden="1" customWidth="1"/>
    <col min="7427" max="7427" width="14.5703125" style="426" hidden="1" customWidth="1"/>
    <col min="7428" max="7428" width="13.5703125" style="426" hidden="1" customWidth="1"/>
    <col min="7429" max="7429" width="9.28515625" style="426" hidden="1" customWidth="1"/>
    <col min="7430" max="7680" width="53.42578125" style="426" hidden="1"/>
    <col min="7681" max="7681" width="3.85546875" style="426" hidden="1" customWidth="1"/>
    <col min="7682" max="7682" width="51.5703125" style="426" hidden="1" customWidth="1"/>
    <col min="7683" max="7683" width="14.5703125" style="426" hidden="1" customWidth="1"/>
    <col min="7684" max="7684" width="13.5703125" style="426" hidden="1" customWidth="1"/>
    <col min="7685" max="7685" width="9.28515625" style="426" hidden="1" customWidth="1"/>
    <col min="7686" max="7936" width="53.42578125" style="426" hidden="1"/>
    <col min="7937" max="7937" width="3.85546875" style="426" hidden="1" customWidth="1"/>
    <col min="7938" max="7938" width="51.5703125" style="426" hidden="1" customWidth="1"/>
    <col min="7939" max="7939" width="14.5703125" style="426" hidden="1" customWidth="1"/>
    <col min="7940" max="7940" width="13.5703125" style="426" hidden="1" customWidth="1"/>
    <col min="7941" max="7941" width="9.28515625" style="426" hidden="1" customWidth="1"/>
    <col min="7942" max="8192" width="53.42578125" style="426" hidden="1"/>
    <col min="8193" max="8193" width="3.85546875" style="426" hidden="1" customWidth="1"/>
    <col min="8194" max="8194" width="51.5703125" style="426" hidden="1" customWidth="1"/>
    <col min="8195" max="8195" width="14.5703125" style="426" hidden="1" customWidth="1"/>
    <col min="8196" max="8196" width="13.5703125" style="426" hidden="1" customWidth="1"/>
    <col min="8197" max="8197" width="9.28515625" style="426" hidden="1" customWidth="1"/>
    <col min="8198" max="8448" width="53.42578125" style="426" hidden="1"/>
    <col min="8449" max="8449" width="3.85546875" style="426" hidden="1" customWidth="1"/>
    <col min="8450" max="8450" width="51.5703125" style="426" hidden="1" customWidth="1"/>
    <col min="8451" max="8451" width="14.5703125" style="426" hidden="1" customWidth="1"/>
    <col min="8452" max="8452" width="13.5703125" style="426" hidden="1" customWidth="1"/>
    <col min="8453" max="8453" width="9.28515625" style="426" hidden="1" customWidth="1"/>
    <col min="8454" max="8704" width="53.42578125" style="426" hidden="1"/>
    <col min="8705" max="8705" width="3.85546875" style="426" hidden="1" customWidth="1"/>
    <col min="8706" max="8706" width="51.5703125" style="426" hidden="1" customWidth="1"/>
    <col min="8707" max="8707" width="14.5703125" style="426" hidden="1" customWidth="1"/>
    <col min="8708" max="8708" width="13.5703125" style="426" hidden="1" customWidth="1"/>
    <col min="8709" max="8709" width="9.28515625" style="426" hidden="1" customWidth="1"/>
    <col min="8710" max="8960" width="53.42578125" style="426" hidden="1"/>
    <col min="8961" max="8961" width="3.85546875" style="426" hidden="1" customWidth="1"/>
    <col min="8962" max="8962" width="51.5703125" style="426" hidden="1" customWidth="1"/>
    <col min="8963" max="8963" width="14.5703125" style="426" hidden="1" customWidth="1"/>
    <col min="8964" max="8964" width="13.5703125" style="426" hidden="1" customWidth="1"/>
    <col min="8965" max="8965" width="9.28515625" style="426" hidden="1" customWidth="1"/>
    <col min="8966" max="9216" width="53.42578125" style="426" hidden="1"/>
    <col min="9217" max="9217" width="3.85546875" style="426" hidden="1" customWidth="1"/>
    <col min="9218" max="9218" width="51.5703125" style="426" hidden="1" customWidth="1"/>
    <col min="9219" max="9219" width="14.5703125" style="426" hidden="1" customWidth="1"/>
    <col min="9220" max="9220" width="13.5703125" style="426" hidden="1" customWidth="1"/>
    <col min="9221" max="9221" width="9.28515625" style="426" hidden="1" customWidth="1"/>
    <col min="9222" max="9472" width="53.42578125" style="426" hidden="1"/>
    <col min="9473" max="9473" width="3.85546875" style="426" hidden="1" customWidth="1"/>
    <col min="9474" max="9474" width="51.5703125" style="426" hidden="1" customWidth="1"/>
    <col min="9475" max="9475" width="14.5703125" style="426" hidden="1" customWidth="1"/>
    <col min="9476" max="9476" width="13.5703125" style="426" hidden="1" customWidth="1"/>
    <col min="9477" max="9477" width="9.28515625" style="426" hidden="1" customWidth="1"/>
    <col min="9478" max="9728" width="53.42578125" style="426" hidden="1"/>
    <col min="9729" max="9729" width="3.85546875" style="426" hidden="1" customWidth="1"/>
    <col min="9730" max="9730" width="51.5703125" style="426" hidden="1" customWidth="1"/>
    <col min="9731" max="9731" width="14.5703125" style="426" hidden="1" customWidth="1"/>
    <col min="9732" max="9732" width="13.5703125" style="426" hidden="1" customWidth="1"/>
    <col min="9733" max="9733" width="9.28515625" style="426" hidden="1" customWidth="1"/>
    <col min="9734" max="9984" width="53.42578125" style="426" hidden="1"/>
    <col min="9985" max="9985" width="3.85546875" style="426" hidden="1" customWidth="1"/>
    <col min="9986" max="9986" width="51.5703125" style="426" hidden="1" customWidth="1"/>
    <col min="9987" max="9987" width="14.5703125" style="426" hidden="1" customWidth="1"/>
    <col min="9988" max="9988" width="13.5703125" style="426" hidden="1" customWidth="1"/>
    <col min="9989" max="9989" width="9.28515625" style="426" hidden="1" customWidth="1"/>
    <col min="9990" max="10240" width="53.42578125" style="426" hidden="1"/>
    <col min="10241" max="10241" width="3.85546875" style="426" hidden="1" customWidth="1"/>
    <col min="10242" max="10242" width="51.5703125" style="426" hidden="1" customWidth="1"/>
    <col min="10243" max="10243" width="14.5703125" style="426" hidden="1" customWidth="1"/>
    <col min="10244" max="10244" width="13.5703125" style="426" hidden="1" customWidth="1"/>
    <col min="10245" max="10245" width="9.28515625" style="426" hidden="1" customWidth="1"/>
    <col min="10246" max="10496" width="53.42578125" style="426" hidden="1"/>
    <col min="10497" max="10497" width="3.85546875" style="426" hidden="1" customWidth="1"/>
    <col min="10498" max="10498" width="51.5703125" style="426" hidden="1" customWidth="1"/>
    <col min="10499" max="10499" width="14.5703125" style="426" hidden="1" customWidth="1"/>
    <col min="10500" max="10500" width="13.5703125" style="426" hidden="1" customWidth="1"/>
    <col min="10501" max="10501" width="9.28515625" style="426" hidden="1" customWidth="1"/>
    <col min="10502" max="10752" width="53.42578125" style="426" hidden="1"/>
    <col min="10753" max="10753" width="3.85546875" style="426" hidden="1" customWidth="1"/>
    <col min="10754" max="10754" width="51.5703125" style="426" hidden="1" customWidth="1"/>
    <col min="10755" max="10755" width="14.5703125" style="426" hidden="1" customWidth="1"/>
    <col min="10756" max="10756" width="13.5703125" style="426" hidden="1" customWidth="1"/>
    <col min="10757" max="10757" width="9.28515625" style="426" hidden="1" customWidth="1"/>
    <col min="10758" max="11008" width="53.42578125" style="426" hidden="1"/>
    <col min="11009" max="11009" width="3.85546875" style="426" hidden="1" customWidth="1"/>
    <col min="11010" max="11010" width="51.5703125" style="426" hidden="1" customWidth="1"/>
    <col min="11011" max="11011" width="14.5703125" style="426" hidden="1" customWidth="1"/>
    <col min="11012" max="11012" width="13.5703125" style="426" hidden="1" customWidth="1"/>
    <col min="11013" max="11013" width="9.28515625" style="426" hidden="1" customWidth="1"/>
    <col min="11014" max="11264" width="53.42578125" style="426" hidden="1"/>
    <col min="11265" max="11265" width="3.85546875" style="426" hidden="1" customWidth="1"/>
    <col min="11266" max="11266" width="51.5703125" style="426" hidden="1" customWidth="1"/>
    <col min="11267" max="11267" width="14.5703125" style="426" hidden="1" customWidth="1"/>
    <col min="11268" max="11268" width="13.5703125" style="426" hidden="1" customWidth="1"/>
    <col min="11269" max="11269" width="9.28515625" style="426" hidden="1" customWidth="1"/>
    <col min="11270" max="11520" width="53.42578125" style="426" hidden="1"/>
    <col min="11521" max="11521" width="3.85546875" style="426" hidden="1" customWidth="1"/>
    <col min="11522" max="11522" width="51.5703125" style="426" hidden="1" customWidth="1"/>
    <col min="11523" max="11523" width="14.5703125" style="426" hidden="1" customWidth="1"/>
    <col min="11524" max="11524" width="13.5703125" style="426" hidden="1" customWidth="1"/>
    <col min="11525" max="11525" width="9.28515625" style="426" hidden="1" customWidth="1"/>
    <col min="11526" max="11776" width="53.42578125" style="426" hidden="1"/>
    <col min="11777" max="11777" width="3.85546875" style="426" hidden="1" customWidth="1"/>
    <col min="11778" max="11778" width="51.5703125" style="426" hidden="1" customWidth="1"/>
    <col min="11779" max="11779" width="14.5703125" style="426" hidden="1" customWidth="1"/>
    <col min="11780" max="11780" width="13.5703125" style="426" hidden="1" customWidth="1"/>
    <col min="11781" max="11781" width="9.28515625" style="426" hidden="1" customWidth="1"/>
    <col min="11782" max="12032" width="53.42578125" style="426" hidden="1"/>
    <col min="12033" max="12033" width="3.85546875" style="426" hidden="1" customWidth="1"/>
    <col min="12034" max="12034" width="51.5703125" style="426" hidden="1" customWidth="1"/>
    <col min="12035" max="12035" width="14.5703125" style="426" hidden="1" customWidth="1"/>
    <col min="12036" max="12036" width="13.5703125" style="426" hidden="1" customWidth="1"/>
    <col min="12037" max="12037" width="9.28515625" style="426" hidden="1" customWidth="1"/>
    <col min="12038" max="12288" width="53.42578125" style="426" hidden="1"/>
    <col min="12289" max="12289" width="3.85546875" style="426" hidden="1" customWidth="1"/>
    <col min="12290" max="12290" width="51.5703125" style="426" hidden="1" customWidth="1"/>
    <col min="12291" max="12291" width="14.5703125" style="426" hidden="1" customWidth="1"/>
    <col min="12292" max="12292" width="13.5703125" style="426" hidden="1" customWidth="1"/>
    <col min="12293" max="12293" width="9.28515625" style="426" hidden="1" customWidth="1"/>
    <col min="12294" max="12544" width="53.42578125" style="426" hidden="1"/>
    <col min="12545" max="12545" width="3.85546875" style="426" hidden="1" customWidth="1"/>
    <col min="12546" max="12546" width="51.5703125" style="426" hidden="1" customWidth="1"/>
    <col min="12547" max="12547" width="14.5703125" style="426" hidden="1" customWidth="1"/>
    <col min="12548" max="12548" width="13.5703125" style="426" hidden="1" customWidth="1"/>
    <col min="12549" max="12549" width="9.28515625" style="426" hidden="1" customWidth="1"/>
    <col min="12550" max="12800" width="53.42578125" style="426" hidden="1"/>
    <col min="12801" max="12801" width="3.85546875" style="426" hidden="1" customWidth="1"/>
    <col min="12802" max="12802" width="51.5703125" style="426" hidden="1" customWidth="1"/>
    <col min="12803" max="12803" width="14.5703125" style="426" hidden="1" customWidth="1"/>
    <col min="12804" max="12804" width="13.5703125" style="426" hidden="1" customWidth="1"/>
    <col min="12805" max="12805" width="9.28515625" style="426" hidden="1" customWidth="1"/>
    <col min="12806" max="13056" width="53.42578125" style="426" hidden="1"/>
    <col min="13057" max="13057" width="3.85546875" style="426" hidden="1" customWidth="1"/>
    <col min="13058" max="13058" width="51.5703125" style="426" hidden="1" customWidth="1"/>
    <col min="13059" max="13059" width="14.5703125" style="426" hidden="1" customWidth="1"/>
    <col min="13060" max="13060" width="13.5703125" style="426" hidden="1" customWidth="1"/>
    <col min="13061" max="13061" width="9.28515625" style="426" hidden="1" customWidth="1"/>
    <col min="13062" max="13312" width="53.42578125" style="426" hidden="1"/>
    <col min="13313" max="13313" width="3.85546875" style="426" hidden="1" customWidth="1"/>
    <col min="13314" max="13314" width="51.5703125" style="426" hidden="1" customWidth="1"/>
    <col min="13315" max="13315" width="14.5703125" style="426" hidden="1" customWidth="1"/>
    <col min="13316" max="13316" width="13.5703125" style="426" hidden="1" customWidth="1"/>
    <col min="13317" max="13317" width="9.28515625" style="426" hidden="1" customWidth="1"/>
    <col min="13318" max="13568" width="53.42578125" style="426" hidden="1"/>
    <col min="13569" max="13569" width="3.85546875" style="426" hidden="1" customWidth="1"/>
    <col min="13570" max="13570" width="51.5703125" style="426" hidden="1" customWidth="1"/>
    <col min="13571" max="13571" width="14.5703125" style="426" hidden="1" customWidth="1"/>
    <col min="13572" max="13572" width="13.5703125" style="426" hidden="1" customWidth="1"/>
    <col min="13573" max="13573" width="9.28515625" style="426" hidden="1" customWidth="1"/>
    <col min="13574" max="13824" width="53.42578125" style="426" hidden="1"/>
    <col min="13825" max="13825" width="3.85546875" style="426" hidden="1" customWidth="1"/>
    <col min="13826" max="13826" width="51.5703125" style="426" hidden="1" customWidth="1"/>
    <col min="13827" max="13827" width="14.5703125" style="426" hidden="1" customWidth="1"/>
    <col min="13828" max="13828" width="13.5703125" style="426" hidden="1" customWidth="1"/>
    <col min="13829" max="13829" width="9.28515625" style="426" hidden="1" customWidth="1"/>
    <col min="13830" max="14080" width="53.42578125" style="426" hidden="1"/>
    <col min="14081" max="14081" width="3.85546875" style="426" hidden="1" customWidth="1"/>
    <col min="14082" max="14082" width="51.5703125" style="426" hidden="1" customWidth="1"/>
    <col min="14083" max="14083" width="14.5703125" style="426" hidden="1" customWidth="1"/>
    <col min="14084" max="14084" width="13.5703125" style="426" hidden="1" customWidth="1"/>
    <col min="14085" max="14085" width="9.28515625" style="426" hidden="1" customWidth="1"/>
    <col min="14086" max="14336" width="53.42578125" style="426" hidden="1"/>
    <col min="14337" max="14337" width="3.85546875" style="426" hidden="1" customWidth="1"/>
    <col min="14338" max="14338" width="51.5703125" style="426" hidden="1" customWidth="1"/>
    <col min="14339" max="14339" width="14.5703125" style="426" hidden="1" customWidth="1"/>
    <col min="14340" max="14340" width="13.5703125" style="426" hidden="1" customWidth="1"/>
    <col min="14341" max="14341" width="9.28515625" style="426" hidden="1" customWidth="1"/>
    <col min="14342" max="14592" width="53.42578125" style="426" hidden="1"/>
    <col min="14593" max="14593" width="3.85546875" style="426" hidden="1" customWidth="1"/>
    <col min="14594" max="14594" width="51.5703125" style="426" hidden="1" customWidth="1"/>
    <col min="14595" max="14595" width="14.5703125" style="426" hidden="1" customWidth="1"/>
    <col min="14596" max="14596" width="13.5703125" style="426" hidden="1" customWidth="1"/>
    <col min="14597" max="14597" width="9.28515625" style="426" hidden="1" customWidth="1"/>
    <col min="14598" max="14848" width="53.42578125" style="426" hidden="1"/>
    <col min="14849" max="14849" width="3.85546875" style="426" hidden="1" customWidth="1"/>
    <col min="14850" max="14850" width="51.5703125" style="426" hidden="1" customWidth="1"/>
    <col min="14851" max="14851" width="14.5703125" style="426" hidden="1" customWidth="1"/>
    <col min="14852" max="14852" width="13.5703125" style="426" hidden="1" customWidth="1"/>
    <col min="14853" max="14853" width="9.28515625" style="426" hidden="1" customWidth="1"/>
    <col min="14854" max="15104" width="53.42578125" style="426" hidden="1"/>
    <col min="15105" max="15105" width="3.85546875" style="426" hidden="1" customWidth="1"/>
    <col min="15106" max="15106" width="51.5703125" style="426" hidden="1" customWidth="1"/>
    <col min="15107" max="15107" width="14.5703125" style="426" hidden="1" customWidth="1"/>
    <col min="15108" max="15108" width="13.5703125" style="426" hidden="1" customWidth="1"/>
    <col min="15109" max="15109" width="9.28515625" style="426" hidden="1" customWidth="1"/>
    <col min="15110" max="15360" width="53.42578125" style="426" hidden="1"/>
    <col min="15361" max="15361" width="3.85546875" style="426" hidden="1" customWidth="1"/>
    <col min="15362" max="15362" width="51.5703125" style="426" hidden="1" customWidth="1"/>
    <col min="15363" max="15363" width="14.5703125" style="426" hidden="1" customWidth="1"/>
    <col min="15364" max="15364" width="13.5703125" style="426" hidden="1" customWidth="1"/>
    <col min="15365" max="15365" width="9.28515625" style="426" hidden="1" customWidth="1"/>
    <col min="15366" max="15616" width="53.42578125" style="426" hidden="1"/>
    <col min="15617" max="15617" width="3.85546875" style="426" hidden="1" customWidth="1"/>
    <col min="15618" max="15618" width="51.5703125" style="426" hidden="1" customWidth="1"/>
    <col min="15619" max="15619" width="14.5703125" style="426" hidden="1" customWidth="1"/>
    <col min="15620" max="15620" width="13.5703125" style="426" hidden="1" customWidth="1"/>
    <col min="15621" max="15621" width="9.28515625" style="426" hidden="1" customWidth="1"/>
    <col min="15622" max="15872" width="53.42578125" style="426" hidden="1"/>
    <col min="15873" max="15873" width="3.85546875" style="426" hidden="1" customWidth="1"/>
    <col min="15874" max="15874" width="51.5703125" style="426" hidden="1" customWidth="1"/>
    <col min="15875" max="15875" width="14.5703125" style="426" hidden="1" customWidth="1"/>
    <col min="15876" max="15876" width="13.5703125" style="426" hidden="1" customWidth="1"/>
    <col min="15877" max="15877" width="9.28515625" style="426" hidden="1" customWidth="1"/>
    <col min="15878" max="16128" width="53.42578125" style="426" hidden="1"/>
    <col min="16129" max="16129" width="3.85546875" style="426" hidden="1" customWidth="1"/>
    <col min="16130" max="16130" width="51.5703125" style="426" hidden="1" customWidth="1"/>
    <col min="16131" max="16131" width="14.5703125" style="426" hidden="1" customWidth="1"/>
    <col min="16132" max="16132" width="13.5703125" style="426" hidden="1" customWidth="1"/>
    <col min="16133" max="16133" width="9.28515625" style="426" hidden="1" customWidth="1"/>
    <col min="16134" max="16384" width="53.42578125" style="426" hidden="1"/>
  </cols>
  <sheetData>
    <row r="1" spans="1:6" ht="15.75" x14ac:dyDescent="0.25">
      <c r="B1" s="427"/>
      <c r="C1" s="428"/>
    </row>
    <row r="2" spans="1:6" ht="6" customHeight="1" x14ac:dyDescent="0.2">
      <c r="A2" s="429"/>
      <c r="B2" s="430"/>
      <c r="C2" s="431"/>
    </row>
    <row r="3" spans="1:6" x14ac:dyDescent="0.2">
      <c r="A3" s="429"/>
      <c r="B3" s="432"/>
      <c r="C3" s="433" t="s">
        <v>808</v>
      </c>
    </row>
    <row r="4" spans="1:6" ht="18.75" customHeight="1" x14ac:dyDescent="0.2">
      <c r="A4" s="429"/>
      <c r="B4" s="432"/>
      <c r="C4" s="466" t="s">
        <v>360</v>
      </c>
    </row>
    <row r="5" spans="1:6" ht="8.25" customHeight="1" x14ac:dyDescent="0.2">
      <c r="A5" s="429"/>
      <c r="B5" s="432"/>
      <c r="C5" s="435"/>
    </row>
    <row r="6" spans="1:6" ht="18.75" customHeight="1" x14ac:dyDescent="0.3">
      <c r="A6" s="436" t="str">
        <f>"Kommunalekonomisk utjämning, utjämningsåret "&amp;Data22!C4&amp;""</f>
        <v>Kommunalekonomisk utjämning, utjämningsåret 2018</v>
      </c>
      <c r="B6" s="432"/>
      <c r="C6" s="435"/>
    </row>
    <row r="7" spans="1:6" ht="18" x14ac:dyDescent="0.25">
      <c r="A7" s="467" t="s">
        <v>200</v>
      </c>
      <c r="B7" s="437"/>
      <c r="C7" s="435"/>
      <c r="D7" s="435"/>
    </row>
    <row r="8" spans="1:6" ht="16.5" thickBot="1" x14ac:dyDescent="0.3">
      <c r="A8" s="688" t="str">
        <f>"Kommun som "&amp;IF(C24&gt;0,"erhåller","betalar")&amp;" utjämnings"&amp;IF(C24&gt;0,"bidrag","avgift")&amp;": "&amp;VLOOKUP($C$4,Data22!$C$9:$P$299,1,0)&amp;""</f>
        <v>Kommun som erhåller utjämningsbidrag: Botkyrka</v>
      </c>
      <c r="B8" s="689"/>
      <c r="C8" s="468"/>
      <c r="D8" s="468"/>
      <c r="E8" s="469"/>
    </row>
    <row r="9" spans="1:6" ht="15.75" x14ac:dyDescent="0.25">
      <c r="A9" s="470"/>
      <c r="B9" s="437"/>
      <c r="C9" s="435"/>
      <c r="D9" s="435"/>
    </row>
    <row r="10" spans="1:6" ht="15.75" x14ac:dyDescent="0.25">
      <c r="A10" s="470"/>
      <c r="B10" s="437"/>
      <c r="C10" s="454" t="s">
        <v>835</v>
      </c>
      <c r="D10" s="471"/>
      <c r="E10" s="472" t="s">
        <v>836</v>
      </c>
    </row>
    <row r="11" spans="1:6" ht="15.75" x14ac:dyDescent="0.2">
      <c r="A11" s="473"/>
      <c r="B11" s="474"/>
      <c r="C11" s="426"/>
      <c r="E11" s="472" t="s">
        <v>837</v>
      </c>
    </row>
    <row r="12" spans="1:6" ht="15.75" x14ac:dyDescent="0.2">
      <c r="A12" s="475"/>
      <c r="B12" s="476" t="s">
        <v>838</v>
      </c>
      <c r="C12" s="477" t="str">
        <f>C4</f>
        <v>Botkyrka</v>
      </c>
      <c r="D12" s="477" t="s">
        <v>839</v>
      </c>
      <c r="E12" s="477" t="s">
        <v>840</v>
      </c>
    </row>
    <row r="13" spans="1:6" s="478" customFormat="1" ht="15.75" x14ac:dyDescent="0.25">
      <c r="A13" s="478" t="s">
        <v>809</v>
      </c>
      <c r="B13" s="479" t="s">
        <v>812</v>
      </c>
      <c r="C13" s="480">
        <f>VLOOKUP($C$4,Data22!$C$9:$P$299,3,0)</f>
        <v>9867</v>
      </c>
      <c r="D13" s="480">
        <f>Data22!E9</f>
        <v>8019.5946322182363</v>
      </c>
      <c r="E13" s="480">
        <f>C13-D13</f>
        <v>1847.4053677817637</v>
      </c>
      <c r="F13" s="479" t="s">
        <v>812</v>
      </c>
    </row>
    <row r="14" spans="1:6" s="478" customFormat="1" ht="15.75" x14ac:dyDescent="0.25">
      <c r="A14" s="478" t="s">
        <v>810</v>
      </c>
      <c r="B14" s="479" t="s">
        <v>202</v>
      </c>
      <c r="C14" s="480">
        <f>VLOOKUP($C$4,Data22!$C$9:$P$299,4,0)</f>
        <v>12587</v>
      </c>
      <c r="D14" s="480">
        <f>Data22!F9</f>
        <v>10889.207288372674</v>
      </c>
      <c r="E14" s="480">
        <f t="shared" ref="E14:E22" si="0">C14-D14</f>
        <v>1697.7927116273258</v>
      </c>
      <c r="F14" s="479" t="s">
        <v>202</v>
      </c>
    </row>
    <row r="15" spans="1:6" s="478" customFormat="1" ht="15.75" x14ac:dyDescent="0.25">
      <c r="A15" s="478" t="s">
        <v>814</v>
      </c>
      <c r="B15" s="479" t="s">
        <v>203</v>
      </c>
      <c r="C15" s="480">
        <f>VLOOKUP($C$4,Data22!$C$9:$P$299,5,0)</f>
        <v>4173</v>
      </c>
      <c r="D15" s="480">
        <f>Data22!G9</f>
        <v>3798.6620631019855</v>
      </c>
      <c r="E15" s="480">
        <f t="shared" si="0"/>
        <v>374.3379368980145</v>
      </c>
      <c r="F15" s="479" t="s">
        <v>203</v>
      </c>
    </row>
    <row r="16" spans="1:6" s="478" customFormat="1" ht="15.75" x14ac:dyDescent="0.25">
      <c r="A16" s="478" t="s">
        <v>841</v>
      </c>
      <c r="B16" s="479" t="s">
        <v>204</v>
      </c>
      <c r="C16" s="480">
        <f>VLOOKUP($C$4,Data22!$C$9:$P$299,6,0)</f>
        <v>5543</v>
      </c>
      <c r="D16" s="480">
        <f>Data22!H9</f>
        <v>4066.1750603517526</v>
      </c>
      <c r="E16" s="480">
        <f t="shared" si="0"/>
        <v>1476.8249396482474</v>
      </c>
      <c r="F16" s="479" t="s">
        <v>204</v>
      </c>
    </row>
    <row r="17" spans="1:6" s="478" customFormat="1" ht="15.75" x14ac:dyDescent="0.25">
      <c r="A17" s="478" t="s">
        <v>842</v>
      </c>
      <c r="B17" s="479" t="s">
        <v>205</v>
      </c>
      <c r="C17" s="480">
        <f>VLOOKUP($C$4,Data22!$C$9:$P$299,7,0)</f>
        <v>752</v>
      </c>
      <c r="D17" s="480">
        <f>Data22!I9</f>
        <v>136.77325749790924</v>
      </c>
      <c r="E17" s="480">
        <f t="shared" si="0"/>
        <v>615.2267425020907</v>
      </c>
      <c r="F17" s="479" t="s">
        <v>205</v>
      </c>
    </row>
    <row r="18" spans="1:6" s="478" customFormat="1" ht="15.75" x14ac:dyDescent="0.25">
      <c r="A18" s="478" t="s">
        <v>843</v>
      </c>
      <c r="B18" s="479" t="s">
        <v>206</v>
      </c>
      <c r="C18" s="480">
        <f>VLOOKUP($C$4,Data22!$C$9:$P$299,8,0)</f>
        <v>6148</v>
      </c>
      <c r="D18" s="480">
        <f>Data22!J9</f>
        <v>10496.937486699804</v>
      </c>
      <c r="E18" s="480">
        <f t="shared" si="0"/>
        <v>-4348.9374866998041</v>
      </c>
      <c r="F18" s="479" t="s">
        <v>206</v>
      </c>
    </row>
    <row r="19" spans="1:6" s="481" customFormat="1" ht="15.75" x14ac:dyDescent="0.25">
      <c r="A19" s="478" t="s">
        <v>844</v>
      </c>
      <c r="B19" s="479" t="s">
        <v>207</v>
      </c>
      <c r="C19" s="480">
        <f>VLOOKUP($C$4,Data22!$C$9:$P$299,9,0)</f>
        <v>120</v>
      </c>
      <c r="D19" s="480">
        <f>Data22!K9</f>
        <v>171.27456378106467</v>
      </c>
      <c r="E19" s="480">
        <f t="shared" si="0"/>
        <v>-51.274563781064671</v>
      </c>
      <c r="F19" s="479" t="s">
        <v>207</v>
      </c>
    </row>
    <row r="20" spans="1:6" s="478" customFormat="1" ht="15.75" x14ac:dyDescent="0.25">
      <c r="A20" s="478" t="s">
        <v>845</v>
      </c>
      <c r="B20" s="479" t="s">
        <v>113</v>
      </c>
      <c r="C20" s="480">
        <f>VLOOKUP($C$4,Data22!$C$9:$P$299,10,0)</f>
        <v>173</v>
      </c>
      <c r="D20" s="480">
        <f>Data22!L9</f>
        <v>218.49638599829336</v>
      </c>
      <c r="E20" s="480">
        <f t="shared" si="0"/>
        <v>-45.496385998293363</v>
      </c>
      <c r="F20" s="479" t="s">
        <v>113</v>
      </c>
    </row>
    <row r="21" spans="1:6" s="478" customFormat="1" ht="15.75" x14ac:dyDescent="0.25">
      <c r="A21" s="478" t="s">
        <v>846</v>
      </c>
      <c r="B21" s="479" t="s">
        <v>210</v>
      </c>
      <c r="C21" s="480">
        <f>VLOOKUP($C$4,Data22!$C$9:$P$299,11,0)</f>
        <v>391</v>
      </c>
      <c r="D21" s="480">
        <f>Data22!M9</f>
        <v>-0.36346617205359438</v>
      </c>
      <c r="E21" s="480">
        <f t="shared" si="0"/>
        <v>391.36346617205362</v>
      </c>
      <c r="F21" s="479"/>
    </row>
    <row r="22" spans="1:6" s="478" customFormat="1" ht="15.75" x14ac:dyDescent="0.25">
      <c r="A22" s="482" t="s">
        <v>847</v>
      </c>
      <c r="B22" s="483" t="s">
        <v>211</v>
      </c>
      <c r="C22" s="484">
        <f>VLOOKUP($C$4,Data22!$C$9:$P$299,12,0)</f>
        <v>1691</v>
      </c>
      <c r="D22" s="484">
        <f>Data22!N9</f>
        <v>1165.5079367969654</v>
      </c>
      <c r="E22" s="484">
        <f t="shared" si="0"/>
        <v>525.4920632030346</v>
      </c>
      <c r="F22" s="479" t="s">
        <v>211</v>
      </c>
    </row>
    <row r="23" spans="1:6" s="488" customFormat="1" ht="21" customHeight="1" x14ac:dyDescent="0.25">
      <c r="A23" s="485"/>
      <c r="B23" s="486" t="s">
        <v>848</v>
      </c>
      <c r="C23" s="487">
        <f>SUM(C13:C22)</f>
        <v>41445</v>
      </c>
      <c r="D23" s="487">
        <f>SUM(D13:D22)</f>
        <v>38962.265208646641</v>
      </c>
      <c r="E23" s="487"/>
    </row>
    <row r="24" spans="1:6" s="488" customFormat="1" ht="21" customHeight="1" x14ac:dyDescent="0.25">
      <c r="A24" s="485"/>
      <c r="B24" s="486" t="str">
        <f>"Utjämnings"&amp;IF(C24&gt;0,"bidrag","avgift")&amp;", kronor per invånare"</f>
        <v>Utjämningsbidrag, kronor per invånare</v>
      </c>
      <c r="C24" s="487">
        <f>C23-D23</f>
        <v>2482.7347913533595</v>
      </c>
      <c r="D24" s="489"/>
    </row>
    <row r="25" spans="1:6" s="488" customFormat="1" ht="21" customHeight="1" x14ac:dyDescent="0.25">
      <c r="A25" s="485"/>
      <c r="B25" s="486" t="str">
        <f>"Utjämnings"&amp;IF(C25&gt;0,"bidrag","avgift")&amp;", kronor"</f>
        <v>Utjämningsbidrag, kronor</v>
      </c>
      <c r="C25" s="487">
        <f>VLOOKUP($C$4,Data22!$C$9:$V$299,20,0)</f>
        <v>227519773</v>
      </c>
      <c r="D25" s="489"/>
    </row>
    <row r="26" spans="1:6" s="469" customFormat="1" ht="3.75" customHeight="1" thickBot="1" x14ac:dyDescent="0.25">
      <c r="B26" s="490"/>
      <c r="C26" s="468"/>
    </row>
    <row r="27" spans="1:6" x14ac:dyDescent="0.2">
      <c r="A27" s="429"/>
      <c r="B27" s="432"/>
      <c r="C27" s="435"/>
    </row>
    <row r="28" spans="1:6" ht="1.5" customHeight="1" x14ac:dyDescent="0.2">
      <c r="A28" s="429"/>
      <c r="B28" s="432"/>
      <c r="C28" s="435"/>
    </row>
    <row r="29" spans="1:6" ht="12" customHeight="1" x14ac:dyDescent="0.2">
      <c r="A29" s="429"/>
      <c r="B29" s="491" t="str">
        <f>IF(MAX($E$13:$E$22)&gt;0,"Delmodell med högst relativ standardkostnad","Minst ogynnsamma")&amp;" för "&amp;C4</f>
        <v>Delmodell med högst relativ standardkostnad för Botkyrka</v>
      </c>
      <c r="C29" s="435"/>
    </row>
    <row r="30" spans="1:6" ht="12" customHeight="1" x14ac:dyDescent="0.2">
      <c r="A30" s="429"/>
      <c r="B30" s="432" t="str">
        <f>VLOOKUP(MAX($E$13:$E$16,$E$17:$E$19,$E$20,$E$22),$E$13:$F$22,2,0)</f>
        <v>Förskoleverksamhet och skolbarnsomsorg</v>
      </c>
      <c r="C30" s="435"/>
    </row>
    <row r="31" spans="1:6" ht="12" customHeight="1" x14ac:dyDescent="0.2">
      <c r="A31" s="429"/>
      <c r="B31" s="491" t="str">
        <f>"Delmodell med lägst relativ standardkostnad för "&amp;C4</f>
        <v>Delmodell med lägst relativ standardkostnad för Botkyrka</v>
      </c>
      <c r="C31" s="435"/>
    </row>
    <row r="32" spans="1:6" ht="12" customHeight="1" x14ac:dyDescent="0.2">
      <c r="A32" s="429"/>
      <c r="B32" s="432" t="str">
        <f>VLOOKUP(MIN($E$13:$E$16,$E$17:$E$19,$E$20,$E$22),$E$13:$F$22,2,0)</f>
        <v>Äldreomsorg</v>
      </c>
      <c r="C32" s="435"/>
    </row>
    <row r="33" spans="1:4" x14ac:dyDescent="0.2">
      <c r="A33" s="429"/>
      <c r="B33" s="432"/>
      <c r="C33" s="435"/>
    </row>
    <row r="34" spans="1:4" x14ac:dyDescent="0.2">
      <c r="A34" s="429"/>
      <c r="B34" s="432"/>
      <c r="C34" s="435"/>
    </row>
    <row r="35" spans="1:4" x14ac:dyDescent="0.2">
      <c r="A35" s="429"/>
      <c r="B35" s="432"/>
      <c r="C35" s="435"/>
    </row>
    <row r="36" spans="1:4" x14ac:dyDescent="0.2">
      <c r="A36" s="429"/>
      <c r="B36" s="432"/>
      <c r="C36" s="435"/>
    </row>
    <row r="37" spans="1:4" x14ac:dyDescent="0.2">
      <c r="A37" s="429"/>
      <c r="B37" s="432"/>
      <c r="C37" s="435"/>
    </row>
    <row r="38" spans="1:4" x14ac:dyDescent="0.2">
      <c r="A38" s="429"/>
      <c r="B38" s="491"/>
      <c r="C38" s="452"/>
    </row>
    <row r="39" spans="1:4" x14ac:dyDescent="0.2">
      <c r="A39" s="429"/>
      <c r="B39" s="429"/>
      <c r="C39" s="492"/>
    </row>
    <row r="40" spans="1:4" s="493" customFormat="1" ht="12.75" x14ac:dyDescent="0.2">
      <c r="B40" s="494"/>
      <c r="C40" s="495"/>
    </row>
    <row r="41" spans="1:4" s="493" customFormat="1" ht="12.75" x14ac:dyDescent="0.2">
      <c r="B41" s="494"/>
      <c r="C41" s="495"/>
    </row>
    <row r="42" spans="1:4" s="493" customFormat="1" ht="12.75" x14ac:dyDescent="0.2">
      <c r="B42" s="496"/>
      <c r="C42" s="435"/>
    </row>
    <row r="43" spans="1:4" s="493" customFormat="1" ht="12.75" x14ac:dyDescent="0.2">
      <c r="B43" s="496"/>
      <c r="C43" s="435"/>
    </row>
    <row r="44" spans="1:4" s="493" customFormat="1" ht="12.75" x14ac:dyDescent="0.2">
      <c r="B44" s="496"/>
      <c r="C44" s="495"/>
    </row>
    <row r="45" spans="1:4" ht="12.75" customHeight="1" x14ac:dyDescent="0.2">
      <c r="B45" s="496"/>
      <c r="C45" s="435"/>
      <c r="D45" s="493"/>
    </row>
    <row r="46" spans="1:4" x14ac:dyDescent="0.2">
      <c r="B46" s="497"/>
      <c r="C46" s="435"/>
      <c r="D46" s="493"/>
    </row>
    <row r="47" spans="1:4" x14ac:dyDescent="0.2">
      <c r="A47" s="498"/>
      <c r="B47" s="497"/>
      <c r="C47" s="435"/>
      <c r="D47" s="493"/>
    </row>
    <row r="48" spans="1:4" x14ac:dyDescent="0.2">
      <c r="B48" s="493"/>
      <c r="C48" s="499"/>
      <c r="D48" s="493"/>
    </row>
    <row r="49" spans="2:4" x14ac:dyDescent="0.2">
      <c r="B49" s="493"/>
      <c r="C49" s="499"/>
      <c r="D49" s="493"/>
    </row>
    <row r="50" spans="2:4" x14ac:dyDescent="0.2"/>
    <row r="51" spans="2:4" x14ac:dyDescent="0.2"/>
    <row r="52" spans="2:4" x14ac:dyDescent="0.2"/>
    <row r="53" spans="2:4" x14ac:dyDescent="0.2"/>
    <row r="54" spans="2:4" x14ac:dyDescent="0.2"/>
    <row r="55" spans="2:4" x14ac:dyDescent="0.2"/>
    <row r="56" spans="2:4" x14ac:dyDescent="0.2"/>
    <row r="57" spans="2:4" x14ac:dyDescent="0.2">
      <c r="B57" s="498"/>
    </row>
    <row r="58" spans="2:4" x14ac:dyDescent="0.2">
      <c r="B58" s="498"/>
    </row>
    <row r="59" spans="2:4" x14ac:dyDescent="0.2"/>
    <row r="60" spans="2:4" x14ac:dyDescent="0.2"/>
    <row r="61" spans="2:4" x14ac:dyDescent="0.2"/>
    <row r="62" spans="2:4" x14ac:dyDescent="0.2"/>
    <row r="63" spans="2:4" x14ac:dyDescent="0.2"/>
    <row r="64" spans="2:4" x14ac:dyDescent="0.2"/>
    <row r="65" spans="1:5" x14ac:dyDescent="0.2"/>
    <row r="66" spans="1:5" x14ac:dyDescent="0.2"/>
    <row r="67" spans="1:5" x14ac:dyDescent="0.2"/>
    <row r="68" spans="1:5" x14ac:dyDescent="0.2"/>
    <row r="69" spans="1:5" x14ac:dyDescent="0.2">
      <c r="A69" s="461"/>
      <c r="B69" s="461"/>
      <c r="C69" s="462"/>
      <c r="D69" s="461"/>
      <c r="E69" s="461"/>
    </row>
    <row r="70" spans="1:5" x14ac:dyDescent="0.2">
      <c r="A70" s="461"/>
      <c r="B70" s="461"/>
      <c r="C70" s="462"/>
      <c r="D70" s="461"/>
      <c r="E70" s="461"/>
    </row>
    <row r="71" spans="1:5" x14ac:dyDescent="0.2">
      <c r="A71" s="461"/>
      <c r="B71" s="461"/>
      <c r="C71" s="462"/>
      <c r="D71" s="461"/>
      <c r="E71" s="461"/>
    </row>
    <row r="72" spans="1:5" x14ac:dyDescent="0.2">
      <c r="A72" s="461"/>
      <c r="B72" s="461"/>
      <c r="C72" s="462"/>
      <c r="D72" s="461"/>
      <c r="E72" s="461"/>
    </row>
    <row r="73" spans="1:5" x14ac:dyDescent="0.2">
      <c r="A73" s="461"/>
      <c r="B73" s="461"/>
      <c r="C73" s="462"/>
      <c r="D73" s="461"/>
      <c r="E73" s="461"/>
    </row>
  </sheetData>
  <mergeCells count="1">
    <mergeCell ref="A8:B8"/>
  </mergeCells>
  <conditionalFormatting sqref="C42:C43 C45:C47 C35:C37 C27 E10:E23 C29 C7:D9 C10 C31:C33 C12:D25">
    <cfRule type="cellIs" dxfId="24" priority="1" stopIfTrue="1" operator="lessThan">
      <formula>0</formula>
    </cfRule>
  </conditionalFormatting>
  <conditionalFormatting sqref="A8:B8">
    <cfRule type="cellIs" dxfId="23" priority="2" stopIfTrue="1" operator="equal">
      <formula>#N/A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portrait" r:id="rId1"/>
  <headerFooter alignWithMargins="0">
    <oddHeader>&amp;LStatistiska centralbyrån
Offentlig ekonomi och
mikrosimuleringar</oddHeader>
  </headerFooter>
  <drawing r:id="rId2"/>
  <legacyDrawing r:id="rId3"/>
  <controls>
    <mc:AlternateContent xmlns:mc="http://schemas.openxmlformats.org/markup-compatibility/2006">
      <mc:Choice Requires="x14">
        <control shapeId="24577" r:id="rId4" name="ComboBox1">
          <controlPr defaultSize="0" autoLine="0" linkedCell="C4" listFillRange="Data!B9:B298" r:id="rId5">
            <anchor moveWithCells="1">
              <from>
                <xdr:col>2</xdr:col>
                <xdr:colOff>9525</xdr:colOff>
                <xdr:row>3</xdr:row>
                <xdr:rowOff>9525</xdr:rowOff>
              </from>
              <to>
                <xdr:col>3</xdr:col>
                <xdr:colOff>771525</xdr:colOff>
                <xdr:row>4</xdr:row>
                <xdr:rowOff>9525</xdr:rowOff>
              </to>
            </anchor>
          </controlPr>
        </control>
      </mc:Choice>
      <mc:Fallback>
        <control shapeId="24577" r:id="rId4" name="ComboBox1"/>
      </mc:Fallback>
    </mc:AlternateContent>
  </control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9"/>
  <sheetViews>
    <sheetView workbookViewId="0">
      <pane xSplit="2" ySplit="8" topLeftCell="C260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269"/>
    <col min="2" max="2" width="14.7109375" style="269" bestFit="1" customWidth="1"/>
    <col min="3" max="5" width="9.140625" style="269"/>
    <col min="6" max="6" width="1.28515625" style="269" customWidth="1"/>
    <col min="7" max="7" width="1.85546875" style="269" customWidth="1"/>
    <col min="8" max="8" width="12.7109375" style="269" bestFit="1" customWidth="1"/>
    <col min="9" max="9" width="10.85546875" style="269" bestFit="1" customWidth="1"/>
    <col min="10" max="10" width="13.140625" style="269" customWidth="1"/>
    <col min="11" max="13" width="9.140625" style="269"/>
    <col min="14" max="15" width="2.28515625" style="269" customWidth="1"/>
    <col min="16" max="16" width="1.85546875" style="269" customWidth="1"/>
    <col min="17" max="18" width="9.140625" style="269"/>
    <col min="19" max="19" width="1.7109375" style="269" customWidth="1"/>
    <col min="20" max="20" width="9.140625" style="269"/>
    <col min="21" max="21" width="7.5703125" style="269" customWidth="1"/>
    <col min="22" max="23" width="9.140625" style="269"/>
    <col min="24" max="24" width="2.28515625" style="269" customWidth="1"/>
    <col min="25" max="26" width="9.140625" style="269"/>
    <col min="27" max="27" width="1.5703125" style="269" customWidth="1"/>
    <col min="28" max="29" width="9.140625" style="269"/>
    <col min="30" max="30" width="12.7109375" style="269" bestFit="1" customWidth="1"/>
    <col min="31" max="31" width="1.85546875" style="269" customWidth="1"/>
    <col min="32" max="32" width="9.140625" style="269" hidden="1" customWidth="1"/>
    <col min="33" max="33" width="12.42578125" style="269" hidden="1" customWidth="1"/>
    <col min="34" max="35" width="9.140625" style="269"/>
    <col min="36" max="36" width="9.140625" style="269" hidden="1" customWidth="1"/>
    <col min="37" max="38" width="9.140625" style="269"/>
    <col min="39" max="39" width="12.7109375" style="269" customWidth="1"/>
    <col min="40" max="257" width="9.140625" style="269"/>
    <col min="258" max="258" width="14.7109375" style="269" bestFit="1" customWidth="1"/>
    <col min="259" max="261" width="9.140625" style="269"/>
    <col min="262" max="262" width="1.28515625" style="269" customWidth="1"/>
    <col min="263" max="263" width="1.85546875" style="269" customWidth="1"/>
    <col min="264" max="264" width="12.7109375" style="269" bestFit="1" customWidth="1"/>
    <col min="265" max="265" width="10.85546875" style="269" bestFit="1" customWidth="1"/>
    <col min="266" max="266" width="13.140625" style="269" customWidth="1"/>
    <col min="267" max="269" width="9.140625" style="269"/>
    <col min="270" max="271" width="2.28515625" style="269" customWidth="1"/>
    <col min="272" max="272" width="1.85546875" style="269" customWidth="1"/>
    <col min="273" max="274" width="9.140625" style="269"/>
    <col min="275" max="275" width="1.7109375" style="269" customWidth="1"/>
    <col min="276" max="276" width="9.140625" style="269"/>
    <col min="277" max="277" width="7.5703125" style="269" customWidth="1"/>
    <col min="278" max="279" width="9.140625" style="269"/>
    <col min="280" max="280" width="2.28515625" style="269" customWidth="1"/>
    <col min="281" max="282" width="9.140625" style="269"/>
    <col min="283" max="283" width="1.5703125" style="269" customWidth="1"/>
    <col min="284" max="285" width="9.140625" style="269"/>
    <col min="286" max="286" width="12.7109375" style="269" bestFit="1" customWidth="1"/>
    <col min="287" max="287" width="1.85546875" style="269" customWidth="1"/>
    <col min="288" max="289" width="0" style="269" hidden="1" customWidth="1"/>
    <col min="290" max="291" width="9.140625" style="269"/>
    <col min="292" max="292" width="0" style="269" hidden="1" customWidth="1"/>
    <col min="293" max="294" width="9.140625" style="269"/>
    <col min="295" max="295" width="12.7109375" style="269" customWidth="1"/>
    <col min="296" max="513" width="9.140625" style="269"/>
    <col min="514" max="514" width="14.7109375" style="269" bestFit="1" customWidth="1"/>
    <col min="515" max="517" width="9.140625" style="269"/>
    <col min="518" max="518" width="1.28515625" style="269" customWidth="1"/>
    <col min="519" max="519" width="1.85546875" style="269" customWidth="1"/>
    <col min="520" max="520" width="12.7109375" style="269" bestFit="1" customWidth="1"/>
    <col min="521" max="521" width="10.85546875" style="269" bestFit="1" customWidth="1"/>
    <col min="522" max="522" width="13.140625" style="269" customWidth="1"/>
    <col min="523" max="525" width="9.140625" style="269"/>
    <col min="526" max="527" width="2.28515625" style="269" customWidth="1"/>
    <col min="528" max="528" width="1.85546875" style="269" customWidth="1"/>
    <col min="529" max="530" width="9.140625" style="269"/>
    <col min="531" max="531" width="1.7109375" style="269" customWidth="1"/>
    <col min="532" max="532" width="9.140625" style="269"/>
    <col min="533" max="533" width="7.5703125" style="269" customWidth="1"/>
    <col min="534" max="535" width="9.140625" style="269"/>
    <col min="536" max="536" width="2.28515625" style="269" customWidth="1"/>
    <col min="537" max="538" width="9.140625" style="269"/>
    <col min="539" max="539" width="1.5703125" style="269" customWidth="1"/>
    <col min="540" max="541" width="9.140625" style="269"/>
    <col min="542" max="542" width="12.7109375" style="269" bestFit="1" customWidth="1"/>
    <col min="543" max="543" width="1.85546875" style="269" customWidth="1"/>
    <col min="544" max="545" width="0" style="269" hidden="1" customWidth="1"/>
    <col min="546" max="547" width="9.140625" style="269"/>
    <col min="548" max="548" width="0" style="269" hidden="1" customWidth="1"/>
    <col min="549" max="550" width="9.140625" style="269"/>
    <col min="551" max="551" width="12.7109375" style="269" customWidth="1"/>
    <col min="552" max="769" width="9.140625" style="269"/>
    <col min="770" max="770" width="14.7109375" style="269" bestFit="1" customWidth="1"/>
    <col min="771" max="773" width="9.140625" style="269"/>
    <col min="774" max="774" width="1.28515625" style="269" customWidth="1"/>
    <col min="775" max="775" width="1.85546875" style="269" customWidth="1"/>
    <col min="776" max="776" width="12.7109375" style="269" bestFit="1" customWidth="1"/>
    <col min="777" max="777" width="10.85546875" style="269" bestFit="1" customWidth="1"/>
    <col min="778" max="778" width="13.140625" style="269" customWidth="1"/>
    <col min="779" max="781" width="9.140625" style="269"/>
    <col min="782" max="783" width="2.28515625" style="269" customWidth="1"/>
    <col min="784" max="784" width="1.85546875" style="269" customWidth="1"/>
    <col min="785" max="786" width="9.140625" style="269"/>
    <col min="787" max="787" width="1.7109375" style="269" customWidth="1"/>
    <col min="788" max="788" width="9.140625" style="269"/>
    <col min="789" max="789" width="7.5703125" style="269" customWidth="1"/>
    <col min="790" max="791" width="9.140625" style="269"/>
    <col min="792" max="792" width="2.28515625" style="269" customWidth="1"/>
    <col min="793" max="794" width="9.140625" style="269"/>
    <col min="795" max="795" width="1.5703125" style="269" customWidth="1"/>
    <col min="796" max="797" width="9.140625" style="269"/>
    <col min="798" max="798" width="12.7109375" style="269" bestFit="1" customWidth="1"/>
    <col min="799" max="799" width="1.85546875" style="269" customWidth="1"/>
    <col min="800" max="801" width="0" style="269" hidden="1" customWidth="1"/>
    <col min="802" max="803" width="9.140625" style="269"/>
    <col min="804" max="804" width="0" style="269" hidden="1" customWidth="1"/>
    <col min="805" max="806" width="9.140625" style="269"/>
    <col min="807" max="807" width="12.7109375" style="269" customWidth="1"/>
    <col min="808" max="1025" width="9.140625" style="269"/>
    <col min="1026" max="1026" width="14.7109375" style="269" bestFit="1" customWidth="1"/>
    <col min="1027" max="1029" width="9.140625" style="269"/>
    <col min="1030" max="1030" width="1.28515625" style="269" customWidth="1"/>
    <col min="1031" max="1031" width="1.85546875" style="269" customWidth="1"/>
    <col min="1032" max="1032" width="12.7109375" style="269" bestFit="1" customWidth="1"/>
    <col min="1033" max="1033" width="10.85546875" style="269" bestFit="1" customWidth="1"/>
    <col min="1034" max="1034" width="13.140625" style="269" customWidth="1"/>
    <col min="1035" max="1037" width="9.140625" style="269"/>
    <col min="1038" max="1039" width="2.28515625" style="269" customWidth="1"/>
    <col min="1040" max="1040" width="1.85546875" style="269" customWidth="1"/>
    <col min="1041" max="1042" width="9.140625" style="269"/>
    <col min="1043" max="1043" width="1.7109375" style="269" customWidth="1"/>
    <col min="1044" max="1044" width="9.140625" style="269"/>
    <col min="1045" max="1045" width="7.5703125" style="269" customWidth="1"/>
    <col min="1046" max="1047" width="9.140625" style="269"/>
    <col min="1048" max="1048" width="2.28515625" style="269" customWidth="1"/>
    <col min="1049" max="1050" width="9.140625" style="269"/>
    <col min="1051" max="1051" width="1.5703125" style="269" customWidth="1"/>
    <col min="1052" max="1053" width="9.140625" style="269"/>
    <col min="1054" max="1054" width="12.7109375" style="269" bestFit="1" customWidth="1"/>
    <col min="1055" max="1055" width="1.85546875" style="269" customWidth="1"/>
    <col min="1056" max="1057" width="0" style="269" hidden="1" customWidth="1"/>
    <col min="1058" max="1059" width="9.140625" style="269"/>
    <col min="1060" max="1060" width="0" style="269" hidden="1" customWidth="1"/>
    <col min="1061" max="1062" width="9.140625" style="269"/>
    <col min="1063" max="1063" width="12.7109375" style="269" customWidth="1"/>
    <col min="1064" max="1281" width="9.140625" style="269"/>
    <col min="1282" max="1282" width="14.7109375" style="269" bestFit="1" customWidth="1"/>
    <col min="1283" max="1285" width="9.140625" style="269"/>
    <col min="1286" max="1286" width="1.28515625" style="269" customWidth="1"/>
    <col min="1287" max="1287" width="1.85546875" style="269" customWidth="1"/>
    <col min="1288" max="1288" width="12.7109375" style="269" bestFit="1" customWidth="1"/>
    <col min="1289" max="1289" width="10.85546875" style="269" bestFit="1" customWidth="1"/>
    <col min="1290" max="1290" width="13.140625" style="269" customWidth="1"/>
    <col min="1291" max="1293" width="9.140625" style="269"/>
    <col min="1294" max="1295" width="2.28515625" style="269" customWidth="1"/>
    <col min="1296" max="1296" width="1.85546875" style="269" customWidth="1"/>
    <col min="1297" max="1298" width="9.140625" style="269"/>
    <col min="1299" max="1299" width="1.7109375" style="269" customWidth="1"/>
    <col min="1300" max="1300" width="9.140625" style="269"/>
    <col min="1301" max="1301" width="7.5703125" style="269" customWidth="1"/>
    <col min="1302" max="1303" width="9.140625" style="269"/>
    <col min="1304" max="1304" width="2.28515625" style="269" customWidth="1"/>
    <col min="1305" max="1306" width="9.140625" style="269"/>
    <col min="1307" max="1307" width="1.5703125" style="269" customWidth="1"/>
    <col min="1308" max="1309" width="9.140625" style="269"/>
    <col min="1310" max="1310" width="12.7109375" style="269" bestFit="1" customWidth="1"/>
    <col min="1311" max="1311" width="1.85546875" style="269" customWidth="1"/>
    <col min="1312" max="1313" width="0" style="269" hidden="1" customWidth="1"/>
    <col min="1314" max="1315" width="9.140625" style="269"/>
    <col min="1316" max="1316" width="0" style="269" hidden="1" customWidth="1"/>
    <col min="1317" max="1318" width="9.140625" style="269"/>
    <col min="1319" max="1319" width="12.7109375" style="269" customWidth="1"/>
    <col min="1320" max="1537" width="9.140625" style="269"/>
    <col min="1538" max="1538" width="14.7109375" style="269" bestFit="1" customWidth="1"/>
    <col min="1539" max="1541" width="9.140625" style="269"/>
    <col min="1542" max="1542" width="1.28515625" style="269" customWidth="1"/>
    <col min="1543" max="1543" width="1.85546875" style="269" customWidth="1"/>
    <col min="1544" max="1544" width="12.7109375" style="269" bestFit="1" customWidth="1"/>
    <col min="1545" max="1545" width="10.85546875" style="269" bestFit="1" customWidth="1"/>
    <col min="1546" max="1546" width="13.140625" style="269" customWidth="1"/>
    <col min="1547" max="1549" width="9.140625" style="269"/>
    <col min="1550" max="1551" width="2.28515625" style="269" customWidth="1"/>
    <col min="1552" max="1552" width="1.85546875" style="269" customWidth="1"/>
    <col min="1553" max="1554" width="9.140625" style="269"/>
    <col min="1555" max="1555" width="1.7109375" style="269" customWidth="1"/>
    <col min="1556" max="1556" width="9.140625" style="269"/>
    <col min="1557" max="1557" width="7.5703125" style="269" customWidth="1"/>
    <col min="1558" max="1559" width="9.140625" style="269"/>
    <col min="1560" max="1560" width="2.28515625" style="269" customWidth="1"/>
    <col min="1561" max="1562" width="9.140625" style="269"/>
    <col min="1563" max="1563" width="1.5703125" style="269" customWidth="1"/>
    <col min="1564" max="1565" width="9.140625" style="269"/>
    <col min="1566" max="1566" width="12.7109375" style="269" bestFit="1" customWidth="1"/>
    <col min="1567" max="1567" width="1.85546875" style="269" customWidth="1"/>
    <col min="1568" max="1569" width="0" style="269" hidden="1" customWidth="1"/>
    <col min="1570" max="1571" width="9.140625" style="269"/>
    <col min="1572" max="1572" width="0" style="269" hidden="1" customWidth="1"/>
    <col min="1573" max="1574" width="9.140625" style="269"/>
    <col min="1575" max="1575" width="12.7109375" style="269" customWidth="1"/>
    <col min="1576" max="1793" width="9.140625" style="269"/>
    <col min="1794" max="1794" width="14.7109375" style="269" bestFit="1" customWidth="1"/>
    <col min="1795" max="1797" width="9.140625" style="269"/>
    <col min="1798" max="1798" width="1.28515625" style="269" customWidth="1"/>
    <col min="1799" max="1799" width="1.85546875" style="269" customWidth="1"/>
    <col min="1800" max="1800" width="12.7109375" style="269" bestFit="1" customWidth="1"/>
    <col min="1801" max="1801" width="10.85546875" style="269" bestFit="1" customWidth="1"/>
    <col min="1802" max="1802" width="13.140625" style="269" customWidth="1"/>
    <col min="1803" max="1805" width="9.140625" style="269"/>
    <col min="1806" max="1807" width="2.28515625" style="269" customWidth="1"/>
    <col min="1808" max="1808" width="1.85546875" style="269" customWidth="1"/>
    <col min="1809" max="1810" width="9.140625" style="269"/>
    <col min="1811" max="1811" width="1.7109375" style="269" customWidth="1"/>
    <col min="1812" max="1812" width="9.140625" style="269"/>
    <col min="1813" max="1813" width="7.5703125" style="269" customWidth="1"/>
    <col min="1814" max="1815" width="9.140625" style="269"/>
    <col min="1816" max="1816" width="2.28515625" style="269" customWidth="1"/>
    <col min="1817" max="1818" width="9.140625" style="269"/>
    <col min="1819" max="1819" width="1.5703125" style="269" customWidth="1"/>
    <col min="1820" max="1821" width="9.140625" style="269"/>
    <col min="1822" max="1822" width="12.7109375" style="269" bestFit="1" customWidth="1"/>
    <col min="1823" max="1823" width="1.85546875" style="269" customWidth="1"/>
    <col min="1824" max="1825" width="0" style="269" hidden="1" customWidth="1"/>
    <col min="1826" max="1827" width="9.140625" style="269"/>
    <col min="1828" max="1828" width="0" style="269" hidden="1" customWidth="1"/>
    <col min="1829" max="1830" width="9.140625" style="269"/>
    <col min="1831" max="1831" width="12.7109375" style="269" customWidth="1"/>
    <col min="1832" max="2049" width="9.140625" style="269"/>
    <col min="2050" max="2050" width="14.7109375" style="269" bestFit="1" customWidth="1"/>
    <col min="2051" max="2053" width="9.140625" style="269"/>
    <col min="2054" max="2054" width="1.28515625" style="269" customWidth="1"/>
    <col min="2055" max="2055" width="1.85546875" style="269" customWidth="1"/>
    <col min="2056" max="2056" width="12.7109375" style="269" bestFit="1" customWidth="1"/>
    <col min="2057" max="2057" width="10.85546875" style="269" bestFit="1" customWidth="1"/>
    <col min="2058" max="2058" width="13.140625" style="269" customWidth="1"/>
    <col min="2059" max="2061" width="9.140625" style="269"/>
    <col min="2062" max="2063" width="2.28515625" style="269" customWidth="1"/>
    <col min="2064" max="2064" width="1.85546875" style="269" customWidth="1"/>
    <col min="2065" max="2066" width="9.140625" style="269"/>
    <col min="2067" max="2067" width="1.7109375" style="269" customWidth="1"/>
    <col min="2068" max="2068" width="9.140625" style="269"/>
    <col min="2069" max="2069" width="7.5703125" style="269" customWidth="1"/>
    <col min="2070" max="2071" width="9.140625" style="269"/>
    <col min="2072" max="2072" width="2.28515625" style="269" customWidth="1"/>
    <col min="2073" max="2074" width="9.140625" style="269"/>
    <col min="2075" max="2075" width="1.5703125" style="269" customWidth="1"/>
    <col min="2076" max="2077" width="9.140625" style="269"/>
    <col min="2078" max="2078" width="12.7109375" style="269" bestFit="1" customWidth="1"/>
    <col min="2079" max="2079" width="1.85546875" style="269" customWidth="1"/>
    <col min="2080" max="2081" width="0" style="269" hidden="1" customWidth="1"/>
    <col min="2082" max="2083" width="9.140625" style="269"/>
    <col min="2084" max="2084" width="0" style="269" hidden="1" customWidth="1"/>
    <col min="2085" max="2086" width="9.140625" style="269"/>
    <col min="2087" max="2087" width="12.7109375" style="269" customWidth="1"/>
    <col min="2088" max="2305" width="9.140625" style="269"/>
    <col min="2306" max="2306" width="14.7109375" style="269" bestFit="1" customWidth="1"/>
    <col min="2307" max="2309" width="9.140625" style="269"/>
    <col min="2310" max="2310" width="1.28515625" style="269" customWidth="1"/>
    <col min="2311" max="2311" width="1.85546875" style="269" customWidth="1"/>
    <col min="2312" max="2312" width="12.7109375" style="269" bestFit="1" customWidth="1"/>
    <col min="2313" max="2313" width="10.85546875" style="269" bestFit="1" customWidth="1"/>
    <col min="2314" max="2314" width="13.140625" style="269" customWidth="1"/>
    <col min="2315" max="2317" width="9.140625" style="269"/>
    <col min="2318" max="2319" width="2.28515625" style="269" customWidth="1"/>
    <col min="2320" max="2320" width="1.85546875" style="269" customWidth="1"/>
    <col min="2321" max="2322" width="9.140625" style="269"/>
    <col min="2323" max="2323" width="1.7109375" style="269" customWidth="1"/>
    <col min="2324" max="2324" width="9.140625" style="269"/>
    <col min="2325" max="2325" width="7.5703125" style="269" customWidth="1"/>
    <col min="2326" max="2327" width="9.140625" style="269"/>
    <col min="2328" max="2328" width="2.28515625" style="269" customWidth="1"/>
    <col min="2329" max="2330" width="9.140625" style="269"/>
    <col min="2331" max="2331" width="1.5703125" style="269" customWidth="1"/>
    <col min="2332" max="2333" width="9.140625" style="269"/>
    <col min="2334" max="2334" width="12.7109375" style="269" bestFit="1" customWidth="1"/>
    <col min="2335" max="2335" width="1.85546875" style="269" customWidth="1"/>
    <col min="2336" max="2337" width="0" style="269" hidden="1" customWidth="1"/>
    <col min="2338" max="2339" width="9.140625" style="269"/>
    <col min="2340" max="2340" width="0" style="269" hidden="1" customWidth="1"/>
    <col min="2341" max="2342" width="9.140625" style="269"/>
    <col min="2343" max="2343" width="12.7109375" style="269" customWidth="1"/>
    <col min="2344" max="2561" width="9.140625" style="269"/>
    <col min="2562" max="2562" width="14.7109375" style="269" bestFit="1" customWidth="1"/>
    <col min="2563" max="2565" width="9.140625" style="269"/>
    <col min="2566" max="2566" width="1.28515625" style="269" customWidth="1"/>
    <col min="2567" max="2567" width="1.85546875" style="269" customWidth="1"/>
    <col min="2568" max="2568" width="12.7109375" style="269" bestFit="1" customWidth="1"/>
    <col min="2569" max="2569" width="10.85546875" style="269" bestFit="1" customWidth="1"/>
    <col min="2570" max="2570" width="13.140625" style="269" customWidth="1"/>
    <col min="2571" max="2573" width="9.140625" style="269"/>
    <col min="2574" max="2575" width="2.28515625" style="269" customWidth="1"/>
    <col min="2576" max="2576" width="1.85546875" style="269" customWidth="1"/>
    <col min="2577" max="2578" width="9.140625" style="269"/>
    <col min="2579" max="2579" width="1.7109375" style="269" customWidth="1"/>
    <col min="2580" max="2580" width="9.140625" style="269"/>
    <col min="2581" max="2581" width="7.5703125" style="269" customWidth="1"/>
    <col min="2582" max="2583" width="9.140625" style="269"/>
    <col min="2584" max="2584" width="2.28515625" style="269" customWidth="1"/>
    <col min="2585" max="2586" width="9.140625" style="269"/>
    <col min="2587" max="2587" width="1.5703125" style="269" customWidth="1"/>
    <col min="2588" max="2589" width="9.140625" style="269"/>
    <col min="2590" max="2590" width="12.7109375" style="269" bestFit="1" customWidth="1"/>
    <col min="2591" max="2591" width="1.85546875" style="269" customWidth="1"/>
    <col min="2592" max="2593" width="0" style="269" hidden="1" customWidth="1"/>
    <col min="2594" max="2595" width="9.140625" style="269"/>
    <col min="2596" max="2596" width="0" style="269" hidden="1" customWidth="1"/>
    <col min="2597" max="2598" width="9.140625" style="269"/>
    <col min="2599" max="2599" width="12.7109375" style="269" customWidth="1"/>
    <col min="2600" max="2817" width="9.140625" style="269"/>
    <col min="2818" max="2818" width="14.7109375" style="269" bestFit="1" customWidth="1"/>
    <col min="2819" max="2821" width="9.140625" style="269"/>
    <col min="2822" max="2822" width="1.28515625" style="269" customWidth="1"/>
    <col min="2823" max="2823" width="1.85546875" style="269" customWidth="1"/>
    <col min="2824" max="2824" width="12.7109375" style="269" bestFit="1" customWidth="1"/>
    <col min="2825" max="2825" width="10.85546875" style="269" bestFit="1" customWidth="1"/>
    <col min="2826" max="2826" width="13.140625" style="269" customWidth="1"/>
    <col min="2827" max="2829" width="9.140625" style="269"/>
    <col min="2830" max="2831" width="2.28515625" style="269" customWidth="1"/>
    <col min="2832" max="2832" width="1.85546875" style="269" customWidth="1"/>
    <col min="2833" max="2834" width="9.140625" style="269"/>
    <col min="2835" max="2835" width="1.7109375" style="269" customWidth="1"/>
    <col min="2836" max="2836" width="9.140625" style="269"/>
    <col min="2837" max="2837" width="7.5703125" style="269" customWidth="1"/>
    <col min="2838" max="2839" width="9.140625" style="269"/>
    <col min="2840" max="2840" width="2.28515625" style="269" customWidth="1"/>
    <col min="2841" max="2842" width="9.140625" style="269"/>
    <col min="2843" max="2843" width="1.5703125" style="269" customWidth="1"/>
    <col min="2844" max="2845" width="9.140625" style="269"/>
    <col min="2846" max="2846" width="12.7109375" style="269" bestFit="1" customWidth="1"/>
    <col min="2847" max="2847" width="1.85546875" style="269" customWidth="1"/>
    <col min="2848" max="2849" width="0" style="269" hidden="1" customWidth="1"/>
    <col min="2850" max="2851" width="9.140625" style="269"/>
    <col min="2852" max="2852" width="0" style="269" hidden="1" customWidth="1"/>
    <col min="2853" max="2854" width="9.140625" style="269"/>
    <col min="2855" max="2855" width="12.7109375" style="269" customWidth="1"/>
    <col min="2856" max="3073" width="9.140625" style="269"/>
    <col min="3074" max="3074" width="14.7109375" style="269" bestFit="1" customWidth="1"/>
    <col min="3075" max="3077" width="9.140625" style="269"/>
    <col min="3078" max="3078" width="1.28515625" style="269" customWidth="1"/>
    <col min="3079" max="3079" width="1.85546875" style="269" customWidth="1"/>
    <col min="3080" max="3080" width="12.7109375" style="269" bestFit="1" customWidth="1"/>
    <col min="3081" max="3081" width="10.85546875" style="269" bestFit="1" customWidth="1"/>
    <col min="3082" max="3082" width="13.140625" style="269" customWidth="1"/>
    <col min="3083" max="3085" width="9.140625" style="269"/>
    <col min="3086" max="3087" width="2.28515625" style="269" customWidth="1"/>
    <col min="3088" max="3088" width="1.85546875" style="269" customWidth="1"/>
    <col min="3089" max="3090" width="9.140625" style="269"/>
    <col min="3091" max="3091" width="1.7109375" style="269" customWidth="1"/>
    <col min="3092" max="3092" width="9.140625" style="269"/>
    <col min="3093" max="3093" width="7.5703125" style="269" customWidth="1"/>
    <col min="3094" max="3095" width="9.140625" style="269"/>
    <col min="3096" max="3096" width="2.28515625" style="269" customWidth="1"/>
    <col min="3097" max="3098" width="9.140625" style="269"/>
    <col min="3099" max="3099" width="1.5703125" style="269" customWidth="1"/>
    <col min="3100" max="3101" width="9.140625" style="269"/>
    <col min="3102" max="3102" width="12.7109375" style="269" bestFit="1" customWidth="1"/>
    <col min="3103" max="3103" width="1.85546875" style="269" customWidth="1"/>
    <col min="3104" max="3105" width="0" style="269" hidden="1" customWidth="1"/>
    <col min="3106" max="3107" width="9.140625" style="269"/>
    <col min="3108" max="3108" width="0" style="269" hidden="1" customWidth="1"/>
    <col min="3109" max="3110" width="9.140625" style="269"/>
    <col min="3111" max="3111" width="12.7109375" style="269" customWidth="1"/>
    <col min="3112" max="3329" width="9.140625" style="269"/>
    <col min="3330" max="3330" width="14.7109375" style="269" bestFit="1" customWidth="1"/>
    <col min="3331" max="3333" width="9.140625" style="269"/>
    <col min="3334" max="3334" width="1.28515625" style="269" customWidth="1"/>
    <col min="3335" max="3335" width="1.85546875" style="269" customWidth="1"/>
    <col min="3336" max="3336" width="12.7109375" style="269" bestFit="1" customWidth="1"/>
    <col min="3337" max="3337" width="10.85546875" style="269" bestFit="1" customWidth="1"/>
    <col min="3338" max="3338" width="13.140625" style="269" customWidth="1"/>
    <col min="3339" max="3341" width="9.140625" style="269"/>
    <col min="3342" max="3343" width="2.28515625" style="269" customWidth="1"/>
    <col min="3344" max="3344" width="1.85546875" style="269" customWidth="1"/>
    <col min="3345" max="3346" width="9.140625" style="269"/>
    <col min="3347" max="3347" width="1.7109375" style="269" customWidth="1"/>
    <col min="3348" max="3348" width="9.140625" style="269"/>
    <col min="3349" max="3349" width="7.5703125" style="269" customWidth="1"/>
    <col min="3350" max="3351" width="9.140625" style="269"/>
    <col min="3352" max="3352" width="2.28515625" style="269" customWidth="1"/>
    <col min="3353" max="3354" width="9.140625" style="269"/>
    <col min="3355" max="3355" width="1.5703125" style="269" customWidth="1"/>
    <col min="3356" max="3357" width="9.140625" style="269"/>
    <col min="3358" max="3358" width="12.7109375" style="269" bestFit="1" customWidth="1"/>
    <col min="3359" max="3359" width="1.85546875" style="269" customWidth="1"/>
    <col min="3360" max="3361" width="0" style="269" hidden="1" customWidth="1"/>
    <col min="3362" max="3363" width="9.140625" style="269"/>
    <col min="3364" max="3364" width="0" style="269" hidden="1" customWidth="1"/>
    <col min="3365" max="3366" width="9.140625" style="269"/>
    <col min="3367" max="3367" width="12.7109375" style="269" customWidth="1"/>
    <col min="3368" max="3585" width="9.140625" style="269"/>
    <col min="3586" max="3586" width="14.7109375" style="269" bestFit="1" customWidth="1"/>
    <col min="3587" max="3589" width="9.140625" style="269"/>
    <col min="3590" max="3590" width="1.28515625" style="269" customWidth="1"/>
    <col min="3591" max="3591" width="1.85546875" style="269" customWidth="1"/>
    <col min="3592" max="3592" width="12.7109375" style="269" bestFit="1" customWidth="1"/>
    <col min="3593" max="3593" width="10.85546875" style="269" bestFit="1" customWidth="1"/>
    <col min="3594" max="3594" width="13.140625" style="269" customWidth="1"/>
    <col min="3595" max="3597" width="9.140625" style="269"/>
    <col min="3598" max="3599" width="2.28515625" style="269" customWidth="1"/>
    <col min="3600" max="3600" width="1.85546875" style="269" customWidth="1"/>
    <col min="3601" max="3602" width="9.140625" style="269"/>
    <col min="3603" max="3603" width="1.7109375" style="269" customWidth="1"/>
    <col min="3604" max="3604" width="9.140625" style="269"/>
    <col min="3605" max="3605" width="7.5703125" style="269" customWidth="1"/>
    <col min="3606" max="3607" width="9.140625" style="269"/>
    <col min="3608" max="3608" width="2.28515625" style="269" customWidth="1"/>
    <col min="3609" max="3610" width="9.140625" style="269"/>
    <col min="3611" max="3611" width="1.5703125" style="269" customWidth="1"/>
    <col min="3612" max="3613" width="9.140625" style="269"/>
    <col min="3614" max="3614" width="12.7109375" style="269" bestFit="1" customWidth="1"/>
    <col min="3615" max="3615" width="1.85546875" style="269" customWidth="1"/>
    <col min="3616" max="3617" width="0" style="269" hidden="1" customWidth="1"/>
    <col min="3618" max="3619" width="9.140625" style="269"/>
    <col min="3620" max="3620" width="0" style="269" hidden="1" customWidth="1"/>
    <col min="3621" max="3622" width="9.140625" style="269"/>
    <col min="3623" max="3623" width="12.7109375" style="269" customWidth="1"/>
    <col min="3624" max="3841" width="9.140625" style="269"/>
    <col min="3842" max="3842" width="14.7109375" style="269" bestFit="1" customWidth="1"/>
    <col min="3843" max="3845" width="9.140625" style="269"/>
    <col min="3846" max="3846" width="1.28515625" style="269" customWidth="1"/>
    <col min="3847" max="3847" width="1.85546875" style="269" customWidth="1"/>
    <col min="3848" max="3848" width="12.7109375" style="269" bestFit="1" customWidth="1"/>
    <col min="3849" max="3849" width="10.85546875" style="269" bestFit="1" customWidth="1"/>
    <col min="3850" max="3850" width="13.140625" style="269" customWidth="1"/>
    <col min="3851" max="3853" width="9.140625" style="269"/>
    <col min="3854" max="3855" width="2.28515625" style="269" customWidth="1"/>
    <col min="3856" max="3856" width="1.85546875" style="269" customWidth="1"/>
    <col min="3857" max="3858" width="9.140625" style="269"/>
    <col min="3859" max="3859" width="1.7109375" style="269" customWidth="1"/>
    <col min="3860" max="3860" width="9.140625" style="269"/>
    <col min="3861" max="3861" width="7.5703125" style="269" customWidth="1"/>
    <col min="3862" max="3863" width="9.140625" style="269"/>
    <col min="3864" max="3864" width="2.28515625" style="269" customWidth="1"/>
    <col min="3865" max="3866" width="9.140625" style="269"/>
    <col min="3867" max="3867" width="1.5703125" style="269" customWidth="1"/>
    <col min="3868" max="3869" width="9.140625" style="269"/>
    <col min="3870" max="3870" width="12.7109375" style="269" bestFit="1" customWidth="1"/>
    <col min="3871" max="3871" width="1.85546875" style="269" customWidth="1"/>
    <col min="3872" max="3873" width="0" style="269" hidden="1" customWidth="1"/>
    <col min="3874" max="3875" width="9.140625" style="269"/>
    <col min="3876" max="3876" width="0" style="269" hidden="1" customWidth="1"/>
    <col min="3877" max="3878" width="9.140625" style="269"/>
    <col min="3879" max="3879" width="12.7109375" style="269" customWidth="1"/>
    <col min="3880" max="4097" width="9.140625" style="269"/>
    <col min="4098" max="4098" width="14.7109375" style="269" bestFit="1" customWidth="1"/>
    <col min="4099" max="4101" width="9.140625" style="269"/>
    <col min="4102" max="4102" width="1.28515625" style="269" customWidth="1"/>
    <col min="4103" max="4103" width="1.85546875" style="269" customWidth="1"/>
    <col min="4104" max="4104" width="12.7109375" style="269" bestFit="1" customWidth="1"/>
    <col min="4105" max="4105" width="10.85546875" style="269" bestFit="1" customWidth="1"/>
    <col min="4106" max="4106" width="13.140625" style="269" customWidth="1"/>
    <col min="4107" max="4109" width="9.140625" style="269"/>
    <col min="4110" max="4111" width="2.28515625" style="269" customWidth="1"/>
    <col min="4112" max="4112" width="1.85546875" style="269" customWidth="1"/>
    <col min="4113" max="4114" width="9.140625" style="269"/>
    <col min="4115" max="4115" width="1.7109375" style="269" customWidth="1"/>
    <col min="4116" max="4116" width="9.140625" style="269"/>
    <col min="4117" max="4117" width="7.5703125" style="269" customWidth="1"/>
    <col min="4118" max="4119" width="9.140625" style="269"/>
    <col min="4120" max="4120" width="2.28515625" style="269" customWidth="1"/>
    <col min="4121" max="4122" width="9.140625" style="269"/>
    <col min="4123" max="4123" width="1.5703125" style="269" customWidth="1"/>
    <col min="4124" max="4125" width="9.140625" style="269"/>
    <col min="4126" max="4126" width="12.7109375" style="269" bestFit="1" customWidth="1"/>
    <col min="4127" max="4127" width="1.85546875" style="269" customWidth="1"/>
    <col min="4128" max="4129" width="0" style="269" hidden="1" customWidth="1"/>
    <col min="4130" max="4131" width="9.140625" style="269"/>
    <col min="4132" max="4132" width="0" style="269" hidden="1" customWidth="1"/>
    <col min="4133" max="4134" width="9.140625" style="269"/>
    <col min="4135" max="4135" width="12.7109375" style="269" customWidth="1"/>
    <col min="4136" max="4353" width="9.140625" style="269"/>
    <col min="4354" max="4354" width="14.7109375" style="269" bestFit="1" customWidth="1"/>
    <col min="4355" max="4357" width="9.140625" style="269"/>
    <col min="4358" max="4358" width="1.28515625" style="269" customWidth="1"/>
    <col min="4359" max="4359" width="1.85546875" style="269" customWidth="1"/>
    <col min="4360" max="4360" width="12.7109375" style="269" bestFit="1" customWidth="1"/>
    <col min="4361" max="4361" width="10.85546875" style="269" bestFit="1" customWidth="1"/>
    <col min="4362" max="4362" width="13.140625" style="269" customWidth="1"/>
    <col min="4363" max="4365" width="9.140625" style="269"/>
    <col min="4366" max="4367" width="2.28515625" style="269" customWidth="1"/>
    <col min="4368" max="4368" width="1.85546875" style="269" customWidth="1"/>
    <col min="4369" max="4370" width="9.140625" style="269"/>
    <col min="4371" max="4371" width="1.7109375" style="269" customWidth="1"/>
    <col min="4372" max="4372" width="9.140625" style="269"/>
    <col min="4373" max="4373" width="7.5703125" style="269" customWidth="1"/>
    <col min="4374" max="4375" width="9.140625" style="269"/>
    <col min="4376" max="4376" width="2.28515625" style="269" customWidth="1"/>
    <col min="4377" max="4378" width="9.140625" style="269"/>
    <col min="4379" max="4379" width="1.5703125" style="269" customWidth="1"/>
    <col min="4380" max="4381" width="9.140625" style="269"/>
    <col min="4382" max="4382" width="12.7109375" style="269" bestFit="1" customWidth="1"/>
    <col min="4383" max="4383" width="1.85546875" style="269" customWidth="1"/>
    <col min="4384" max="4385" width="0" style="269" hidden="1" customWidth="1"/>
    <col min="4386" max="4387" width="9.140625" style="269"/>
    <col min="4388" max="4388" width="0" style="269" hidden="1" customWidth="1"/>
    <col min="4389" max="4390" width="9.140625" style="269"/>
    <col min="4391" max="4391" width="12.7109375" style="269" customWidth="1"/>
    <col min="4392" max="4609" width="9.140625" style="269"/>
    <col min="4610" max="4610" width="14.7109375" style="269" bestFit="1" customWidth="1"/>
    <col min="4611" max="4613" width="9.140625" style="269"/>
    <col min="4614" max="4614" width="1.28515625" style="269" customWidth="1"/>
    <col min="4615" max="4615" width="1.85546875" style="269" customWidth="1"/>
    <col min="4616" max="4616" width="12.7109375" style="269" bestFit="1" customWidth="1"/>
    <col min="4617" max="4617" width="10.85546875" style="269" bestFit="1" customWidth="1"/>
    <col min="4618" max="4618" width="13.140625" style="269" customWidth="1"/>
    <col min="4619" max="4621" width="9.140625" style="269"/>
    <col min="4622" max="4623" width="2.28515625" style="269" customWidth="1"/>
    <col min="4624" max="4624" width="1.85546875" style="269" customWidth="1"/>
    <col min="4625" max="4626" width="9.140625" style="269"/>
    <col min="4627" max="4627" width="1.7109375" style="269" customWidth="1"/>
    <col min="4628" max="4628" width="9.140625" style="269"/>
    <col min="4629" max="4629" width="7.5703125" style="269" customWidth="1"/>
    <col min="4630" max="4631" width="9.140625" style="269"/>
    <col min="4632" max="4632" width="2.28515625" style="269" customWidth="1"/>
    <col min="4633" max="4634" width="9.140625" style="269"/>
    <col min="4635" max="4635" width="1.5703125" style="269" customWidth="1"/>
    <col min="4636" max="4637" width="9.140625" style="269"/>
    <col min="4638" max="4638" width="12.7109375" style="269" bestFit="1" customWidth="1"/>
    <col min="4639" max="4639" width="1.85546875" style="269" customWidth="1"/>
    <col min="4640" max="4641" width="0" style="269" hidden="1" customWidth="1"/>
    <col min="4642" max="4643" width="9.140625" style="269"/>
    <col min="4644" max="4644" width="0" style="269" hidden="1" customWidth="1"/>
    <col min="4645" max="4646" width="9.140625" style="269"/>
    <col min="4647" max="4647" width="12.7109375" style="269" customWidth="1"/>
    <col min="4648" max="4865" width="9.140625" style="269"/>
    <col min="4866" max="4866" width="14.7109375" style="269" bestFit="1" customWidth="1"/>
    <col min="4867" max="4869" width="9.140625" style="269"/>
    <col min="4870" max="4870" width="1.28515625" style="269" customWidth="1"/>
    <col min="4871" max="4871" width="1.85546875" style="269" customWidth="1"/>
    <col min="4872" max="4872" width="12.7109375" style="269" bestFit="1" customWidth="1"/>
    <col min="4873" max="4873" width="10.85546875" style="269" bestFit="1" customWidth="1"/>
    <col min="4874" max="4874" width="13.140625" style="269" customWidth="1"/>
    <col min="4875" max="4877" width="9.140625" style="269"/>
    <col min="4878" max="4879" width="2.28515625" style="269" customWidth="1"/>
    <col min="4880" max="4880" width="1.85546875" style="269" customWidth="1"/>
    <col min="4881" max="4882" width="9.140625" style="269"/>
    <col min="4883" max="4883" width="1.7109375" style="269" customWidth="1"/>
    <col min="4884" max="4884" width="9.140625" style="269"/>
    <col min="4885" max="4885" width="7.5703125" style="269" customWidth="1"/>
    <col min="4886" max="4887" width="9.140625" style="269"/>
    <col min="4888" max="4888" width="2.28515625" style="269" customWidth="1"/>
    <col min="4889" max="4890" width="9.140625" style="269"/>
    <col min="4891" max="4891" width="1.5703125" style="269" customWidth="1"/>
    <col min="4892" max="4893" width="9.140625" style="269"/>
    <col min="4894" max="4894" width="12.7109375" style="269" bestFit="1" customWidth="1"/>
    <col min="4895" max="4895" width="1.85546875" style="269" customWidth="1"/>
    <col min="4896" max="4897" width="0" style="269" hidden="1" customWidth="1"/>
    <col min="4898" max="4899" width="9.140625" style="269"/>
    <col min="4900" max="4900" width="0" style="269" hidden="1" customWidth="1"/>
    <col min="4901" max="4902" width="9.140625" style="269"/>
    <col min="4903" max="4903" width="12.7109375" style="269" customWidth="1"/>
    <col min="4904" max="5121" width="9.140625" style="269"/>
    <col min="5122" max="5122" width="14.7109375" style="269" bestFit="1" customWidth="1"/>
    <col min="5123" max="5125" width="9.140625" style="269"/>
    <col min="5126" max="5126" width="1.28515625" style="269" customWidth="1"/>
    <col min="5127" max="5127" width="1.85546875" style="269" customWidth="1"/>
    <col min="5128" max="5128" width="12.7109375" style="269" bestFit="1" customWidth="1"/>
    <col min="5129" max="5129" width="10.85546875" style="269" bestFit="1" customWidth="1"/>
    <col min="5130" max="5130" width="13.140625" style="269" customWidth="1"/>
    <col min="5131" max="5133" width="9.140625" style="269"/>
    <col min="5134" max="5135" width="2.28515625" style="269" customWidth="1"/>
    <col min="5136" max="5136" width="1.85546875" style="269" customWidth="1"/>
    <col min="5137" max="5138" width="9.140625" style="269"/>
    <col min="5139" max="5139" width="1.7109375" style="269" customWidth="1"/>
    <col min="5140" max="5140" width="9.140625" style="269"/>
    <col min="5141" max="5141" width="7.5703125" style="269" customWidth="1"/>
    <col min="5142" max="5143" width="9.140625" style="269"/>
    <col min="5144" max="5144" width="2.28515625" style="269" customWidth="1"/>
    <col min="5145" max="5146" width="9.140625" style="269"/>
    <col min="5147" max="5147" width="1.5703125" style="269" customWidth="1"/>
    <col min="5148" max="5149" width="9.140625" style="269"/>
    <col min="5150" max="5150" width="12.7109375" style="269" bestFit="1" customWidth="1"/>
    <col min="5151" max="5151" width="1.85546875" style="269" customWidth="1"/>
    <col min="5152" max="5153" width="0" style="269" hidden="1" customWidth="1"/>
    <col min="5154" max="5155" width="9.140625" style="269"/>
    <col min="5156" max="5156" width="0" style="269" hidden="1" customWidth="1"/>
    <col min="5157" max="5158" width="9.140625" style="269"/>
    <col min="5159" max="5159" width="12.7109375" style="269" customWidth="1"/>
    <col min="5160" max="5377" width="9.140625" style="269"/>
    <col min="5378" max="5378" width="14.7109375" style="269" bestFit="1" customWidth="1"/>
    <col min="5379" max="5381" width="9.140625" style="269"/>
    <col min="5382" max="5382" width="1.28515625" style="269" customWidth="1"/>
    <col min="5383" max="5383" width="1.85546875" style="269" customWidth="1"/>
    <col min="5384" max="5384" width="12.7109375" style="269" bestFit="1" customWidth="1"/>
    <col min="5385" max="5385" width="10.85546875" style="269" bestFit="1" customWidth="1"/>
    <col min="5386" max="5386" width="13.140625" style="269" customWidth="1"/>
    <col min="5387" max="5389" width="9.140625" style="269"/>
    <col min="5390" max="5391" width="2.28515625" style="269" customWidth="1"/>
    <col min="5392" max="5392" width="1.85546875" style="269" customWidth="1"/>
    <col min="5393" max="5394" width="9.140625" style="269"/>
    <col min="5395" max="5395" width="1.7109375" style="269" customWidth="1"/>
    <col min="5396" max="5396" width="9.140625" style="269"/>
    <col min="5397" max="5397" width="7.5703125" style="269" customWidth="1"/>
    <col min="5398" max="5399" width="9.140625" style="269"/>
    <col min="5400" max="5400" width="2.28515625" style="269" customWidth="1"/>
    <col min="5401" max="5402" width="9.140625" style="269"/>
    <col min="5403" max="5403" width="1.5703125" style="269" customWidth="1"/>
    <col min="5404" max="5405" width="9.140625" style="269"/>
    <col min="5406" max="5406" width="12.7109375" style="269" bestFit="1" customWidth="1"/>
    <col min="5407" max="5407" width="1.85546875" style="269" customWidth="1"/>
    <col min="5408" max="5409" width="0" style="269" hidden="1" customWidth="1"/>
    <col min="5410" max="5411" width="9.140625" style="269"/>
    <col min="5412" max="5412" width="0" style="269" hidden="1" customWidth="1"/>
    <col min="5413" max="5414" width="9.140625" style="269"/>
    <col min="5415" max="5415" width="12.7109375" style="269" customWidth="1"/>
    <col min="5416" max="5633" width="9.140625" style="269"/>
    <col min="5634" max="5634" width="14.7109375" style="269" bestFit="1" customWidth="1"/>
    <col min="5635" max="5637" width="9.140625" style="269"/>
    <col min="5638" max="5638" width="1.28515625" style="269" customWidth="1"/>
    <col min="5639" max="5639" width="1.85546875" style="269" customWidth="1"/>
    <col min="5640" max="5640" width="12.7109375" style="269" bestFit="1" customWidth="1"/>
    <col min="5641" max="5641" width="10.85546875" style="269" bestFit="1" customWidth="1"/>
    <col min="5642" max="5642" width="13.140625" style="269" customWidth="1"/>
    <col min="5643" max="5645" width="9.140625" style="269"/>
    <col min="5646" max="5647" width="2.28515625" style="269" customWidth="1"/>
    <col min="5648" max="5648" width="1.85546875" style="269" customWidth="1"/>
    <col min="5649" max="5650" width="9.140625" style="269"/>
    <col min="5651" max="5651" width="1.7109375" style="269" customWidth="1"/>
    <col min="5652" max="5652" width="9.140625" style="269"/>
    <col min="5653" max="5653" width="7.5703125" style="269" customWidth="1"/>
    <col min="5654" max="5655" width="9.140625" style="269"/>
    <col min="5656" max="5656" width="2.28515625" style="269" customWidth="1"/>
    <col min="5657" max="5658" width="9.140625" style="269"/>
    <col min="5659" max="5659" width="1.5703125" style="269" customWidth="1"/>
    <col min="5660" max="5661" width="9.140625" style="269"/>
    <col min="5662" max="5662" width="12.7109375" style="269" bestFit="1" customWidth="1"/>
    <col min="5663" max="5663" width="1.85546875" style="269" customWidth="1"/>
    <col min="5664" max="5665" width="0" style="269" hidden="1" customWidth="1"/>
    <col min="5666" max="5667" width="9.140625" style="269"/>
    <col min="5668" max="5668" width="0" style="269" hidden="1" customWidth="1"/>
    <col min="5669" max="5670" width="9.140625" style="269"/>
    <col min="5671" max="5671" width="12.7109375" style="269" customWidth="1"/>
    <col min="5672" max="5889" width="9.140625" style="269"/>
    <col min="5890" max="5890" width="14.7109375" style="269" bestFit="1" customWidth="1"/>
    <col min="5891" max="5893" width="9.140625" style="269"/>
    <col min="5894" max="5894" width="1.28515625" style="269" customWidth="1"/>
    <col min="5895" max="5895" width="1.85546875" style="269" customWidth="1"/>
    <col min="5896" max="5896" width="12.7109375" style="269" bestFit="1" customWidth="1"/>
    <col min="5897" max="5897" width="10.85546875" style="269" bestFit="1" customWidth="1"/>
    <col min="5898" max="5898" width="13.140625" style="269" customWidth="1"/>
    <col min="5899" max="5901" width="9.140625" style="269"/>
    <col min="5902" max="5903" width="2.28515625" style="269" customWidth="1"/>
    <col min="5904" max="5904" width="1.85546875" style="269" customWidth="1"/>
    <col min="5905" max="5906" width="9.140625" style="269"/>
    <col min="5907" max="5907" width="1.7109375" style="269" customWidth="1"/>
    <col min="5908" max="5908" width="9.140625" style="269"/>
    <col min="5909" max="5909" width="7.5703125" style="269" customWidth="1"/>
    <col min="5910" max="5911" width="9.140625" style="269"/>
    <col min="5912" max="5912" width="2.28515625" style="269" customWidth="1"/>
    <col min="5913" max="5914" width="9.140625" style="269"/>
    <col min="5915" max="5915" width="1.5703125" style="269" customWidth="1"/>
    <col min="5916" max="5917" width="9.140625" style="269"/>
    <col min="5918" max="5918" width="12.7109375" style="269" bestFit="1" customWidth="1"/>
    <col min="5919" max="5919" width="1.85546875" style="269" customWidth="1"/>
    <col min="5920" max="5921" width="0" style="269" hidden="1" customWidth="1"/>
    <col min="5922" max="5923" width="9.140625" style="269"/>
    <col min="5924" max="5924" width="0" style="269" hidden="1" customWidth="1"/>
    <col min="5925" max="5926" width="9.140625" style="269"/>
    <col min="5927" max="5927" width="12.7109375" style="269" customWidth="1"/>
    <col min="5928" max="6145" width="9.140625" style="269"/>
    <col min="6146" max="6146" width="14.7109375" style="269" bestFit="1" customWidth="1"/>
    <col min="6147" max="6149" width="9.140625" style="269"/>
    <col min="6150" max="6150" width="1.28515625" style="269" customWidth="1"/>
    <col min="6151" max="6151" width="1.85546875" style="269" customWidth="1"/>
    <col min="6152" max="6152" width="12.7109375" style="269" bestFit="1" customWidth="1"/>
    <col min="6153" max="6153" width="10.85546875" style="269" bestFit="1" customWidth="1"/>
    <col min="6154" max="6154" width="13.140625" style="269" customWidth="1"/>
    <col min="6155" max="6157" width="9.140625" style="269"/>
    <col min="6158" max="6159" width="2.28515625" style="269" customWidth="1"/>
    <col min="6160" max="6160" width="1.85546875" style="269" customWidth="1"/>
    <col min="6161" max="6162" width="9.140625" style="269"/>
    <col min="6163" max="6163" width="1.7109375" style="269" customWidth="1"/>
    <col min="6164" max="6164" width="9.140625" style="269"/>
    <col min="6165" max="6165" width="7.5703125" style="269" customWidth="1"/>
    <col min="6166" max="6167" width="9.140625" style="269"/>
    <col min="6168" max="6168" width="2.28515625" style="269" customWidth="1"/>
    <col min="6169" max="6170" width="9.140625" style="269"/>
    <col min="6171" max="6171" width="1.5703125" style="269" customWidth="1"/>
    <col min="6172" max="6173" width="9.140625" style="269"/>
    <col min="6174" max="6174" width="12.7109375" style="269" bestFit="1" customWidth="1"/>
    <col min="6175" max="6175" width="1.85546875" style="269" customWidth="1"/>
    <col min="6176" max="6177" width="0" style="269" hidden="1" customWidth="1"/>
    <col min="6178" max="6179" width="9.140625" style="269"/>
    <col min="6180" max="6180" width="0" style="269" hidden="1" customWidth="1"/>
    <col min="6181" max="6182" width="9.140625" style="269"/>
    <col min="6183" max="6183" width="12.7109375" style="269" customWidth="1"/>
    <col min="6184" max="6401" width="9.140625" style="269"/>
    <col min="6402" max="6402" width="14.7109375" style="269" bestFit="1" customWidth="1"/>
    <col min="6403" max="6405" width="9.140625" style="269"/>
    <col min="6406" max="6406" width="1.28515625" style="269" customWidth="1"/>
    <col min="6407" max="6407" width="1.85546875" style="269" customWidth="1"/>
    <col min="6408" max="6408" width="12.7109375" style="269" bestFit="1" customWidth="1"/>
    <col min="6409" max="6409" width="10.85546875" style="269" bestFit="1" customWidth="1"/>
    <col min="6410" max="6410" width="13.140625" style="269" customWidth="1"/>
    <col min="6411" max="6413" width="9.140625" style="269"/>
    <col min="6414" max="6415" width="2.28515625" style="269" customWidth="1"/>
    <col min="6416" max="6416" width="1.85546875" style="269" customWidth="1"/>
    <col min="6417" max="6418" width="9.140625" style="269"/>
    <col min="6419" max="6419" width="1.7109375" style="269" customWidth="1"/>
    <col min="6420" max="6420" width="9.140625" style="269"/>
    <col min="6421" max="6421" width="7.5703125" style="269" customWidth="1"/>
    <col min="6422" max="6423" width="9.140625" style="269"/>
    <col min="6424" max="6424" width="2.28515625" style="269" customWidth="1"/>
    <col min="6425" max="6426" width="9.140625" style="269"/>
    <col min="6427" max="6427" width="1.5703125" style="269" customWidth="1"/>
    <col min="6428" max="6429" width="9.140625" style="269"/>
    <col min="6430" max="6430" width="12.7109375" style="269" bestFit="1" customWidth="1"/>
    <col min="6431" max="6431" width="1.85546875" style="269" customWidth="1"/>
    <col min="6432" max="6433" width="0" style="269" hidden="1" customWidth="1"/>
    <col min="6434" max="6435" width="9.140625" style="269"/>
    <col min="6436" max="6436" width="0" style="269" hidden="1" customWidth="1"/>
    <col min="6437" max="6438" width="9.140625" style="269"/>
    <col min="6439" max="6439" width="12.7109375" style="269" customWidth="1"/>
    <col min="6440" max="6657" width="9.140625" style="269"/>
    <col min="6658" max="6658" width="14.7109375" style="269" bestFit="1" customWidth="1"/>
    <col min="6659" max="6661" width="9.140625" style="269"/>
    <col min="6662" max="6662" width="1.28515625" style="269" customWidth="1"/>
    <col min="6663" max="6663" width="1.85546875" style="269" customWidth="1"/>
    <col min="6664" max="6664" width="12.7109375" style="269" bestFit="1" customWidth="1"/>
    <col min="6665" max="6665" width="10.85546875" style="269" bestFit="1" customWidth="1"/>
    <col min="6666" max="6666" width="13.140625" style="269" customWidth="1"/>
    <col min="6667" max="6669" width="9.140625" style="269"/>
    <col min="6670" max="6671" width="2.28515625" style="269" customWidth="1"/>
    <col min="6672" max="6672" width="1.85546875" style="269" customWidth="1"/>
    <col min="6673" max="6674" width="9.140625" style="269"/>
    <col min="6675" max="6675" width="1.7109375" style="269" customWidth="1"/>
    <col min="6676" max="6676" width="9.140625" style="269"/>
    <col min="6677" max="6677" width="7.5703125" style="269" customWidth="1"/>
    <col min="6678" max="6679" width="9.140625" style="269"/>
    <col min="6680" max="6680" width="2.28515625" style="269" customWidth="1"/>
    <col min="6681" max="6682" width="9.140625" style="269"/>
    <col min="6683" max="6683" width="1.5703125" style="269" customWidth="1"/>
    <col min="6684" max="6685" width="9.140625" style="269"/>
    <col min="6686" max="6686" width="12.7109375" style="269" bestFit="1" customWidth="1"/>
    <col min="6687" max="6687" width="1.85546875" style="269" customWidth="1"/>
    <col min="6688" max="6689" width="0" style="269" hidden="1" customWidth="1"/>
    <col min="6690" max="6691" width="9.140625" style="269"/>
    <col min="6692" max="6692" width="0" style="269" hidden="1" customWidth="1"/>
    <col min="6693" max="6694" width="9.140625" style="269"/>
    <col min="6695" max="6695" width="12.7109375" style="269" customWidth="1"/>
    <col min="6696" max="6913" width="9.140625" style="269"/>
    <col min="6914" max="6914" width="14.7109375" style="269" bestFit="1" customWidth="1"/>
    <col min="6915" max="6917" width="9.140625" style="269"/>
    <col min="6918" max="6918" width="1.28515625" style="269" customWidth="1"/>
    <col min="6919" max="6919" width="1.85546875" style="269" customWidth="1"/>
    <col min="6920" max="6920" width="12.7109375" style="269" bestFit="1" customWidth="1"/>
    <col min="6921" max="6921" width="10.85546875" style="269" bestFit="1" customWidth="1"/>
    <col min="6922" max="6922" width="13.140625" style="269" customWidth="1"/>
    <col min="6923" max="6925" width="9.140625" style="269"/>
    <col min="6926" max="6927" width="2.28515625" style="269" customWidth="1"/>
    <col min="6928" max="6928" width="1.85546875" style="269" customWidth="1"/>
    <col min="6929" max="6930" width="9.140625" style="269"/>
    <col min="6931" max="6931" width="1.7109375" style="269" customWidth="1"/>
    <col min="6932" max="6932" width="9.140625" style="269"/>
    <col min="6933" max="6933" width="7.5703125" style="269" customWidth="1"/>
    <col min="6934" max="6935" width="9.140625" style="269"/>
    <col min="6936" max="6936" width="2.28515625" style="269" customWidth="1"/>
    <col min="6937" max="6938" width="9.140625" style="269"/>
    <col min="6939" max="6939" width="1.5703125" style="269" customWidth="1"/>
    <col min="6940" max="6941" width="9.140625" style="269"/>
    <col min="6942" max="6942" width="12.7109375" style="269" bestFit="1" customWidth="1"/>
    <col min="6943" max="6943" width="1.85546875" style="269" customWidth="1"/>
    <col min="6944" max="6945" width="0" style="269" hidden="1" customWidth="1"/>
    <col min="6946" max="6947" width="9.140625" style="269"/>
    <col min="6948" max="6948" width="0" style="269" hidden="1" customWidth="1"/>
    <col min="6949" max="6950" width="9.140625" style="269"/>
    <col min="6951" max="6951" width="12.7109375" style="269" customWidth="1"/>
    <col min="6952" max="7169" width="9.140625" style="269"/>
    <col min="7170" max="7170" width="14.7109375" style="269" bestFit="1" customWidth="1"/>
    <col min="7171" max="7173" width="9.140625" style="269"/>
    <col min="7174" max="7174" width="1.28515625" style="269" customWidth="1"/>
    <col min="7175" max="7175" width="1.85546875" style="269" customWidth="1"/>
    <col min="7176" max="7176" width="12.7109375" style="269" bestFit="1" customWidth="1"/>
    <col min="7177" max="7177" width="10.85546875" style="269" bestFit="1" customWidth="1"/>
    <col min="7178" max="7178" width="13.140625" style="269" customWidth="1"/>
    <col min="7179" max="7181" width="9.140625" style="269"/>
    <col min="7182" max="7183" width="2.28515625" style="269" customWidth="1"/>
    <col min="7184" max="7184" width="1.85546875" style="269" customWidth="1"/>
    <col min="7185" max="7186" width="9.140625" style="269"/>
    <col min="7187" max="7187" width="1.7109375" style="269" customWidth="1"/>
    <col min="7188" max="7188" width="9.140625" style="269"/>
    <col min="7189" max="7189" width="7.5703125" style="269" customWidth="1"/>
    <col min="7190" max="7191" width="9.140625" style="269"/>
    <col min="7192" max="7192" width="2.28515625" style="269" customWidth="1"/>
    <col min="7193" max="7194" width="9.140625" style="269"/>
    <col min="7195" max="7195" width="1.5703125" style="269" customWidth="1"/>
    <col min="7196" max="7197" width="9.140625" style="269"/>
    <col min="7198" max="7198" width="12.7109375" style="269" bestFit="1" customWidth="1"/>
    <col min="7199" max="7199" width="1.85546875" style="269" customWidth="1"/>
    <col min="7200" max="7201" width="0" style="269" hidden="1" customWidth="1"/>
    <col min="7202" max="7203" width="9.140625" style="269"/>
    <col min="7204" max="7204" width="0" style="269" hidden="1" customWidth="1"/>
    <col min="7205" max="7206" width="9.140625" style="269"/>
    <col min="7207" max="7207" width="12.7109375" style="269" customWidth="1"/>
    <col min="7208" max="7425" width="9.140625" style="269"/>
    <col min="7426" max="7426" width="14.7109375" style="269" bestFit="1" customWidth="1"/>
    <col min="7427" max="7429" width="9.140625" style="269"/>
    <col min="7430" max="7430" width="1.28515625" style="269" customWidth="1"/>
    <col min="7431" max="7431" width="1.85546875" style="269" customWidth="1"/>
    <col min="7432" max="7432" width="12.7109375" style="269" bestFit="1" customWidth="1"/>
    <col min="7433" max="7433" width="10.85546875" style="269" bestFit="1" customWidth="1"/>
    <col min="7434" max="7434" width="13.140625" style="269" customWidth="1"/>
    <col min="7435" max="7437" width="9.140625" style="269"/>
    <col min="7438" max="7439" width="2.28515625" style="269" customWidth="1"/>
    <col min="7440" max="7440" width="1.85546875" style="269" customWidth="1"/>
    <col min="7441" max="7442" width="9.140625" style="269"/>
    <col min="7443" max="7443" width="1.7109375" style="269" customWidth="1"/>
    <col min="7444" max="7444" width="9.140625" style="269"/>
    <col min="7445" max="7445" width="7.5703125" style="269" customWidth="1"/>
    <col min="7446" max="7447" width="9.140625" style="269"/>
    <col min="7448" max="7448" width="2.28515625" style="269" customWidth="1"/>
    <col min="7449" max="7450" width="9.140625" style="269"/>
    <col min="7451" max="7451" width="1.5703125" style="269" customWidth="1"/>
    <col min="7452" max="7453" width="9.140625" style="269"/>
    <col min="7454" max="7454" width="12.7109375" style="269" bestFit="1" customWidth="1"/>
    <col min="7455" max="7455" width="1.85546875" style="269" customWidth="1"/>
    <col min="7456" max="7457" width="0" style="269" hidden="1" customWidth="1"/>
    <col min="7458" max="7459" width="9.140625" style="269"/>
    <col min="7460" max="7460" width="0" style="269" hidden="1" customWidth="1"/>
    <col min="7461" max="7462" width="9.140625" style="269"/>
    <col min="7463" max="7463" width="12.7109375" style="269" customWidth="1"/>
    <col min="7464" max="7681" width="9.140625" style="269"/>
    <col min="7682" max="7682" width="14.7109375" style="269" bestFit="1" customWidth="1"/>
    <col min="7683" max="7685" width="9.140625" style="269"/>
    <col min="7686" max="7686" width="1.28515625" style="269" customWidth="1"/>
    <col min="7687" max="7687" width="1.85546875" style="269" customWidth="1"/>
    <col min="7688" max="7688" width="12.7109375" style="269" bestFit="1" customWidth="1"/>
    <col min="7689" max="7689" width="10.85546875" style="269" bestFit="1" customWidth="1"/>
    <col min="7690" max="7690" width="13.140625" style="269" customWidth="1"/>
    <col min="7691" max="7693" width="9.140625" style="269"/>
    <col min="7694" max="7695" width="2.28515625" style="269" customWidth="1"/>
    <col min="7696" max="7696" width="1.85546875" style="269" customWidth="1"/>
    <col min="7697" max="7698" width="9.140625" style="269"/>
    <col min="7699" max="7699" width="1.7109375" style="269" customWidth="1"/>
    <col min="7700" max="7700" width="9.140625" style="269"/>
    <col min="7701" max="7701" width="7.5703125" style="269" customWidth="1"/>
    <col min="7702" max="7703" width="9.140625" style="269"/>
    <col min="7704" max="7704" width="2.28515625" style="269" customWidth="1"/>
    <col min="7705" max="7706" width="9.140625" style="269"/>
    <col min="7707" max="7707" width="1.5703125" style="269" customWidth="1"/>
    <col min="7708" max="7709" width="9.140625" style="269"/>
    <col min="7710" max="7710" width="12.7109375" style="269" bestFit="1" customWidth="1"/>
    <col min="7711" max="7711" width="1.85546875" style="269" customWidth="1"/>
    <col min="7712" max="7713" width="0" style="269" hidden="1" customWidth="1"/>
    <col min="7714" max="7715" width="9.140625" style="269"/>
    <col min="7716" max="7716" width="0" style="269" hidden="1" customWidth="1"/>
    <col min="7717" max="7718" width="9.140625" style="269"/>
    <col min="7719" max="7719" width="12.7109375" style="269" customWidth="1"/>
    <col min="7720" max="7937" width="9.140625" style="269"/>
    <col min="7938" max="7938" width="14.7109375" style="269" bestFit="1" customWidth="1"/>
    <col min="7939" max="7941" width="9.140625" style="269"/>
    <col min="7942" max="7942" width="1.28515625" style="269" customWidth="1"/>
    <col min="7943" max="7943" width="1.85546875" style="269" customWidth="1"/>
    <col min="7944" max="7944" width="12.7109375" style="269" bestFit="1" customWidth="1"/>
    <col min="7945" max="7945" width="10.85546875" style="269" bestFit="1" customWidth="1"/>
    <col min="7946" max="7946" width="13.140625" style="269" customWidth="1"/>
    <col min="7947" max="7949" width="9.140625" style="269"/>
    <col min="7950" max="7951" width="2.28515625" style="269" customWidth="1"/>
    <col min="7952" max="7952" width="1.85546875" style="269" customWidth="1"/>
    <col min="7953" max="7954" width="9.140625" style="269"/>
    <col min="7955" max="7955" width="1.7109375" style="269" customWidth="1"/>
    <col min="7956" max="7956" width="9.140625" style="269"/>
    <col min="7957" max="7957" width="7.5703125" style="269" customWidth="1"/>
    <col min="7958" max="7959" width="9.140625" style="269"/>
    <col min="7960" max="7960" width="2.28515625" style="269" customWidth="1"/>
    <col min="7961" max="7962" width="9.140625" style="269"/>
    <col min="7963" max="7963" width="1.5703125" style="269" customWidth="1"/>
    <col min="7964" max="7965" width="9.140625" style="269"/>
    <col min="7966" max="7966" width="12.7109375" style="269" bestFit="1" customWidth="1"/>
    <col min="7967" max="7967" width="1.85546875" style="269" customWidth="1"/>
    <col min="7968" max="7969" width="0" style="269" hidden="1" customWidth="1"/>
    <col min="7970" max="7971" width="9.140625" style="269"/>
    <col min="7972" max="7972" width="0" style="269" hidden="1" customWidth="1"/>
    <col min="7973" max="7974" width="9.140625" style="269"/>
    <col min="7975" max="7975" width="12.7109375" style="269" customWidth="1"/>
    <col min="7976" max="8193" width="9.140625" style="269"/>
    <col min="8194" max="8194" width="14.7109375" style="269" bestFit="1" customWidth="1"/>
    <col min="8195" max="8197" width="9.140625" style="269"/>
    <col min="8198" max="8198" width="1.28515625" style="269" customWidth="1"/>
    <col min="8199" max="8199" width="1.85546875" style="269" customWidth="1"/>
    <col min="8200" max="8200" width="12.7109375" style="269" bestFit="1" customWidth="1"/>
    <col min="8201" max="8201" width="10.85546875" style="269" bestFit="1" customWidth="1"/>
    <col min="8202" max="8202" width="13.140625" style="269" customWidth="1"/>
    <col min="8203" max="8205" width="9.140625" style="269"/>
    <col min="8206" max="8207" width="2.28515625" style="269" customWidth="1"/>
    <col min="8208" max="8208" width="1.85546875" style="269" customWidth="1"/>
    <col min="8209" max="8210" width="9.140625" style="269"/>
    <col min="8211" max="8211" width="1.7109375" style="269" customWidth="1"/>
    <col min="8212" max="8212" width="9.140625" style="269"/>
    <col min="8213" max="8213" width="7.5703125" style="269" customWidth="1"/>
    <col min="8214" max="8215" width="9.140625" style="269"/>
    <col min="8216" max="8216" width="2.28515625" style="269" customWidth="1"/>
    <col min="8217" max="8218" width="9.140625" style="269"/>
    <col min="8219" max="8219" width="1.5703125" style="269" customWidth="1"/>
    <col min="8220" max="8221" width="9.140625" style="269"/>
    <col min="8222" max="8222" width="12.7109375" style="269" bestFit="1" customWidth="1"/>
    <col min="8223" max="8223" width="1.85546875" style="269" customWidth="1"/>
    <col min="8224" max="8225" width="0" style="269" hidden="1" customWidth="1"/>
    <col min="8226" max="8227" width="9.140625" style="269"/>
    <col min="8228" max="8228" width="0" style="269" hidden="1" customWidth="1"/>
    <col min="8229" max="8230" width="9.140625" style="269"/>
    <col min="8231" max="8231" width="12.7109375" style="269" customWidth="1"/>
    <col min="8232" max="8449" width="9.140625" style="269"/>
    <col min="8450" max="8450" width="14.7109375" style="269" bestFit="1" customWidth="1"/>
    <col min="8451" max="8453" width="9.140625" style="269"/>
    <col min="8454" max="8454" width="1.28515625" style="269" customWidth="1"/>
    <col min="8455" max="8455" width="1.85546875" style="269" customWidth="1"/>
    <col min="8456" max="8456" width="12.7109375" style="269" bestFit="1" customWidth="1"/>
    <col min="8457" max="8457" width="10.85546875" style="269" bestFit="1" customWidth="1"/>
    <col min="8458" max="8458" width="13.140625" style="269" customWidth="1"/>
    <col min="8459" max="8461" width="9.140625" style="269"/>
    <col min="8462" max="8463" width="2.28515625" style="269" customWidth="1"/>
    <col min="8464" max="8464" width="1.85546875" style="269" customWidth="1"/>
    <col min="8465" max="8466" width="9.140625" style="269"/>
    <col min="8467" max="8467" width="1.7109375" style="269" customWidth="1"/>
    <col min="8468" max="8468" width="9.140625" style="269"/>
    <col min="8469" max="8469" width="7.5703125" style="269" customWidth="1"/>
    <col min="8470" max="8471" width="9.140625" style="269"/>
    <col min="8472" max="8472" width="2.28515625" style="269" customWidth="1"/>
    <col min="8473" max="8474" width="9.140625" style="269"/>
    <col min="8475" max="8475" width="1.5703125" style="269" customWidth="1"/>
    <col min="8476" max="8477" width="9.140625" style="269"/>
    <col min="8478" max="8478" width="12.7109375" style="269" bestFit="1" customWidth="1"/>
    <col min="8479" max="8479" width="1.85546875" style="269" customWidth="1"/>
    <col min="8480" max="8481" width="0" style="269" hidden="1" customWidth="1"/>
    <col min="8482" max="8483" width="9.140625" style="269"/>
    <col min="8484" max="8484" width="0" style="269" hidden="1" customWidth="1"/>
    <col min="8485" max="8486" width="9.140625" style="269"/>
    <col min="8487" max="8487" width="12.7109375" style="269" customWidth="1"/>
    <col min="8488" max="8705" width="9.140625" style="269"/>
    <col min="8706" max="8706" width="14.7109375" style="269" bestFit="1" customWidth="1"/>
    <col min="8707" max="8709" width="9.140625" style="269"/>
    <col min="8710" max="8710" width="1.28515625" style="269" customWidth="1"/>
    <col min="8711" max="8711" width="1.85546875" style="269" customWidth="1"/>
    <col min="8712" max="8712" width="12.7109375" style="269" bestFit="1" customWidth="1"/>
    <col min="8713" max="8713" width="10.85546875" style="269" bestFit="1" customWidth="1"/>
    <col min="8714" max="8714" width="13.140625" style="269" customWidth="1"/>
    <col min="8715" max="8717" width="9.140625" style="269"/>
    <col min="8718" max="8719" width="2.28515625" style="269" customWidth="1"/>
    <col min="8720" max="8720" width="1.85546875" style="269" customWidth="1"/>
    <col min="8721" max="8722" width="9.140625" style="269"/>
    <col min="8723" max="8723" width="1.7109375" style="269" customWidth="1"/>
    <col min="8724" max="8724" width="9.140625" style="269"/>
    <col min="8725" max="8725" width="7.5703125" style="269" customWidth="1"/>
    <col min="8726" max="8727" width="9.140625" style="269"/>
    <col min="8728" max="8728" width="2.28515625" style="269" customWidth="1"/>
    <col min="8729" max="8730" width="9.140625" style="269"/>
    <col min="8731" max="8731" width="1.5703125" style="269" customWidth="1"/>
    <col min="8732" max="8733" width="9.140625" style="269"/>
    <col min="8734" max="8734" width="12.7109375" style="269" bestFit="1" customWidth="1"/>
    <col min="8735" max="8735" width="1.85546875" style="269" customWidth="1"/>
    <col min="8736" max="8737" width="0" style="269" hidden="1" customWidth="1"/>
    <col min="8738" max="8739" width="9.140625" style="269"/>
    <col min="8740" max="8740" width="0" style="269" hidden="1" customWidth="1"/>
    <col min="8741" max="8742" width="9.140625" style="269"/>
    <col min="8743" max="8743" width="12.7109375" style="269" customWidth="1"/>
    <col min="8744" max="8961" width="9.140625" style="269"/>
    <col min="8962" max="8962" width="14.7109375" style="269" bestFit="1" customWidth="1"/>
    <col min="8963" max="8965" width="9.140625" style="269"/>
    <col min="8966" max="8966" width="1.28515625" style="269" customWidth="1"/>
    <col min="8967" max="8967" width="1.85546875" style="269" customWidth="1"/>
    <col min="8968" max="8968" width="12.7109375" style="269" bestFit="1" customWidth="1"/>
    <col min="8969" max="8969" width="10.85546875" style="269" bestFit="1" customWidth="1"/>
    <col min="8970" max="8970" width="13.140625" style="269" customWidth="1"/>
    <col min="8971" max="8973" width="9.140625" style="269"/>
    <col min="8974" max="8975" width="2.28515625" style="269" customWidth="1"/>
    <col min="8976" max="8976" width="1.85546875" style="269" customWidth="1"/>
    <col min="8977" max="8978" width="9.140625" style="269"/>
    <col min="8979" max="8979" width="1.7109375" style="269" customWidth="1"/>
    <col min="8980" max="8980" width="9.140625" style="269"/>
    <col min="8981" max="8981" width="7.5703125" style="269" customWidth="1"/>
    <col min="8982" max="8983" width="9.140625" style="269"/>
    <col min="8984" max="8984" width="2.28515625" style="269" customWidth="1"/>
    <col min="8985" max="8986" width="9.140625" style="269"/>
    <col min="8987" max="8987" width="1.5703125" style="269" customWidth="1"/>
    <col min="8988" max="8989" width="9.140625" style="269"/>
    <col min="8990" max="8990" width="12.7109375" style="269" bestFit="1" customWidth="1"/>
    <col min="8991" max="8991" width="1.85546875" style="269" customWidth="1"/>
    <col min="8992" max="8993" width="0" style="269" hidden="1" customWidth="1"/>
    <col min="8994" max="8995" width="9.140625" style="269"/>
    <col min="8996" max="8996" width="0" style="269" hidden="1" customWidth="1"/>
    <col min="8997" max="8998" width="9.140625" style="269"/>
    <col min="8999" max="8999" width="12.7109375" style="269" customWidth="1"/>
    <col min="9000" max="9217" width="9.140625" style="269"/>
    <col min="9218" max="9218" width="14.7109375" style="269" bestFit="1" customWidth="1"/>
    <col min="9219" max="9221" width="9.140625" style="269"/>
    <col min="9222" max="9222" width="1.28515625" style="269" customWidth="1"/>
    <col min="9223" max="9223" width="1.85546875" style="269" customWidth="1"/>
    <col min="9224" max="9224" width="12.7109375" style="269" bestFit="1" customWidth="1"/>
    <col min="9225" max="9225" width="10.85546875" style="269" bestFit="1" customWidth="1"/>
    <col min="9226" max="9226" width="13.140625" style="269" customWidth="1"/>
    <col min="9227" max="9229" width="9.140625" style="269"/>
    <col min="9230" max="9231" width="2.28515625" style="269" customWidth="1"/>
    <col min="9232" max="9232" width="1.85546875" style="269" customWidth="1"/>
    <col min="9233" max="9234" width="9.140625" style="269"/>
    <col min="9235" max="9235" width="1.7109375" style="269" customWidth="1"/>
    <col min="9236" max="9236" width="9.140625" style="269"/>
    <col min="9237" max="9237" width="7.5703125" style="269" customWidth="1"/>
    <col min="9238" max="9239" width="9.140625" style="269"/>
    <col min="9240" max="9240" width="2.28515625" style="269" customWidth="1"/>
    <col min="9241" max="9242" width="9.140625" style="269"/>
    <col min="9243" max="9243" width="1.5703125" style="269" customWidth="1"/>
    <col min="9244" max="9245" width="9.140625" style="269"/>
    <col min="9246" max="9246" width="12.7109375" style="269" bestFit="1" customWidth="1"/>
    <col min="9247" max="9247" width="1.85546875" style="269" customWidth="1"/>
    <col min="9248" max="9249" width="0" style="269" hidden="1" customWidth="1"/>
    <col min="9250" max="9251" width="9.140625" style="269"/>
    <col min="9252" max="9252" width="0" style="269" hidden="1" customWidth="1"/>
    <col min="9253" max="9254" width="9.140625" style="269"/>
    <col min="9255" max="9255" width="12.7109375" style="269" customWidth="1"/>
    <col min="9256" max="9473" width="9.140625" style="269"/>
    <col min="9474" max="9474" width="14.7109375" style="269" bestFit="1" customWidth="1"/>
    <col min="9475" max="9477" width="9.140625" style="269"/>
    <col min="9478" max="9478" width="1.28515625" style="269" customWidth="1"/>
    <col min="9479" max="9479" width="1.85546875" style="269" customWidth="1"/>
    <col min="9480" max="9480" width="12.7109375" style="269" bestFit="1" customWidth="1"/>
    <col min="9481" max="9481" width="10.85546875" style="269" bestFit="1" customWidth="1"/>
    <col min="9482" max="9482" width="13.140625" style="269" customWidth="1"/>
    <col min="9483" max="9485" width="9.140625" style="269"/>
    <col min="9486" max="9487" width="2.28515625" style="269" customWidth="1"/>
    <col min="9488" max="9488" width="1.85546875" style="269" customWidth="1"/>
    <col min="9489" max="9490" width="9.140625" style="269"/>
    <col min="9491" max="9491" width="1.7109375" style="269" customWidth="1"/>
    <col min="9492" max="9492" width="9.140625" style="269"/>
    <col min="9493" max="9493" width="7.5703125" style="269" customWidth="1"/>
    <col min="9494" max="9495" width="9.140625" style="269"/>
    <col min="9496" max="9496" width="2.28515625" style="269" customWidth="1"/>
    <col min="9497" max="9498" width="9.140625" style="269"/>
    <col min="9499" max="9499" width="1.5703125" style="269" customWidth="1"/>
    <col min="9500" max="9501" width="9.140625" style="269"/>
    <col min="9502" max="9502" width="12.7109375" style="269" bestFit="1" customWidth="1"/>
    <col min="9503" max="9503" width="1.85546875" style="269" customWidth="1"/>
    <col min="9504" max="9505" width="0" style="269" hidden="1" customWidth="1"/>
    <col min="9506" max="9507" width="9.140625" style="269"/>
    <col min="9508" max="9508" width="0" style="269" hidden="1" customWidth="1"/>
    <col min="9509" max="9510" width="9.140625" style="269"/>
    <col min="9511" max="9511" width="12.7109375" style="269" customWidth="1"/>
    <col min="9512" max="9729" width="9.140625" style="269"/>
    <col min="9730" max="9730" width="14.7109375" style="269" bestFit="1" customWidth="1"/>
    <col min="9731" max="9733" width="9.140625" style="269"/>
    <col min="9734" max="9734" width="1.28515625" style="269" customWidth="1"/>
    <col min="9735" max="9735" width="1.85546875" style="269" customWidth="1"/>
    <col min="9736" max="9736" width="12.7109375" style="269" bestFit="1" customWidth="1"/>
    <col min="9737" max="9737" width="10.85546875" style="269" bestFit="1" customWidth="1"/>
    <col min="9738" max="9738" width="13.140625" style="269" customWidth="1"/>
    <col min="9739" max="9741" width="9.140625" style="269"/>
    <col min="9742" max="9743" width="2.28515625" style="269" customWidth="1"/>
    <col min="9744" max="9744" width="1.85546875" style="269" customWidth="1"/>
    <col min="9745" max="9746" width="9.140625" style="269"/>
    <col min="9747" max="9747" width="1.7109375" style="269" customWidth="1"/>
    <col min="9748" max="9748" width="9.140625" style="269"/>
    <col min="9749" max="9749" width="7.5703125" style="269" customWidth="1"/>
    <col min="9750" max="9751" width="9.140625" style="269"/>
    <col min="9752" max="9752" width="2.28515625" style="269" customWidth="1"/>
    <col min="9753" max="9754" width="9.140625" style="269"/>
    <col min="9755" max="9755" width="1.5703125" style="269" customWidth="1"/>
    <col min="9756" max="9757" width="9.140625" style="269"/>
    <col min="9758" max="9758" width="12.7109375" style="269" bestFit="1" customWidth="1"/>
    <col min="9759" max="9759" width="1.85546875" style="269" customWidth="1"/>
    <col min="9760" max="9761" width="0" style="269" hidden="1" customWidth="1"/>
    <col min="9762" max="9763" width="9.140625" style="269"/>
    <col min="9764" max="9764" width="0" style="269" hidden="1" customWidth="1"/>
    <col min="9765" max="9766" width="9.140625" style="269"/>
    <col min="9767" max="9767" width="12.7109375" style="269" customWidth="1"/>
    <col min="9768" max="9985" width="9.140625" style="269"/>
    <col min="9986" max="9986" width="14.7109375" style="269" bestFit="1" customWidth="1"/>
    <col min="9987" max="9989" width="9.140625" style="269"/>
    <col min="9990" max="9990" width="1.28515625" style="269" customWidth="1"/>
    <col min="9991" max="9991" width="1.85546875" style="269" customWidth="1"/>
    <col min="9992" max="9992" width="12.7109375" style="269" bestFit="1" customWidth="1"/>
    <col min="9993" max="9993" width="10.85546875" style="269" bestFit="1" customWidth="1"/>
    <col min="9994" max="9994" width="13.140625" style="269" customWidth="1"/>
    <col min="9995" max="9997" width="9.140625" style="269"/>
    <col min="9998" max="9999" width="2.28515625" style="269" customWidth="1"/>
    <col min="10000" max="10000" width="1.85546875" style="269" customWidth="1"/>
    <col min="10001" max="10002" width="9.140625" style="269"/>
    <col min="10003" max="10003" width="1.7109375" style="269" customWidth="1"/>
    <col min="10004" max="10004" width="9.140625" style="269"/>
    <col min="10005" max="10005" width="7.5703125" style="269" customWidth="1"/>
    <col min="10006" max="10007" width="9.140625" style="269"/>
    <col min="10008" max="10008" width="2.28515625" style="269" customWidth="1"/>
    <col min="10009" max="10010" width="9.140625" style="269"/>
    <col min="10011" max="10011" width="1.5703125" style="269" customWidth="1"/>
    <col min="10012" max="10013" width="9.140625" style="269"/>
    <col min="10014" max="10014" width="12.7109375" style="269" bestFit="1" customWidth="1"/>
    <col min="10015" max="10015" width="1.85546875" style="269" customWidth="1"/>
    <col min="10016" max="10017" width="0" style="269" hidden="1" customWidth="1"/>
    <col min="10018" max="10019" width="9.140625" style="269"/>
    <col min="10020" max="10020" width="0" style="269" hidden="1" customWidth="1"/>
    <col min="10021" max="10022" width="9.140625" style="269"/>
    <col min="10023" max="10023" width="12.7109375" style="269" customWidth="1"/>
    <col min="10024" max="10241" width="9.140625" style="269"/>
    <col min="10242" max="10242" width="14.7109375" style="269" bestFit="1" customWidth="1"/>
    <col min="10243" max="10245" width="9.140625" style="269"/>
    <col min="10246" max="10246" width="1.28515625" style="269" customWidth="1"/>
    <col min="10247" max="10247" width="1.85546875" style="269" customWidth="1"/>
    <col min="10248" max="10248" width="12.7109375" style="269" bestFit="1" customWidth="1"/>
    <col min="10249" max="10249" width="10.85546875" style="269" bestFit="1" customWidth="1"/>
    <col min="10250" max="10250" width="13.140625" style="269" customWidth="1"/>
    <col min="10251" max="10253" width="9.140625" style="269"/>
    <col min="10254" max="10255" width="2.28515625" style="269" customWidth="1"/>
    <col min="10256" max="10256" width="1.85546875" style="269" customWidth="1"/>
    <col min="10257" max="10258" width="9.140625" style="269"/>
    <col min="10259" max="10259" width="1.7109375" style="269" customWidth="1"/>
    <col min="10260" max="10260" width="9.140625" style="269"/>
    <col min="10261" max="10261" width="7.5703125" style="269" customWidth="1"/>
    <col min="10262" max="10263" width="9.140625" style="269"/>
    <col min="10264" max="10264" width="2.28515625" style="269" customWidth="1"/>
    <col min="10265" max="10266" width="9.140625" style="269"/>
    <col min="10267" max="10267" width="1.5703125" style="269" customWidth="1"/>
    <col min="10268" max="10269" width="9.140625" style="269"/>
    <col min="10270" max="10270" width="12.7109375" style="269" bestFit="1" customWidth="1"/>
    <col min="10271" max="10271" width="1.85546875" style="269" customWidth="1"/>
    <col min="10272" max="10273" width="0" style="269" hidden="1" customWidth="1"/>
    <col min="10274" max="10275" width="9.140625" style="269"/>
    <col min="10276" max="10276" width="0" style="269" hidden="1" customWidth="1"/>
    <col min="10277" max="10278" width="9.140625" style="269"/>
    <col min="10279" max="10279" width="12.7109375" style="269" customWidth="1"/>
    <col min="10280" max="10497" width="9.140625" style="269"/>
    <col min="10498" max="10498" width="14.7109375" style="269" bestFit="1" customWidth="1"/>
    <col min="10499" max="10501" width="9.140625" style="269"/>
    <col min="10502" max="10502" width="1.28515625" style="269" customWidth="1"/>
    <col min="10503" max="10503" width="1.85546875" style="269" customWidth="1"/>
    <col min="10504" max="10504" width="12.7109375" style="269" bestFit="1" customWidth="1"/>
    <col min="10505" max="10505" width="10.85546875" style="269" bestFit="1" customWidth="1"/>
    <col min="10506" max="10506" width="13.140625" style="269" customWidth="1"/>
    <col min="10507" max="10509" width="9.140625" style="269"/>
    <col min="10510" max="10511" width="2.28515625" style="269" customWidth="1"/>
    <col min="10512" max="10512" width="1.85546875" style="269" customWidth="1"/>
    <col min="10513" max="10514" width="9.140625" style="269"/>
    <col min="10515" max="10515" width="1.7109375" style="269" customWidth="1"/>
    <col min="10516" max="10516" width="9.140625" style="269"/>
    <col min="10517" max="10517" width="7.5703125" style="269" customWidth="1"/>
    <col min="10518" max="10519" width="9.140625" style="269"/>
    <col min="10520" max="10520" width="2.28515625" style="269" customWidth="1"/>
    <col min="10521" max="10522" width="9.140625" style="269"/>
    <col min="10523" max="10523" width="1.5703125" style="269" customWidth="1"/>
    <col min="10524" max="10525" width="9.140625" style="269"/>
    <col min="10526" max="10526" width="12.7109375" style="269" bestFit="1" customWidth="1"/>
    <col min="10527" max="10527" width="1.85546875" style="269" customWidth="1"/>
    <col min="10528" max="10529" width="0" style="269" hidden="1" customWidth="1"/>
    <col min="10530" max="10531" width="9.140625" style="269"/>
    <col min="10532" max="10532" width="0" style="269" hidden="1" customWidth="1"/>
    <col min="10533" max="10534" width="9.140625" style="269"/>
    <col min="10535" max="10535" width="12.7109375" style="269" customWidth="1"/>
    <col min="10536" max="10753" width="9.140625" style="269"/>
    <col min="10754" max="10754" width="14.7109375" style="269" bestFit="1" customWidth="1"/>
    <col min="10755" max="10757" width="9.140625" style="269"/>
    <col min="10758" max="10758" width="1.28515625" style="269" customWidth="1"/>
    <col min="10759" max="10759" width="1.85546875" style="269" customWidth="1"/>
    <col min="10760" max="10760" width="12.7109375" style="269" bestFit="1" customWidth="1"/>
    <col min="10761" max="10761" width="10.85546875" style="269" bestFit="1" customWidth="1"/>
    <col min="10762" max="10762" width="13.140625" style="269" customWidth="1"/>
    <col min="10763" max="10765" width="9.140625" style="269"/>
    <col min="10766" max="10767" width="2.28515625" style="269" customWidth="1"/>
    <col min="10768" max="10768" width="1.85546875" style="269" customWidth="1"/>
    <col min="10769" max="10770" width="9.140625" style="269"/>
    <col min="10771" max="10771" width="1.7109375" style="269" customWidth="1"/>
    <col min="10772" max="10772" width="9.140625" style="269"/>
    <col min="10773" max="10773" width="7.5703125" style="269" customWidth="1"/>
    <col min="10774" max="10775" width="9.140625" style="269"/>
    <col min="10776" max="10776" width="2.28515625" style="269" customWidth="1"/>
    <col min="10777" max="10778" width="9.140625" style="269"/>
    <col min="10779" max="10779" width="1.5703125" style="269" customWidth="1"/>
    <col min="10780" max="10781" width="9.140625" style="269"/>
    <col min="10782" max="10782" width="12.7109375" style="269" bestFit="1" customWidth="1"/>
    <col min="10783" max="10783" width="1.85546875" style="269" customWidth="1"/>
    <col min="10784" max="10785" width="0" style="269" hidden="1" customWidth="1"/>
    <col min="10786" max="10787" width="9.140625" style="269"/>
    <col min="10788" max="10788" width="0" style="269" hidden="1" customWidth="1"/>
    <col min="10789" max="10790" width="9.140625" style="269"/>
    <col min="10791" max="10791" width="12.7109375" style="269" customWidth="1"/>
    <col min="10792" max="11009" width="9.140625" style="269"/>
    <col min="11010" max="11010" width="14.7109375" style="269" bestFit="1" customWidth="1"/>
    <col min="11011" max="11013" width="9.140625" style="269"/>
    <col min="11014" max="11014" width="1.28515625" style="269" customWidth="1"/>
    <col min="11015" max="11015" width="1.85546875" style="269" customWidth="1"/>
    <col min="11016" max="11016" width="12.7109375" style="269" bestFit="1" customWidth="1"/>
    <col min="11017" max="11017" width="10.85546875" style="269" bestFit="1" customWidth="1"/>
    <col min="11018" max="11018" width="13.140625" style="269" customWidth="1"/>
    <col min="11019" max="11021" width="9.140625" style="269"/>
    <col min="11022" max="11023" width="2.28515625" style="269" customWidth="1"/>
    <col min="11024" max="11024" width="1.85546875" style="269" customWidth="1"/>
    <col min="11025" max="11026" width="9.140625" style="269"/>
    <col min="11027" max="11027" width="1.7109375" style="269" customWidth="1"/>
    <col min="11028" max="11028" width="9.140625" style="269"/>
    <col min="11029" max="11029" width="7.5703125" style="269" customWidth="1"/>
    <col min="11030" max="11031" width="9.140625" style="269"/>
    <col min="11032" max="11032" width="2.28515625" style="269" customWidth="1"/>
    <col min="11033" max="11034" width="9.140625" style="269"/>
    <col min="11035" max="11035" width="1.5703125" style="269" customWidth="1"/>
    <col min="11036" max="11037" width="9.140625" style="269"/>
    <col min="11038" max="11038" width="12.7109375" style="269" bestFit="1" customWidth="1"/>
    <col min="11039" max="11039" width="1.85546875" style="269" customWidth="1"/>
    <col min="11040" max="11041" width="0" style="269" hidden="1" customWidth="1"/>
    <col min="11042" max="11043" width="9.140625" style="269"/>
    <col min="11044" max="11044" width="0" style="269" hidden="1" customWidth="1"/>
    <col min="11045" max="11046" width="9.140625" style="269"/>
    <col min="11047" max="11047" width="12.7109375" style="269" customWidth="1"/>
    <col min="11048" max="11265" width="9.140625" style="269"/>
    <col min="11266" max="11266" width="14.7109375" style="269" bestFit="1" customWidth="1"/>
    <col min="11267" max="11269" width="9.140625" style="269"/>
    <col min="11270" max="11270" width="1.28515625" style="269" customWidth="1"/>
    <col min="11271" max="11271" width="1.85546875" style="269" customWidth="1"/>
    <col min="11272" max="11272" width="12.7109375" style="269" bestFit="1" customWidth="1"/>
    <col min="11273" max="11273" width="10.85546875" style="269" bestFit="1" customWidth="1"/>
    <col min="11274" max="11274" width="13.140625" style="269" customWidth="1"/>
    <col min="11275" max="11277" width="9.140625" style="269"/>
    <col min="11278" max="11279" width="2.28515625" style="269" customWidth="1"/>
    <col min="11280" max="11280" width="1.85546875" style="269" customWidth="1"/>
    <col min="11281" max="11282" width="9.140625" style="269"/>
    <col min="11283" max="11283" width="1.7109375" style="269" customWidth="1"/>
    <col min="11284" max="11284" width="9.140625" style="269"/>
    <col min="11285" max="11285" width="7.5703125" style="269" customWidth="1"/>
    <col min="11286" max="11287" width="9.140625" style="269"/>
    <col min="11288" max="11288" width="2.28515625" style="269" customWidth="1"/>
    <col min="11289" max="11290" width="9.140625" style="269"/>
    <col min="11291" max="11291" width="1.5703125" style="269" customWidth="1"/>
    <col min="11292" max="11293" width="9.140625" style="269"/>
    <col min="11294" max="11294" width="12.7109375" style="269" bestFit="1" customWidth="1"/>
    <col min="11295" max="11295" width="1.85546875" style="269" customWidth="1"/>
    <col min="11296" max="11297" width="0" style="269" hidden="1" customWidth="1"/>
    <col min="11298" max="11299" width="9.140625" style="269"/>
    <col min="11300" max="11300" width="0" style="269" hidden="1" customWidth="1"/>
    <col min="11301" max="11302" width="9.140625" style="269"/>
    <col min="11303" max="11303" width="12.7109375" style="269" customWidth="1"/>
    <col min="11304" max="11521" width="9.140625" style="269"/>
    <col min="11522" max="11522" width="14.7109375" style="269" bestFit="1" customWidth="1"/>
    <col min="11523" max="11525" width="9.140625" style="269"/>
    <col min="11526" max="11526" width="1.28515625" style="269" customWidth="1"/>
    <col min="11527" max="11527" width="1.85546875" style="269" customWidth="1"/>
    <col min="11528" max="11528" width="12.7109375" style="269" bestFit="1" customWidth="1"/>
    <col min="11529" max="11529" width="10.85546875" style="269" bestFit="1" customWidth="1"/>
    <col min="11530" max="11530" width="13.140625" style="269" customWidth="1"/>
    <col min="11531" max="11533" width="9.140625" style="269"/>
    <col min="11534" max="11535" width="2.28515625" style="269" customWidth="1"/>
    <col min="11536" max="11536" width="1.85546875" style="269" customWidth="1"/>
    <col min="11537" max="11538" width="9.140625" style="269"/>
    <col min="11539" max="11539" width="1.7109375" style="269" customWidth="1"/>
    <col min="11540" max="11540" width="9.140625" style="269"/>
    <col min="11541" max="11541" width="7.5703125" style="269" customWidth="1"/>
    <col min="11542" max="11543" width="9.140625" style="269"/>
    <col min="11544" max="11544" width="2.28515625" style="269" customWidth="1"/>
    <col min="11545" max="11546" width="9.140625" style="269"/>
    <col min="11547" max="11547" width="1.5703125" style="269" customWidth="1"/>
    <col min="11548" max="11549" width="9.140625" style="269"/>
    <col min="11550" max="11550" width="12.7109375" style="269" bestFit="1" customWidth="1"/>
    <col min="11551" max="11551" width="1.85546875" style="269" customWidth="1"/>
    <col min="11552" max="11553" width="0" style="269" hidden="1" customWidth="1"/>
    <col min="11554" max="11555" width="9.140625" style="269"/>
    <col min="11556" max="11556" width="0" style="269" hidden="1" customWidth="1"/>
    <col min="11557" max="11558" width="9.140625" style="269"/>
    <col min="11559" max="11559" width="12.7109375" style="269" customWidth="1"/>
    <col min="11560" max="11777" width="9.140625" style="269"/>
    <col min="11778" max="11778" width="14.7109375" style="269" bestFit="1" customWidth="1"/>
    <col min="11779" max="11781" width="9.140625" style="269"/>
    <col min="11782" max="11782" width="1.28515625" style="269" customWidth="1"/>
    <col min="11783" max="11783" width="1.85546875" style="269" customWidth="1"/>
    <col min="11784" max="11784" width="12.7109375" style="269" bestFit="1" customWidth="1"/>
    <col min="11785" max="11785" width="10.85546875" style="269" bestFit="1" customWidth="1"/>
    <col min="11786" max="11786" width="13.140625" style="269" customWidth="1"/>
    <col min="11787" max="11789" width="9.140625" style="269"/>
    <col min="11790" max="11791" width="2.28515625" style="269" customWidth="1"/>
    <col min="11792" max="11792" width="1.85546875" style="269" customWidth="1"/>
    <col min="11793" max="11794" width="9.140625" style="269"/>
    <col min="11795" max="11795" width="1.7109375" style="269" customWidth="1"/>
    <col min="11796" max="11796" width="9.140625" style="269"/>
    <col min="11797" max="11797" width="7.5703125" style="269" customWidth="1"/>
    <col min="11798" max="11799" width="9.140625" style="269"/>
    <col min="11800" max="11800" width="2.28515625" style="269" customWidth="1"/>
    <col min="11801" max="11802" width="9.140625" style="269"/>
    <col min="11803" max="11803" width="1.5703125" style="269" customWidth="1"/>
    <col min="11804" max="11805" width="9.140625" style="269"/>
    <col min="11806" max="11806" width="12.7109375" style="269" bestFit="1" customWidth="1"/>
    <col min="11807" max="11807" width="1.85546875" style="269" customWidth="1"/>
    <col min="11808" max="11809" width="0" style="269" hidden="1" customWidth="1"/>
    <col min="11810" max="11811" width="9.140625" style="269"/>
    <col min="11812" max="11812" width="0" style="269" hidden="1" customWidth="1"/>
    <col min="11813" max="11814" width="9.140625" style="269"/>
    <col min="11815" max="11815" width="12.7109375" style="269" customWidth="1"/>
    <col min="11816" max="12033" width="9.140625" style="269"/>
    <col min="12034" max="12034" width="14.7109375" style="269" bestFit="1" customWidth="1"/>
    <col min="12035" max="12037" width="9.140625" style="269"/>
    <col min="12038" max="12038" width="1.28515625" style="269" customWidth="1"/>
    <col min="12039" max="12039" width="1.85546875" style="269" customWidth="1"/>
    <col min="12040" max="12040" width="12.7109375" style="269" bestFit="1" customWidth="1"/>
    <col min="12041" max="12041" width="10.85546875" style="269" bestFit="1" customWidth="1"/>
    <col min="12042" max="12042" width="13.140625" style="269" customWidth="1"/>
    <col min="12043" max="12045" width="9.140625" style="269"/>
    <col min="12046" max="12047" width="2.28515625" style="269" customWidth="1"/>
    <col min="12048" max="12048" width="1.85546875" style="269" customWidth="1"/>
    <col min="12049" max="12050" width="9.140625" style="269"/>
    <col min="12051" max="12051" width="1.7109375" style="269" customWidth="1"/>
    <col min="12052" max="12052" width="9.140625" style="269"/>
    <col min="12053" max="12053" width="7.5703125" style="269" customWidth="1"/>
    <col min="12054" max="12055" width="9.140625" style="269"/>
    <col min="12056" max="12056" width="2.28515625" style="269" customWidth="1"/>
    <col min="12057" max="12058" width="9.140625" style="269"/>
    <col min="12059" max="12059" width="1.5703125" style="269" customWidth="1"/>
    <col min="12060" max="12061" width="9.140625" style="269"/>
    <col min="12062" max="12062" width="12.7109375" style="269" bestFit="1" customWidth="1"/>
    <col min="12063" max="12063" width="1.85546875" style="269" customWidth="1"/>
    <col min="12064" max="12065" width="0" style="269" hidden="1" customWidth="1"/>
    <col min="12066" max="12067" width="9.140625" style="269"/>
    <col min="12068" max="12068" width="0" style="269" hidden="1" customWidth="1"/>
    <col min="12069" max="12070" width="9.140625" style="269"/>
    <col min="12071" max="12071" width="12.7109375" style="269" customWidth="1"/>
    <col min="12072" max="12289" width="9.140625" style="269"/>
    <col min="12290" max="12290" width="14.7109375" style="269" bestFit="1" customWidth="1"/>
    <col min="12291" max="12293" width="9.140625" style="269"/>
    <col min="12294" max="12294" width="1.28515625" style="269" customWidth="1"/>
    <col min="12295" max="12295" width="1.85546875" style="269" customWidth="1"/>
    <col min="12296" max="12296" width="12.7109375" style="269" bestFit="1" customWidth="1"/>
    <col min="12297" max="12297" width="10.85546875" style="269" bestFit="1" customWidth="1"/>
    <col min="12298" max="12298" width="13.140625" style="269" customWidth="1"/>
    <col min="12299" max="12301" width="9.140625" style="269"/>
    <col min="12302" max="12303" width="2.28515625" style="269" customWidth="1"/>
    <col min="12304" max="12304" width="1.85546875" style="269" customWidth="1"/>
    <col min="12305" max="12306" width="9.140625" style="269"/>
    <col min="12307" max="12307" width="1.7109375" style="269" customWidth="1"/>
    <col min="12308" max="12308" width="9.140625" style="269"/>
    <col min="12309" max="12309" width="7.5703125" style="269" customWidth="1"/>
    <col min="12310" max="12311" width="9.140625" style="269"/>
    <col min="12312" max="12312" width="2.28515625" style="269" customWidth="1"/>
    <col min="12313" max="12314" width="9.140625" style="269"/>
    <col min="12315" max="12315" width="1.5703125" style="269" customWidth="1"/>
    <col min="12316" max="12317" width="9.140625" style="269"/>
    <col min="12318" max="12318" width="12.7109375" style="269" bestFit="1" customWidth="1"/>
    <col min="12319" max="12319" width="1.85546875" style="269" customWidth="1"/>
    <col min="12320" max="12321" width="0" style="269" hidden="1" customWidth="1"/>
    <col min="12322" max="12323" width="9.140625" style="269"/>
    <col min="12324" max="12324" width="0" style="269" hidden="1" customWidth="1"/>
    <col min="12325" max="12326" width="9.140625" style="269"/>
    <col min="12327" max="12327" width="12.7109375" style="269" customWidth="1"/>
    <col min="12328" max="12545" width="9.140625" style="269"/>
    <col min="12546" max="12546" width="14.7109375" style="269" bestFit="1" customWidth="1"/>
    <col min="12547" max="12549" width="9.140625" style="269"/>
    <col min="12550" max="12550" width="1.28515625" style="269" customWidth="1"/>
    <col min="12551" max="12551" width="1.85546875" style="269" customWidth="1"/>
    <col min="12552" max="12552" width="12.7109375" style="269" bestFit="1" customWidth="1"/>
    <col min="12553" max="12553" width="10.85546875" style="269" bestFit="1" customWidth="1"/>
    <col min="12554" max="12554" width="13.140625" style="269" customWidth="1"/>
    <col min="12555" max="12557" width="9.140625" style="269"/>
    <col min="12558" max="12559" width="2.28515625" style="269" customWidth="1"/>
    <col min="12560" max="12560" width="1.85546875" style="269" customWidth="1"/>
    <col min="12561" max="12562" width="9.140625" style="269"/>
    <col min="12563" max="12563" width="1.7109375" style="269" customWidth="1"/>
    <col min="12564" max="12564" width="9.140625" style="269"/>
    <col min="12565" max="12565" width="7.5703125" style="269" customWidth="1"/>
    <col min="12566" max="12567" width="9.140625" style="269"/>
    <col min="12568" max="12568" width="2.28515625" style="269" customWidth="1"/>
    <col min="12569" max="12570" width="9.140625" style="269"/>
    <col min="12571" max="12571" width="1.5703125" style="269" customWidth="1"/>
    <col min="12572" max="12573" width="9.140625" style="269"/>
    <col min="12574" max="12574" width="12.7109375" style="269" bestFit="1" customWidth="1"/>
    <col min="12575" max="12575" width="1.85546875" style="269" customWidth="1"/>
    <col min="12576" max="12577" width="0" style="269" hidden="1" customWidth="1"/>
    <col min="12578" max="12579" width="9.140625" style="269"/>
    <col min="12580" max="12580" width="0" style="269" hidden="1" customWidth="1"/>
    <col min="12581" max="12582" width="9.140625" style="269"/>
    <col min="12583" max="12583" width="12.7109375" style="269" customWidth="1"/>
    <col min="12584" max="12801" width="9.140625" style="269"/>
    <col min="12802" max="12802" width="14.7109375" style="269" bestFit="1" customWidth="1"/>
    <col min="12803" max="12805" width="9.140625" style="269"/>
    <col min="12806" max="12806" width="1.28515625" style="269" customWidth="1"/>
    <col min="12807" max="12807" width="1.85546875" style="269" customWidth="1"/>
    <col min="12808" max="12808" width="12.7109375" style="269" bestFit="1" customWidth="1"/>
    <col min="12809" max="12809" width="10.85546875" style="269" bestFit="1" customWidth="1"/>
    <col min="12810" max="12810" width="13.140625" style="269" customWidth="1"/>
    <col min="12811" max="12813" width="9.140625" style="269"/>
    <col min="12814" max="12815" width="2.28515625" style="269" customWidth="1"/>
    <col min="12816" max="12816" width="1.85546875" style="269" customWidth="1"/>
    <col min="12817" max="12818" width="9.140625" style="269"/>
    <col min="12819" max="12819" width="1.7109375" style="269" customWidth="1"/>
    <col min="12820" max="12820" width="9.140625" style="269"/>
    <col min="12821" max="12821" width="7.5703125" style="269" customWidth="1"/>
    <col min="12822" max="12823" width="9.140625" style="269"/>
    <col min="12824" max="12824" width="2.28515625" style="269" customWidth="1"/>
    <col min="12825" max="12826" width="9.140625" style="269"/>
    <col min="12827" max="12827" width="1.5703125" style="269" customWidth="1"/>
    <col min="12828" max="12829" width="9.140625" style="269"/>
    <col min="12830" max="12830" width="12.7109375" style="269" bestFit="1" customWidth="1"/>
    <col min="12831" max="12831" width="1.85546875" style="269" customWidth="1"/>
    <col min="12832" max="12833" width="0" style="269" hidden="1" customWidth="1"/>
    <col min="12834" max="12835" width="9.140625" style="269"/>
    <col min="12836" max="12836" width="0" style="269" hidden="1" customWidth="1"/>
    <col min="12837" max="12838" width="9.140625" style="269"/>
    <col min="12839" max="12839" width="12.7109375" style="269" customWidth="1"/>
    <col min="12840" max="13057" width="9.140625" style="269"/>
    <col min="13058" max="13058" width="14.7109375" style="269" bestFit="1" customWidth="1"/>
    <col min="13059" max="13061" width="9.140625" style="269"/>
    <col min="13062" max="13062" width="1.28515625" style="269" customWidth="1"/>
    <col min="13063" max="13063" width="1.85546875" style="269" customWidth="1"/>
    <col min="13064" max="13064" width="12.7109375" style="269" bestFit="1" customWidth="1"/>
    <col min="13065" max="13065" width="10.85546875" style="269" bestFit="1" customWidth="1"/>
    <col min="13066" max="13066" width="13.140625" style="269" customWidth="1"/>
    <col min="13067" max="13069" width="9.140625" style="269"/>
    <col min="13070" max="13071" width="2.28515625" style="269" customWidth="1"/>
    <col min="13072" max="13072" width="1.85546875" style="269" customWidth="1"/>
    <col min="13073" max="13074" width="9.140625" style="269"/>
    <col min="13075" max="13075" width="1.7109375" style="269" customWidth="1"/>
    <col min="13076" max="13076" width="9.140625" style="269"/>
    <col min="13077" max="13077" width="7.5703125" style="269" customWidth="1"/>
    <col min="13078" max="13079" width="9.140625" style="269"/>
    <col min="13080" max="13080" width="2.28515625" style="269" customWidth="1"/>
    <col min="13081" max="13082" width="9.140625" style="269"/>
    <col min="13083" max="13083" width="1.5703125" style="269" customWidth="1"/>
    <col min="13084" max="13085" width="9.140625" style="269"/>
    <col min="13086" max="13086" width="12.7109375" style="269" bestFit="1" customWidth="1"/>
    <col min="13087" max="13087" width="1.85546875" style="269" customWidth="1"/>
    <col min="13088" max="13089" width="0" style="269" hidden="1" customWidth="1"/>
    <col min="13090" max="13091" width="9.140625" style="269"/>
    <col min="13092" max="13092" width="0" style="269" hidden="1" customWidth="1"/>
    <col min="13093" max="13094" width="9.140625" style="269"/>
    <col min="13095" max="13095" width="12.7109375" style="269" customWidth="1"/>
    <col min="13096" max="13313" width="9.140625" style="269"/>
    <col min="13314" max="13314" width="14.7109375" style="269" bestFit="1" customWidth="1"/>
    <col min="13315" max="13317" width="9.140625" style="269"/>
    <col min="13318" max="13318" width="1.28515625" style="269" customWidth="1"/>
    <col min="13319" max="13319" width="1.85546875" style="269" customWidth="1"/>
    <col min="13320" max="13320" width="12.7109375" style="269" bestFit="1" customWidth="1"/>
    <col min="13321" max="13321" width="10.85546875" style="269" bestFit="1" customWidth="1"/>
    <col min="13322" max="13322" width="13.140625" style="269" customWidth="1"/>
    <col min="13323" max="13325" width="9.140625" style="269"/>
    <col min="13326" max="13327" width="2.28515625" style="269" customWidth="1"/>
    <col min="13328" max="13328" width="1.85546875" style="269" customWidth="1"/>
    <col min="13329" max="13330" width="9.140625" style="269"/>
    <col min="13331" max="13331" width="1.7109375" style="269" customWidth="1"/>
    <col min="13332" max="13332" width="9.140625" style="269"/>
    <col min="13333" max="13333" width="7.5703125" style="269" customWidth="1"/>
    <col min="13334" max="13335" width="9.140625" style="269"/>
    <col min="13336" max="13336" width="2.28515625" style="269" customWidth="1"/>
    <col min="13337" max="13338" width="9.140625" style="269"/>
    <col min="13339" max="13339" width="1.5703125" style="269" customWidth="1"/>
    <col min="13340" max="13341" width="9.140625" style="269"/>
    <col min="13342" max="13342" width="12.7109375" style="269" bestFit="1" customWidth="1"/>
    <col min="13343" max="13343" width="1.85546875" style="269" customWidth="1"/>
    <col min="13344" max="13345" width="0" style="269" hidden="1" customWidth="1"/>
    <col min="13346" max="13347" width="9.140625" style="269"/>
    <col min="13348" max="13348" width="0" style="269" hidden="1" customWidth="1"/>
    <col min="13349" max="13350" width="9.140625" style="269"/>
    <col min="13351" max="13351" width="12.7109375" style="269" customWidth="1"/>
    <col min="13352" max="13569" width="9.140625" style="269"/>
    <col min="13570" max="13570" width="14.7109375" style="269" bestFit="1" customWidth="1"/>
    <col min="13571" max="13573" width="9.140625" style="269"/>
    <col min="13574" max="13574" width="1.28515625" style="269" customWidth="1"/>
    <col min="13575" max="13575" width="1.85546875" style="269" customWidth="1"/>
    <col min="13576" max="13576" width="12.7109375" style="269" bestFit="1" customWidth="1"/>
    <col min="13577" max="13577" width="10.85546875" style="269" bestFit="1" customWidth="1"/>
    <col min="13578" max="13578" width="13.140625" style="269" customWidth="1"/>
    <col min="13579" max="13581" width="9.140625" style="269"/>
    <col min="13582" max="13583" width="2.28515625" style="269" customWidth="1"/>
    <col min="13584" max="13584" width="1.85546875" style="269" customWidth="1"/>
    <col min="13585" max="13586" width="9.140625" style="269"/>
    <col min="13587" max="13587" width="1.7109375" style="269" customWidth="1"/>
    <col min="13588" max="13588" width="9.140625" style="269"/>
    <col min="13589" max="13589" width="7.5703125" style="269" customWidth="1"/>
    <col min="13590" max="13591" width="9.140625" style="269"/>
    <col min="13592" max="13592" width="2.28515625" style="269" customWidth="1"/>
    <col min="13593" max="13594" width="9.140625" style="269"/>
    <col min="13595" max="13595" width="1.5703125" style="269" customWidth="1"/>
    <col min="13596" max="13597" width="9.140625" style="269"/>
    <col min="13598" max="13598" width="12.7109375" style="269" bestFit="1" customWidth="1"/>
    <col min="13599" max="13599" width="1.85546875" style="269" customWidth="1"/>
    <col min="13600" max="13601" width="0" style="269" hidden="1" customWidth="1"/>
    <col min="13602" max="13603" width="9.140625" style="269"/>
    <col min="13604" max="13604" width="0" style="269" hidden="1" customWidth="1"/>
    <col min="13605" max="13606" width="9.140625" style="269"/>
    <col min="13607" max="13607" width="12.7109375" style="269" customWidth="1"/>
    <col min="13608" max="13825" width="9.140625" style="269"/>
    <col min="13826" max="13826" width="14.7109375" style="269" bestFit="1" customWidth="1"/>
    <col min="13827" max="13829" width="9.140625" style="269"/>
    <col min="13830" max="13830" width="1.28515625" style="269" customWidth="1"/>
    <col min="13831" max="13831" width="1.85546875" style="269" customWidth="1"/>
    <col min="13832" max="13832" width="12.7109375" style="269" bestFit="1" customWidth="1"/>
    <col min="13833" max="13833" width="10.85546875" style="269" bestFit="1" customWidth="1"/>
    <col min="13834" max="13834" width="13.140625" style="269" customWidth="1"/>
    <col min="13835" max="13837" width="9.140625" style="269"/>
    <col min="13838" max="13839" width="2.28515625" style="269" customWidth="1"/>
    <col min="13840" max="13840" width="1.85546875" style="269" customWidth="1"/>
    <col min="13841" max="13842" width="9.140625" style="269"/>
    <col min="13843" max="13843" width="1.7109375" style="269" customWidth="1"/>
    <col min="13844" max="13844" width="9.140625" style="269"/>
    <col min="13845" max="13845" width="7.5703125" style="269" customWidth="1"/>
    <col min="13846" max="13847" width="9.140625" style="269"/>
    <col min="13848" max="13848" width="2.28515625" style="269" customWidth="1"/>
    <col min="13849" max="13850" width="9.140625" style="269"/>
    <col min="13851" max="13851" width="1.5703125" style="269" customWidth="1"/>
    <col min="13852" max="13853" width="9.140625" style="269"/>
    <col min="13854" max="13854" width="12.7109375" style="269" bestFit="1" customWidth="1"/>
    <col min="13855" max="13855" width="1.85546875" style="269" customWidth="1"/>
    <col min="13856" max="13857" width="0" style="269" hidden="1" customWidth="1"/>
    <col min="13858" max="13859" width="9.140625" style="269"/>
    <col min="13860" max="13860" width="0" style="269" hidden="1" customWidth="1"/>
    <col min="13861" max="13862" width="9.140625" style="269"/>
    <col min="13863" max="13863" width="12.7109375" style="269" customWidth="1"/>
    <col min="13864" max="14081" width="9.140625" style="269"/>
    <col min="14082" max="14082" width="14.7109375" style="269" bestFit="1" customWidth="1"/>
    <col min="14083" max="14085" width="9.140625" style="269"/>
    <col min="14086" max="14086" width="1.28515625" style="269" customWidth="1"/>
    <col min="14087" max="14087" width="1.85546875" style="269" customWidth="1"/>
    <col min="14088" max="14088" width="12.7109375" style="269" bestFit="1" customWidth="1"/>
    <col min="14089" max="14089" width="10.85546875" style="269" bestFit="1" customWidth="1"/>
    <col min="14090" max="14090" width="13.140625" style="269" customWidth="1"/>
    <col min="14091" max="14093" width="9.140625" style="269"/>
    <col min="14094" max="14095" width="2.28515625" style="269" customWidth="1"/>
    <col min="14096" max="14096" width="1.85546875" style="269" customWidth="1"/>
    <col min="14097" max="14098" width="9.140625" style="269"/>
    <col min="14099" max="14099" width="1.7109375" style="269" customWidth="1"/>
    <col min="14100" max="14100" width="9.140625" style="269"/>
    <col min="14101" max="14101" width="7.5703125" style="269" customWidth="1"/>
    <col min="14102" max="14103" width="9.140625" style="269"/>
    <col min="14104" max="14104" width="2.28515625" style="269" customWidth="1"/>
    <col min="14105" max="14106" width="9.140625" style="269"/>
    <col min="14107" max="14107" width="1.5703125" style="269" customWidth="1"/>
    <col min="14108" max="14109" width="9.140625" style="269"/>
    <col min="14110" max="14110" width="12.7109375" style="269" bestFit="1" customWidth="1"/>
    <col min="14111" max="14111" width="1.85546875" style="269" customWidth="1"/>
    <col min="14112" max="14113" width="0" style="269" hidden="1" customWidth="1"/>
    <col min="14114" max="14115" width="9.140625" style="269"/>
    <col min="14116" max="14116" width="0" style="269" hidden="1" customWidth="1"/>
    <col min="14117" max="14118" width="9.140625" style="269"/>
    <col min="14119" max="14119" width="12.7109375" style="269" customWidth="1"/>
    <col min="14120" max="14337" width="9.140625" style="269"/>
    <col min="14338" max="14338" width="14.7109375" style="269" bestFit="1" customWidth="1"/>
    <col min="14339" max="14341" width="9.140625" style="269"/>
    <col min="14342" max="14342" width="1.28515625" style="269" customWidth="1"/>
    <col min="14343" max="14343" width="1.85546875" style="269" customWidth="1"/>
    <col min="14344" max="14344" width="12.7109375" style="269" bestFit="1" customWidth="1"/>
    <col min="14345" max="14345" width="10.85546875" style="269" bestFit="1" customWidth="1"/>
    <col min="14346" max="14346" width="13.140625" style="269" customWidth="1"/>
    <col min="14347" max="14349" width="9.140625" style="269"/>
    <col min="14350" max="14351" width="2.28515625" style="269" customWidth="1"/>
    <col min="14352" max="14352" width="1.85546875" style="269" customWidth="1"/>
    <col min="14353" max="14354" width="9.140625" style="269"/>
    <col min="14355" max="14355" width="1.7109375" style="269" customWidth="1"/>
    <col min="14356" max="14356" width="9.140625" style="269"/>
    <col min="14357" max="14357" width="7.5703125" style="269" customWidth="1"/>
    <col min="14358" max="14359" width="9.140625" style="269"/>
    <col min="14360" max="14360" width="2.28515625" style="269" customWidth="1"/>
    <col min="14361" max="14362" width="9.140625" style="269"/>
    <col min="14363" max="14363" width="1.5703125" style="269" customWidth="1"/>
    <col min="14364" max="14365" width="9.140625" style="269"/>
    <col min="14366" max="14366" width="12.7109375" style="269" bestFit="1" customWidth="1"/>
    <col min="14367" max="14367" width="1.85546875" style="269" customWidth="1"/>
    <col min="14368" max="14369" width="0" style="269" hidden="1" customWidth="1"/>
    <col min="14370" max="14371" width="9.140625" style="269"/>
    <col min="14372" max="14372" width="0" style="269" hidden="1" customWidth="1"/>
    <col min="14373" max="14374" width="9.140625" style="269"/>
    <col min="14375" max="14375" width="12.7109375" style="269" customWidth="1"/>
    <col min="14376" max="14593" width="9.140625" style="269"/>
    <col min="14594" max="14594" width="14.7109375" style="269" bestFit="1" customWidth="1"/>
    <col min="14595" max="14597" width="9.140625" style="269"/>
    <col min="14598" max="14598" width="1.28515625" style="269" customWidth="1"/>
    <col min="14599" max="14599" width="1.85546875" style="269" customWidth="1"/>
    <col min="14600" max="14600" width="12.7109375" style="269" bestFit="1" customWidth="1"/>
    <col min="14601" max="14601" width="10.85546875" style="269" bestFit="1" customWidth="1"/>
    <col min="14602" max="14602" width="13.140625" style="269" customWidth="1"/>
    <col min="14603" max="14605" width="9.140625" style="269"/>
    <col min="14606" max="14607" width="2.28515625" style="269" customWidth="1"/>
    <col min="14608" max="14608" width="1.85546875" style="269" customWidth="1"/>
    <col min="14609" max="14610" width="9.140625" style="269"/>
    <col min="14611" max="14611" width="1.7109375" style="269" customWidth="1"/>
    <col min="14612" max="14612" width="9.140625" style="269"/>
    <col min="14613" max="14613" width="7.5703125" style="269" customWidth="1"/>
    <col min="14614" max="14615" width="9.140625" style="269"/>
    <col min="14616" max="14616" width="2.28515625" style="269" customWidth="1"/>
    <col min="14617" max="14618" width="9.140625" style="269"/>
    <col min="14619" max="14619" width="1.5703125" style="269" customWidth="1"/>
    <col min="14620" max="14621" width="9.140625" style="269"/>
    <col min="14622" max="14622" width="12.7109375" style="269" bestFit="1" customWidth="1"/>
    <col min="14623" max="14623" width="1.85546875" style="269" customWidth="1"/>
    <col min="14624" max="14625" width="0" style="269" hidden="1" customWidth="1"/>
    <col min="14626" max="14627" width="9.140625" style="269"/>
    <col min="14628" max="14628" width="0" style="269" hidden="1" customWidth="1"/>
    <col min="14629" max="14630" width="9.140625" style="269"/>
    <col min="14631" max="14631" width="12.7109375" style="269" customWidth="1"/>
    <col min="14632" max="14849" width="9.140625" style="269"/>
    <col min="14850" max="14850" width="14.7109375" style="269" bestFit="1" customWidth="1"/>
    <col min="14851" max="14853" width="9.140625" style="269"/>
    <col min="14854" max="14854" width="1.28515625" style="269" customWidth="1"/>
    <col min="14855" max="14855" width="1.85546875" style="269" customWidth="1"/>
    <col min="14856" max="14856" width="12.7109375" style="269" bestFit="1" customWidth="1"/>
    <col min="14857" max="14857" width="10.85546875" style="269" bestFit="1" customWidth="1"/>
    <col min="14858" max="14858" width="13.140625" style="269" customWidth="1"/>
    <col min="14859" max="14861" width="9.140625" style="269"/>
    <col min="14862" max="14863" width="2.28515625" style="269" customWidth="1"/>
    <col min="14864" max="14864" width="1.85546875" style="269" customWidth="1"/>
    <col min="14865" max="14866" width="9.140625" style="269"/>
    <col min="14867" max="14867" width="1.7109375" style="269" customWidth="1"/>
    <col min="14868" max="14868" width="9.140625" style="269"/>
    <col min="14869" max="14869" width="7.5703125" style="269" customWidth="1"/>
    <col min="14870" max="14871" width="9.140625" style="269"/>
    <col min="14872" max="14872" width="2.28515625" style="269" customWidth="1"/>
    <col min="14873" max="14874" width="9.140625" style="269"/>
    <col min="14875" max="14875" width="1.5703125" style="269" customWidth="1"/>
    <col min="14876" max="14877" width="9.140625" style="269"/>
    <col min="14878" max="14878" width="12.7109375" style="269" bestFit="1" customWidth="1"/>
    <col min="14879" max="14879" width="1.85546875" style="269" customWidth="1"/>
    <col min="14880" max="14881" width="0" style="269" hidden="1" customWidth="1"/>
    <col min="14882" max="14883" width="9.140625" style="269"/>
    <col min="14884" max="14884" width="0" style="269" hidden="1" customWidth="1"/>
    <col min="14885" max="14886" width="9.140625" style="269"/>
    <col min="14887" max="14887" width="12.7109375" style="269" customWidth="1"/>
    <col min="14888" max="15105" width="9.140625" style="269"/>
    <col min="15106" max="15106" width="14.7109375" style="269" bestFit="1" customWidth="1"/>
    <col min="15107" max="15109" width="9.140625" style="269"/>
    <col min="15110" max="15110" width="1.28515625" style="269" customWidth="1"/>
    <col min="15111" max="15111" width="1.85546875" style="269" customWidth="1"/>
    <col min="15112" max="15112" width="12.7109375" style="269" bestFit="1" customWidth="1"/>
    <col min="15113" max="15113" width="10.85546875" style="269" bestFit="1" customWidth="1"/>
    <col min="15114" max="15114" width="13.140625" style="269" customWidth="1"/>
    <col min="15115" max="15117" width="9.140625" style="269"/>
    <col min="15118" max="15119" width="2.28515625" style="269" customWidth="1"/>
    <col min="15120" max="15120" width="1.85546875" style="269" customWidth="1"/>
    <col min="15121" max="15122" width="9.140625" style="269"/>
    <col min="15123" max="15123" width="1.7109375" style="269" customWidth="1"/>
    <col min="15124" max="15124" width="9.140625" style="269"/>
    <col min="15125" max="15125" width="7.5703125" style="269" customWidth="1"/>
    <col min="15126" max="15127" width="9.140625" style="269"/>
    <col min="15128" max="15128" width="2.28515625" style="269" customWidth="1"/>
    <col min="15129" max="15130" width="9.140625" style="269"/>
    <col min="15131" max="15131" width="1.5703125" style="269" customWidth="1"/>
    <col min="15132" max="15133" width="9.140625" style="269"/>
    <col min="15134" max="15134" width="12.7109375" style="269" bestFit="1" customWidth="1"/>
    <col min="15135" max="15135" width="1.85546875" style="269" customWidth="1"/>
    <col min="15136" max="15137" width="0" style="269" hidden="1" customWidth="1"/>
    <col min="15138" max="15139" width="9.140625" style="269"/>
    <col min="15140" max="15140" width="0" style="269" hidden="1" customWidth="1"/>
    <col min="15141" max="15142" width="9.140625" style="269"/>
    <col min="15143" max="15143" width="12.7109375" style="269" customWidth="1"/>
    <col min="15144" max="15361" width="9.140625" style="269"/>
    <col min="15362" max="15362" width="14.7109375" style="269" bestFit="1" customWidth="1"/>
    <col min="15363" max="15365" width="9.140625" style="269"/>
    <col min="15366" max="15366" width="1.28515625" style="269" customWidth="1"/>
    <col min="15367" max="15367" width="1.85546875" style="269" customWidth="1"/>
    <col min="15368" max="15368" width="12.7109375" style="269" bestFit="1" customWidth="1"/>
    <col min="15369" max="15369" width="10.85546875" style="269" bestFit="1" customWidth="1"/>
    <col min="15370" max="15370" width="13.140625" style="269" customWidth="1"/>
    <col min="15371" max="15373" width="9.140625" style="269"/>
    <col min="15374" max="15375" width="2.28515625" style="269" customWidth="1"/>
    <col min="15376" max="15376" width="1.85546875" style="269" customWidth="1"/>
    <col min="15377" max="15378" width="9.140625" style="269"/>
    <col min="15379" max="15379" width="1.7109375" style="269" customWidth="1"/>
    <col min="15380" max="15380" width="9.140625" style="269"/>
    <col min="15381" max="15381" width="7.5703125" style="269" customWidth="1"/>
    <col min="15382" max="15383" width="9.140625" style="269"/>
    <col min="15384" max="15384" width="2.28515625" style="269" customWidth="1"/>
    <col min="15385" max="15386" width="9.140625" style="269"/>
    <col min="15387" max="15387" width="1.5703125" style="269" customWidth="1"/>
    <col min="15388" max="15389" width="9.140625" style="269"/>
    <col min="15390" max="15390" width="12.7109375" style="269" bestFit="1" customWidth="1"/>
    <col min="15391" max="15391" width="1.85546875" style="269" customWidth="1"/>
    <col min="15392" max="15393" width="0" style="269" hidden="1" customWidth="1"/>
    <col min="15394" max="15395" width="9.140625" style="269"/>
    <col min="15396" max="15396" width="0" style="269" hidden="1" customWidth="1"/>
    <col min="15397" max="15398" width="9.140625" style="269"/>
    <col min="15399" max="15399" width="12.7109375" style="269" customWidth="1"/>
    <col min="15400" max="15617" width="9.140625" style="269"/>
    <col min="15618" max="15618" width="14.7109375" style="269" bestFit="1" customWidth="1"/>
    <col min="15619" max="15621" width="9.140625" style="269"/>
    <col min="15622" max="15622" width="1.28515625" style="269" customWidth="1"/>
    <col min="15623" max="15623" width="1.85546875" style="269" customWidth="1"/>
    <col min="15624" max="15624" width="12.7109375" style="269" bestFit="1" customWidth="1"/>
    <col min="15625" max="15625" width="10.85546875" style="269" bestFit="1" customWidth="1"/>
    <col min="15626" max="15626" width="13.140625" style="269" customWidth="1"/>
    <col min="15627" max="15629" width="9.140625" style="269"/>
    <col min="15630" max="15631" width="2.28515625" style="269" customWidth="1"/>
    <col min="15632" max="15632" width="1.85546875" style="269" customWidth="1"/>
    <col min="15633" max="15634" width="9.140625" style="269"/>
    <col min="15635" max="15635" width="1.7109375" style="269" customWidth="1"/>
    <col min="15636" max="15636" width="9.140625" style="269"/>
    <col min="15637" max="15637" width="7.5703125" style="269" customWidth="1"/>
    <col min="15638" max="15639" width="9.140625" style="269"/>
    <col min="15640" max="15640" width="2.28515625" style="269" customWidth="1"/>
    <col min="15641" max="15642" width="9.140625" style="269"/>
    <col min="15643" max="15643" width="1.5703125" style="269" customWidth="1"/>
    <col min="15644" max="15645" width="9.140625" style="269"/>
    <col min="15646" max="15646" width="12.7109375" style="269" bestFit="1" customWidth="1"/>
    <col min="15647" max="15647" width="1.85546875" style="269" customWidth="1"/>
    <col min="15648" max="15649" width="0" style="269" hidden="1" customWidth="1"/>
    <col min="15650" max="15651" width="9.140625" style="269"/>
    <col min="15652" max="15652" width="0" style="269" hidden="1" customWidth="1"/>
    <col min="15653" max="15654" width="9.140625" style="269"/>
    <col min="15655" max="15655" width="12.7109375" style="269" customWidth="1"/>
    <col min="15656" max="15873" width="9.140625" style="269"/>
    <col min="15874" max="15874" width="14.7109375" style="269" bestFit="1" customWidth="1"/>
    <col min="15875" max="15877" width="9.140625" style="269"/>
    <col min="15878" max="15878" width="1.28515625" style="269" customWidth="1"/>
    <col min="15879" max="15879" width="1.85546875" style="269" customWidth="1"/>
    <col min="15880" max="15880" width="12.7109375" style="269" bestFit="1" customWidth="1"/>
    <col min="15881" max="15881" width="10.85546875" style="269" bestFit="1" customWidth="1"/>
    <col min="15882" max="15882" width="13.140625" style="269" customWidth="1"/>
    <col min="15883" max="15885" width="9.140625" style="269"/>
    <col min="15886" max="15887" width="2.28515625" style="269" customWidth="1"/>
    <col min="15888" max="15888" width="1.85546875" style="269" customWidth="1"/>
    <col min="15889" max="15890" width="9.140625" style="269"/>
    <col min="15891" max="15891" width="1.7109375" style="269" customWidth="1"/>
    <col min="15892" max="15892" width="9.140625" style="269"/>
    <col min="15893" max="15893" width="7.5703125" style="269" customWidth="1"/>
    <col min="15894" max="15895" width="9.140625" style="269"/>
    <col min="15896" max="15896" width="2.28515625" style="269" customWidth="1"/>
    <col min="15897" max="15898" width="9.140625" style="269"/>
    <col min="15899" max="15899" width="1.5703125" style="269" customWidth="1"/>
    <col min="15900" max="15901" width="9.140625" style="269"/>
    <col min="15902" max="15902" width="12.7109375" style="269" bestFit="1" customWidth="1"/>
    <col min="15903" max="15903" width="1.85546875" style="269" customWidth="1"/>
    <col min="15904" max="15905" width="0" style="269" hidden="1" customWidth="1"/>
    <col min="15906" max="15907" width="9.140625" style="269"/>
    <col min="15908" max="15908" width="0" style="269" hidden="1" customWidth="1"/>
    <col min="15909" max="15910" width="9.140625" style="269"/>
    <col min="15911" max="15911" width="12.7109375" style="269" customWidth="1"/>
    <col min="15912" max="16129" width="9.140625" style="269"/>
    <col min="16130" max="16130" width="14.7109375" style="269" bestFit="1" customWidth="1"/>
    <col min="16131" max="16133" width="9.140625" style="269"/>
    <col min="16134" max="16134" width="1.28515625" style="269" customWidth="1"/>
    <col min="16135" max="16135" width="1.85546875" style="269" customWidth="1"/>
    <col min="16136" max="16136" width="12.7109375" style="269" bestFit="1" customWidth="1"/>
    <col min="16137" max="16137" width="10.85546875" style="269" bestFit="1" customWidth="1"/>
    <col min="16138" max="16138" width="13.140625" style="269" customWidth="1"/>
    <col min="16139" max="16141" width="9.140625" style="269"/>
    <col min="16142" max="16143" width="2.28515625" style="269" customWidth="1"/>
    <col min="16144" max="16144" width="1.85546875" style="269" customWidth="1"/>
    <col min="16145" max="16146" width="9.140625" style="269"/>
    <col min="16147" max="16147" width="1.7109375" style="269" customWidth="1"/>
    <col min="16148" max="16148" width="9.140625" style="269"/>
    <col min="16149" max="16149" width="7.5703125" style="269" customWidth="1"/>
    <col min="16150" max="16151" width="9.140625" style="269"/>
    <col min="16152" max="16152" width="2.28515625" style="269" customWidth="1"/>
    <col min="16153" max="16154" width="9.140625" style="269"/>
    <col min="16155" max="16155" width="1.5703125" style="269" customWidth="1"/>
    <col min="16156" max="16157" width="9.140625" style="269"/>
    <col min="16158" max="16158" width="12.7109375" style="269" bestFit="1" customWidth="1"/>
    <col min="16159" max="16159" width="1.85546875" style="269" customWidth="1"/>
    <col min="16160" max="16161" width="0" style="269" hidden="1" customWidth="1"/>
    <col min="16162" max="16163" width="9.140625" style="269"/>
    <col min="16164" max="16164" width="0" style="269" hidden="1" customWidth="1"/>
    <col min="16165" max="16166" width="9.140625" style="269"/>
    <col min="16167" max="16167" width="12.7109375" style="269" customWidth="1"/>
    <col min="16168" max="16384" width="9.140625" style="269"/>
  </cols>
  <sheetData>
    <row r="1" spans="1:37" s="503" customFormat="1" ht="15.75" x14ac:dyDescent="0.25">
      <c r="A1" s="501" t="s">
        <v>849</v>
      </c>
      <c r="B1" s="502"/>
      <c r="C1" s="269"/>
      <c r="D1" s="269"/>
      <c r="E1" s="269"/>
    </row>
    <row r="2" spans="1:37" s="319" customFormat="1" ht="11.25" x14ac:dyDescent="0.2">
      <c r="A2" s="504" t="s">
        <v>20</v>
      </c>
      <c r="B2" s="505" t="s">
        <v>47</v>
      </c>
      <c r="C2" s="506"/>
      <c r="D2" s="506"/>
      <c r="E2" s="506"/>
      <c r="H2" s="507"/>
      <c r="I2" s="507"/>
      <c r="J2" s="508"/>
      <c r="K2" s="507"/>
      <c r="L2" s="508"/>
      <c r="M2" s="507"/>
      <c r="Q2" s="506"/>
      <c r="R2" s="506"/>
      <c r="V2" s="506"/>
      <c r="W2" s="506"/>
      <c r="Y2" s="506"/>
      <c r="Z2" s="506"/>
      <c r="AB2" s="506"/>
      <c r="AC2" s="506"/>
      <c r="AD2" s="506"/>
    </row>
    <row r="3" spans="1:37" s="319" customFormat="1" ht="11.25" x14ac:dyDescent="0.2">
      <c r="A3" s="509" t="s">
        <v>850</v>
      </c>
      <c r="B3" s="510"/>
      <c r="H3" s="320"/>
      <c r="I3" s="320"/>
      <c r="J3" s="320"/>
      <c r="K3" s="320"/>
      <c r="L3" s="320"/>
      <c r="M3" s="320"/>
    </row>
    <row r="4" spans="1:37" s="319" customFormat="1" ht="11.25" x14ac:dyDescent="0.2">
      <c r="A4" s="509" t="s">
        <v>851</v>
      </c>
      <c r="B4" s="510"/>
      <c r="C4" s="511"/>
      <c r="D4" s="511"/>
      <c r="E4" s="511"/>
      <c r="H4" s="320"/>
      <c r="I4" s="320"/>
      <c r="J4" s="320"/>
      <c r="K4" s="320"/>
      <c r="L4" s="320"/>
      <c r="M4" s="320"/>
    </row>
    <row r="5" spans="1:37" s="319" customFormat="1" ht="11.25" x14ac:dyDescent="0.2">
      <c r="A5" s="509"/>
      <c r="B5" s="510"/>
      <c r="D5" s="511"/>
      <c r="E5" s="511"/>
      <c r="H5" s="320"/>
      <c r="I5" s="512"/>
      <c r="J5" s="512"/>
      <c r="K5" s="320"/>
      <c r="L5" s="320"/>
      <c r="M5" s="513"/>
      <c r="Q5" s="320"/>
    </row>
    <row r="6" spans="1:37" s="319" customFormat="1" ht="11.25" x14ac:dyDescent="0.2">
      <c r="A6" s="514"/>
      <c r="B6" s="514"/>
      <c r="C6" s="515"/>
      <c r="D6" s="515"/>
      <c r="E6" s="515"/>
      <c r="H6" s="512"/>
      <c r="I6" s="512"/>
      <c r="J6" s="512"/>
      <c r="K6" s="512"/>
      <c r="L6" s="320"/>
      <c r="M6" s="512"/>
      <c r="Q6" s="512"/>
      <c r="R6" s="515"/>
      <c r="V6" s="515"/>
      <c r="W6" s="515"/>
      <c r="Y6" s="515"/>
      <c r="Z6" s="515"/>
      <c r="AB6" s="515"/>
      <c r="AC6" s="515"/>
      <c r="AD6" s="515"/>
    </row>
    <row r="7" spans="1:37" s="319" customFormat="1" ht="11.25" x14ac:dyDescent="0.2">
      <c r="A7" s="516" t="s">
        <v>851</v>
      </c>
      <c r="B7" s="516" t="s">
        <v>47</v>
      </c>
      <c r="C7" s="515"/>
      <c r="D7" s="515"/>
      <c r="E7" s="515"/>
      <c r="H7" s="512"/>
      <c r="I7" s="517"/>
      <c r="J7" s="517"/>
      <c r="K7" s="512"/>
      <c r="L7" s="517"/>
      <c r="M7" s="512"/>
      <c r="Q7" s="515"/>
      <c r="R7" s="515"/>
      <c r="V7" s="515"/>
      <c r="W7" s="515"/>
      <c r="Y7" s="515"/>
      <c r="Z7" s="515"/>
      <c r="AB7" s="515"/>
      <c r="AC7" s="515"/>
      <c r="AD7" s="515"/>
    </row>
    <row r="8" spans="1:37" s="518" customFormat="1" ht="11.25" x14ac:dyDescent="0.2">
      <c r="B8" s="518" t="s">
        <v>852</v>
      </c>
      <c r="H8" s="519"/>
      <c r="I8" s="520"/>
      <c r="J8" s="520"/>
      <c r="K8" s="519"/>
      <c r="L8" s="520"/>
      <c r="M8" s="521"/>
      <c r="AG8" s="522"/>
      <c r="AH8" s="522"/>
      <c r="AI8" s="522"/>
    </row>
    <row r="9" spans="1:37" s="293" customFormat="1" ht="12" x14ac:dyDescent="0.2">
      <c r="A9" s="523" t="s">
        <v>853</v>
      </c>
      <c r="B9" s="293" t="s">
        <v>503</v>
      </c>
      <c r="C9" s="321"/>
      <c r="D9" s="321"/>
      <c r="E9" s="524"/>
      <c r="H9" s="321"/>
      <c r="I9" s="321"/>
      <c r="J9" s="321"/>
      <c r="K9" s="321"/>
      <c r="L9" s="321"/>
      <c r="M9" s="321"/>
      <c r="Q9" s="321"/>
      <c r="R9" s="321"/>
      <c r="T9" s="524"/>
      <c r="V9" s="321"/>
      <c r="W9" s="321"/>
      <c r="Y9" s="321"/>
      <c r="Z9" s="321"/>
      <c r="AB9" s="321"/>
      <c r="AC9" s="321"/>
      <c r="AD9" s="321"/>
      <c r="AE9" s="523"/>
      <c r="AJ9" s="525"/>
      <c r="AK9" s="523"/>
    </row>
    <row r="10" spans="1:37" s="293" customFormat="1" ht="12" x14ac:dyDescent="0.2">
      <c r="A10" s="523" t="s">
        <v>854</v>
      </c>
      <c r="B10" s="293" t="s">
        <v>504</v>
      </c>
      <c r="C10" s="321"/>
      <c r="D10" s="321"/>
      <c r="E10" s="524"/>
      <c r="H10" s="321"/>
      <c r="I10" s="321"/>
      <c r="J10" s="321"/>
      <c r="K10" s="321"/>
      <c r="L10" s="321"/>
      <c r="M10" s="321"/>
      <c r="Q10" s="321"/>
      <c r="R10" s="321"/>
      <c r="T10" s="524"/>
      <c r="V10" s="321"/>
      <c r="W10" s="321"/>
      <c r="Y10" s="321"/>
      <c r="Z10" s="321"/>
      <c r="AB10" s="321"/>
      <c r="AC10" s="321"/>
      <c r="AD10" s="321"/>
      <c r="AE10" s="523"/>
      <c r="AJ10" s="526"/>
      <c r="AK10" s="523"/>
    </row>
    <row r="11" spans="1:37" s="293" customFormat="1" ht="12" x14ac:dyDescent="0.2">
      <c r="A11" s="523" t="s">
        <v>855</v>
      </c>
      <c r="B11" s="293" t="s">
        <v>433</v>
      </c>
      <c r="C11" s="321"/>
      <c r="D11" s="321"/>
      <c r="E11" s="524"/>
      <c r="H11" s="321"/>
      <c r="I11" s="321"/>
      <c r="J11" s="321"/>
      <c r="K11" s="321"/>
      <c r="L11" s="321"/>
      <c r="M11" s="321"/>
      <c r="Q11" s="321"/>
      <c r="R11" s="321"/>
      <c r="T11" s="524"/>
      <c r="V11" s="321"/>
      <c r="W11" s="321"/>
      <c r="Y11" s="321"/>
      <c r="Z11" s="321"/>
      <c r="AB11" s="321"/>
      <c r="AC11" s="321"/>
      <c r="AD11" s="321"/>
      <c r="AE11" s="523"/>
      <c r="AJ11" s="527"/>
      <c r="AK11" s="523"/>
    </row>
    <row r="12" spans="1:37" s="293" customFormat="1" ht="12" x14ac:dyDescent="0.2">
      <c r="A12" s="523" t="s">
        <v>856</v>
      </c>
      <c r="B12" s="293" t="s">
        <v>419</v>
      </c>
      <c r="C12" s="321"/>
      <c r="D12" s="321"/>
      <c r="E12" s="524"/>
      <c r="H12" s="321"/>
      <c r="I12" s="321"/>
      <c r="J12" s="321"/>
      <c r="K12" s="321"/>
      <c r="L12" s="321"/>
      <c r="M12" s="321"/>
      <c r="Q12" s="321"/>
      <c r="R12" s="321"/>
      <c r="T12" s="524"/>
      <c r="V12" s="321"/>
      <c r="W12" s="321"/>
      <c r="Y12" s="321"/>
      <c r="Z12" s="321"/>
      <c r="AB12" s="321"/>
      <c r="AC12" s="321"/>
      <c r="AD12" s="321"/>
      <c r="AE12" s="523"/>
      <c r="AJ12" s="525"/>
      <c r="AK12" s="523"/>
    </row>
    <row r="13" spans="1:37" s="293" customFormat="1" ht="12" x14ac:dyDescent="0.2">
      <c r="A13" s="523" t="s">
        <v>857</v>
      </c>
      <c r="B13" s="293" t="s">
        <v>582</v>
      </c>
      <c r="C13" s="321"/>
      <c r="D13" s="321"/>
      <c r="E13" s="524"/>
      <c r="H13" s="321"/>
      <c r="I13" s="321"/>
      <c r="J13" s="321"/>
      <c r="K13" s="321"/>
      <c r="L13" s="321"/>
      <c r="M13" s="321"/>
      <c r="Q13" s="321"/>
      <c r="R13" s="321"/>
      <c r="T13" s="524"/>
      <c r="V13" s="321"/>
      <c r="W13" s="321"/>
      <c r="Y13" s="321"/>
      <c r="Z13" s="321"/>
      <c r="AB13" s="321"/>
      <c r="AC13" s="321"/>
      <c r="AD13" s="321"/>
      <c r="AE13" s="523"/>
      <c r="AJ13" s="525"/>
      <c r="AK13" s="523"/>
    </row>
    <row r="14" spans="1:37" s="293" customFormat="1" ht="12" x14ac:dyDescent="0.2">
      <c r="A14" s="523" t="s">
        <v>858</v>
      </c>
      <c r="B14" s="293" t="s">
        <v>653</v>
      </c>
      <c r="C14" s="321"/>
      <c r="D14" s="321"/>
      <c r="E14" s="524"/>
      <c r="H14" s="321"/>
      <c r="I14" s="321"/>
      <c r="J14" s="321"/>
      <c r="K14" s="321"/>
      <c r="L14" s="321"/>
      <c r="M14" s="321"/>
      <c r="Q14" s="321"/>
      <c r="R14" s="321"/>
      <c r="T14" s="524"/>
      <c r="V14" s="321"/>
      <c r="W14" s="321"/>
      <c r="Y14" s="321"/>
      <c r="Z14" s="321"/>
      <c r="AB14" s="321"/>
      <c r="AC14" s="321"/>
      <c r="AD14" s="321"/>
      <c r="AE14" s="523"/>
      <c r="AJ14" s="525"/>
      <c r="AK14" s="523"/>
    </row>
    <row r="15" spans="1:37" s="293" customFormat="1" ht="12" x14ac:dyDescent="0.2">
      <c r="A15" s="523" t="s">
        <v>859</v>
      </c>
      <c r="B15" s="293" t="s">
        <v>654</v>
      </c>
      <c r="C15" s="321"/>
      <c r="D15" s="321"/>
      <c r="E15" s="524"/>
      <c r="H15" s="321"/>
      <c r="I15" s="321"/>
      <c r="J15" s="321"/>
      <c r="K15" s="321"/>
      <c r="L15" s="321"/>
      <c r="M15" s="321"/>
      <c r="Q15" s="321"/>
      <c r="R15" s="321"/>
      <c r="T15" s="524"/>
      <c r="V15" s="321"/>
      <c r="W15" s="321"/>
      <c r="Y15" s="321"/>
      <c r="Z15" s="321"/>
      <c r="AB15" s="321"/>
      <c r="AC15" s="321"/>
      <c r="AD15" s="321"/>
      <c r="AE15" s="523"/>
      <c r="AJ15" s="525"/>
      <c r="AK15" s="523"/>
    </row>
    <row r="16" spans="1:37" s="293" customFormat="1" ht="12" x14ac:dyDescent="0.2">
      <c r="A16" s="523" t="s">
        <v>860</v>
      </c>
      <c r="B16" s="293" t="s">
        <v>553</v>
      </c>
      <c r="C16" s="321"/>
      <c r="D16" s="321"/>
      <c r="E16" s="524"/>
      <c r="H16" s="321"/>
      <c r="I16" s="321"/>
      <c r="J16" s="321"/>
      <c r="K16" s="321"/>
      <c r="L16" s="321"/>
      <c r="M16" s="321"/>
      <c r="Q16" s="321"/>
      <c r="R16" s="321"/>
      <c r="T16" s="524"/>
      <c r="V16" s="321"/>
      <c r="W16" s="321"/>
      <c r="Y16" s="321"/>
      <c r="Z16" s="321"/>
      <c r="AB16" s="321"/>
      <c r="AC16" s="321"/>
      <c r="AD16" s="321"/>
      <c r="AE16" s="523"/>
      <c r="AJ16" s="525"/>
      <c r="AK16" s="523"/>
    </row>
    <row r="17" spans="1:37" s="293" customFormat="1" ht="12" x14ac:dyDescent="0.2">
      <c r="A17" s="523" t="s">
        <v>861</v>
      </c>
      <c r="B17" s="293" t="s">
        <v>570</v>
      </c>
      <c r="C17" s="321"/>
      <c r="D17" s="321"/>
      <c r="E17" s="524"/>
      <c r="H17" s="321"/>
      <c r="I17" s="321"/>
      <c r="J17" s="321"/>
      <c r="K17" s="321"/>
      <c r="L17" s="321"/>
      <c r="M17" s="321"/>
      <c r="Q17" s="321"/>
      <c r="R17" s="321"/>
      <c r="T17" s="524"/>
      <c r="V17" s="321"/>
      <c r="W17" s="321"/>
      <c r="Y17" s="321"/>
      <c r="Z17" s="321"/>
      <c r="AB17" s="321"/>
      <c r="AC17" s="321"/>
      <c r="AD17" s="321"/>
      <c r="AE17" s="523"/>
      <c r="AJ17" s="525"/>
      <c r="AK17" s="523"/>
    </row>
    <row r="18" spans="1:37" s="293" customFormat="1" ht="12" x14ac:dyDescent="0.2">
      <c r="A18" s="523" t="s">
        <v>862</v>
      </c>
      <c r="B18" s="293" t="s">
        <v>593</v>
      </c>
      <c r="C18" s="321"/>
      <c r="D18" s="321"/>
      <c r="E18" s="524"/>
      <c r="H18" s="321"/>
      <c r="I18" s="321"/>
      <c r="J18" s="321"/>
      <c r="K18" s="321"/>
      <c r="L18" s="321"/>
      <c r="M18" s="321"/>
      <c r="Q18" s="321"/>
      <c r="R18" s="321"/>
      <c r="T18" s="524"/>
      <c r="V18" s="321"/>
      <c r="W18" s="321"/>
      <c r="Y18" s="321"/>
      <c r="Z18" s="321"/>
      <c r="AB18" s="321"/>
      <c r="AC18" s="321"/>
      <c r="AD18" s="321"/>
      <c r="AE18" s="523"/>
      <c r="AJ18" s="525"/>
      <c r="AK18" s="523"/>
    </row>
    <row r="19" spans="1:37" s="293" customFormat="1" ht="12" x14ac:dyDescent="0.2">
      <c r="A19" s="523" t="s">
        <v>863</v>
      </c>
      <c r="B19" s="293" t="s">
        <v>505</v>
      </c>
      <c r="C19" s="321"/>
      <c r="D19" s="321"/>
      <c r="E19" s="524"/>
      <c r="H19" s="321"/>
      <c r="I19" s="321"/>
      <c r="J19" s="321"/>
      <c r="K19" s="321"/>
      <c r="L19" s="321"/>
      <c r="M19" s="321"/>
      <c r="Q19" s="321"/>
      <c r="R19" s="321"/>
      <c r="T19" s="524"/>
      <c r="V19" s="321"/>
      <c r="W19" s="321"/>
      <c r="Y19" s="321"/>
      <c r="Z19" s="321"/>
      <c r="AB19" s="321"/>
      <c r="AC19" s="321"/>
      <c r="AD19" s="321"/>
      <c r="AE19" s="523"/>
      <c r="AJ19" s="527"/>
      <c r="AK19" s="523"/>
    </row>
    <row r="20" spans="1:37" s="293" customFormat="1" ht="12" x14ac:dyDescent="0.2">
      <c r="A20" s="523" t="s">
        <v>864</v>
      </c>
      <c r="B20" s="293" t="s">
        <v>628</v>
      </c>
      <c r="C20" s="321"/>
      <c r="D20" s="321"/>
      <c r="E20" s="524"/>
      <c r="H20" s="321"/>
      <c r="I20" s="321"/>
      <c r="J20" s="321"/>
      <c r="K20" s="321"/>
      <c r="L20" s="321"/>
      <c r="M20" s="321"/>
      <c r="Q20" s="321"/>
      <c r="R20" s="321"/>
      <c r="T20" s="524"/>
      <c r="V20" s="321"/>
      <c r="W20" s="321"/>
      <c r="Y20" s="321"/>
      <c r="Z20" s="321"/>
      <c r="AB20" s="321"/>
      <c r="AC20" s="321"/>
      <c r="AD20" s="321"/>
      <c r="AE20" s="523"/>
      <c r="AJ20" s="525"/>
      <c r="AK20" s="523"/>
    </row>
    <row r="21" spans="1:37" s="293" customFormat="1" ht="12" x14ac:dyDescent="0.2">
      <c r="A21" s="523" t="s">
        <v>865</v>
      </c>
      <c r="B21" s="293" t="s">
        <v>637</v>
      </c>
      <c r="C21" s="321"/>
      <c r="D21" s="321"/>
      <c r="E21" s="524"/>
      <c r="H21" s="321"/>
      <c r="I21" s="321"/>
      <c r="J21" s="321"/>
      <c r="K21" s="321"/>
      <c r="L21" s="321"/>
      <c r="M21" s="321"/>
      <c r="Q21" s="321"/>
      <c r="R21" s="321"/>
      <c r="T21" s="524"/>
      <c r="V21" s="321"/>
      <c r="W21" s="321"/>
      <c r="Y21" s="321"/>
      <c r="Z21" s="321"/>
      <c r="AB21" s="321"/>
      <c r="AC21" s="321"/>
      <c r="AD21" s="321"/>
      <c r="AE21" s="523"/>
      <c r="AJ21" s="525"/>
      <c r="AK21" s="523"/>
    </row>
    <row r="22" spans="1:37" s="293" customFormat="1" ht="12" x14ac:dyDescent="0.2">
      <c r="A22" s="523" t="s">
        <v>866</v>
      </c>
      <c r="B22" s="293" t="s">
        <v>462</v>
      </c>
      <c r="C22" s="321"/>
      <c r="D22" s="321"/>
      <c r="E22" s="524"/>
      <c r="H22" s="321"/>
      <c r="I22" s="321"/>
      <c r="J22" s="321"/>
      <c r="K22" s="321"/>
      <c r="L22" s="321"/>
      <c r="M22" s="321"/>
      <c r="Q22" s="321"/>
      <c r="R22" s="321"/>
      <c r="T22" s="524"/>
      <c r="V22" s="321"/>
      <c r="W22" s="321"/>
      <c r="Y22" s="321"/>
      <c r="Z22" s="321"/>
      <c r="AB22" s="321"/>
      <c r="AC22" s="321"/>
      <c r="AD22" s="321"/>
      <c r="AE22" s="523"/>
      <c r="AJ22" s="525"/>
      <c r="AK22" s="523"/>
    </row>
    <row r="23" spans="1:37" s="293" customFormat="1" ht="12" x14ac:dyDescent="0.2">
      <c r="A23" s="523" t="s">
        <v>867</v>
      </c>
      <c r="B23" s="293" t="s">
        <v>655</v>
      </c>
      <c r="C23" s="321"/>
      <c r="D23" s="321"/>
      <c r="E23" s="524"/>
      <c r="H23" s="321"/>
      <c r="I23" s="321"/>
      <c r="J23" s="321"/>
      <c r="K23" s="321"/>
      <c r="L23" s="321"/>
      <c r="M23" s="321"/>
      <c r="Q23" s="321"/>
      <c r="R23" s="321"/>
      <c r="T23" s="524"/>
      <c r="V23" s="321"/>
      <c r="W23" s="321"/>
      <c r="Y23" s="321"/>
      <c r="Z23" s="321"/>
      <c r="AB23" s="321"/>
      <c r="AC23" s="321"/>
      <c r="AD23" s="321"/>
      <c r="AE23" s="523"/>
      <c r="AJ23" s="525"/>
      <c r="AK23" s="523"/>
    </row>
    <row r="24" spans="1:37" s="293" customFormat="1" ht="12" x14ac:dyDescent="0.2">
      <c r="A24" s="523" t="s">
        <v>868</v>
      </c>
      <c r="B24" s="293" t="s">
        <v>506</v>
      </c>
      <c r="C24" s="321"/>
      <c r="D24" s="321"/>
      <c r="E24" s="524"/>
      <c r="H24" s="321"/>
      <c r="I24" s="321"/>
      <c r="J24" s="321"/>
      <c r="K24" s="321"/>
      <c r="L24" s="321"/>
      <c r="M24" s="321"/>
      <c r="Q24" s="321"/>
      <c r="R24" s="321"/>
      <c r="T24" s="524"/>
      <c r="V24" s="321"/>
      <c r="W24" s="321"/>
      <c r="Y24" s="321"/>
      <c r="Z24" s="321"/>
      <c r="AB24" s="321"/>
      <c r="AC24" s="321"/>
      <c r="AD24" s="321"/>
      <c r="AE24" s="523"/>
      <c r="AJ24" s="525"/>
      <c r="AK24" s="523"/>
    </row>
    <row r="25" spans="1:37" s="293" customFormat="1" ht="12" x14ac:dyDescent="0.2">
      <c r="A25" s="523" t="s">
        <v>869</v>
      </c>
      <c r="B25" s="293" t="s">
        <v>609</v>
      </c>
      <c r="C25" s="321"/>
      <c r="D25" s="321"/>
      <c r="E25" s="524"/>
      <c r="H25" s="321"/>
      <c r="I25" s="321"/>
      <c r="J25" s="321"/>
      <c r="K25" s="321"/>
      <c r="L25" s="321"/>
      <c r="M25" s="321"/>
      <c r="Q25" s="321"/>
      <c r="R25" s="321"/>
      <c r="T25" s="524"/>
      <c r="V25" s="321"/>
      <c r="W25" s="321"/>
      <c r="Y25" s="321"/>
      <c r="Z25" s="321"/>
      <c r="AB25" s="321"/>
      <c r="AC25" s="321"/>
      <c r="AD25" s="321"/>
      <c r="AE25" s="523"/>
      <c r="AJ25" s="525"/>
      <c r="AK25" s="523"/>
    </row>
    <row r="26" spans="1:37" s="293" customFormat="1" ht="12" x14ac:dyDescent="0.2">
      <c r="A26" s="523" t="s">
        <v>870</v>
      </c>
      <c r="B26" s="293" t="s">
        <v>442</v>
      </c>
      <c r="C26" s="321"/>
      <c r="D26" s="321"/>
      <c r="E26" s="524"/>
      <c r="H26" s="321"/>
      <c r="I26" s="321"/>
      <c r="J26" s="321"/>
      <c r="K26" s="321"/>
      <c r="L26" s="321"/>
      <c r="M26" s="321"/>
      <c r="Q26" s="321"/>
      <c r="R26" s="321"/>
      <c r="T26" s="524"/>
      <c r="V26" s="321"/>
      <c r="W26" s="321"/>
      <c r="Y26" s="321"/>
      <c r="Z26" s="321"/>
      <c r="AB26" s="321"/>
      <c r="AC26" s="321"/>
      <c r="AD26" s="321"/>
      <c r="AE26" s="523"/>
      <c r="AJ26" s="525"/>
      <c r="AK26" s="523"/>
    </row>
    <row r="27" spans="1:37" s="293" customFormat="1" ht="12" x14ac:dyDescent="0.2">
      <c r="A27" s="523" t="s">
        <v>871</v>
      </c>
      <c r="B27" s="293" t="s">
        <v>594</v>
      </c>
      <c r="C27" s="321"/>
      <c r="D27" s="321"/>
      <c r="E27" s="524"/>
      <c r="H27" s="321"/>
      <c r="I27" s="321"/>
      <c r="J27" s="321"/>
      <c r="K27" s="321"/>
      <c r="L27" s="321"/>
      <c r="M27" s="321"/>
      <c r="Q27" s="321"/>
      <c r="R27" s="321"/>
      <c r="T27" s="524"/>
      <c r="V27" s="321"/>
      <c r="W27" s="321"/>
      <c r="Y27" s="321"/>
      <c r="Z27" s="321"/>
      <c r="AB27" s="321"/>
      <c r="AC27" s="321"/>
      <c r="AD27" s="321"/>
      <c r="AE27" s="523"/>
      <c r="AJ27" s="525"/>
      <c r="AK27" s="523"/>
    </row>
    <row r="28" spans="1:37" s="293" customFormat="1" ht="12" x14ac:dyDescent="0.2">
      <c r="A28" s="523" t="s">
        <v>872</v>
      </c>
      <c r="B28" s="293" t="s">
        <v>507</v>
      </c>
      <c r="C28" s="321"/>
      <c r="D28" s="321"/>
      <c r="E28" s="524"/>
      <c r="H28" s="321"/>
      <c r="I28" s="321"/>
      <c r="J28" s="321"/>
      <c r="K28" s="321"/>
      <c r="L28" s="321"/>
      <c r="M28" s="321"/>
      <c r="Q28" s="321"/>
      <c r="R28" s="321"/>
      <c r="T28" s="524"/>
      <c r="V28" s="321"/>
      <c r="W28" s="321"/>
      <c r="Y28" s="321"/>
      <c r="Z28" s="321"/>
      <c r="AB28" s="321"/>
      <c r="AC28" s="321"/>
      <c r="AD28" s="321"/>
      <c r="AE28" s="523"/>
      <c r="AJ28" s="525"/>
      <c r="AK28" s="523"/>
    </row>
    <row r="29" spans="1:37" s="293" customFormat="1" ht="12" x14ac:dyDescent="0.2">
      <c r="A29" s="523" t="s">
        <v>873</v>
      </c>
      <c r="B29" s="293" t="s">
        <v>360</v>
      </c>
      <c r="C29" s="321"/>
      <c r="D29" s="321"/>
      <c r="E29" s="524"/>
      <c r="H29" s="321"/>
      <c r="I29" s="321"/>
      <c r="J29" s="321"/>
      <c r="K29" s="321"/>
      <c r="L29" s="321"/>
      <c r="M29" s="321"/>
      <c r="Q29" s="321"/>
      <c r="R29" s="321"/>
      <c r="T29" s="524"/>
      <c r="V29" s="321"/>
      <c r="W29" s="321"/>
      <c r="Y29" s="321"/>
      <c r="Z29" s="321"/>
      <c r="AB29" s="321"/>
      <c r="AC29" s="321"/>
      <c r="AD29" s="321"/>
      <c r="AE29" s="523"/>
      <c r="AJ29" s="525"/>
      <c r="AK29" s="523"/>
    </row>
    <row r="30" spans="1:37" s="293" customFormat="1" ht="12" x14ac:dyDescent="0.2">
      <c r="A30" s="523" t="s">
        <v>874</v>
      </c>
      <c r="B30" s="293" t="s">
        <v>405</v>
      </c>
      <c r="C30" s="321"/>
      <c r="D30" s="321"/>
      <c r="E30" s="524"/>
      <c r="H30" s="321"/>
      <c r="I30" s="321"/>
      <c r="J30" s="321"/>
      <c r="K30" s="321"/>
      <c r="L30" s="321"/>
      <c r="M30" s="321"/>
      <c r="Q30" s="321"/>
      <c r="R30" s="321"/>
      <c r="T30" s="524"/>
      <c r="V30" s="321"/>
      <c r="W30" s="321"/>
      <c r="Y30" s="321"/>
      <c r="Z30" s="321"/>
      <c r="AB30" s="321"/>
      <c r="AC30" s="321"/>
      <c r="AD30" s="321"/>
      <c r="AE30" s="523"/>
      <c r="AJ30" s="525"/>
      <c r="AK30" s="523"/>
    </row>
    <row r="31" spans="1:37" s="293" customFormat="1" ht="12" x14ac:dyDescent="0.2">
      <c r="A31" s="523" t="s">
        <v>875</v>
      </c>
      <c r="B31" s="293" t="s">
        <v>463</v>
      </c>
      <c r="C31" s="321"/>
      <c r="D31" s="321"/>
      <c r="E31" s="524"/>
      <c r="H31" s="321"/>
      <c r="I31" s="321"/>
      <c r="J31" s="321"/>
      <c r="K31" s="321"/>
      <c r="L31" s="321"/>
      <c r="M31" s="321"/>
      <c r="Q31" s="321"/>
      <c r="R31" s="321"/>
      <c r="T31" s="524"/>
      <c r="V31" s="321"/>
      <c r="W31" s="321"/>
      <c r="Y31" s="321"/>
      <c r="Z31" s="321"/>
      <c r="AB31" s="321"/>
      <c r="AC31" s="321"/>
      <c r="AD31" s="321"/>
      <c r="AE31" s="523"/>
      <c r="AJ31" s="525"/>
      <c r="AK31" s="523"/>
    </row>
    <row r="32" spans="1:37" s="293" customFormat="1" ht="12" x14ac:dyDescent="0.2">
      <c r="A32" s="523" t="s">
        <v>876</v>
      </c>
      <c r="B32" s="293" t="s">
        <v>629</v>
      </c>
      <c r="C32" s="321"/>
      <c r="D32" s="321"/>
      <c r="E32" s="524"/>
      <c r="H32" s="321"/>
      <c r="I32" s="321"/>
      <c r="J32" s="321"/>
      <c r="K32" s="321"/>
      <c r="L32" s="321"/>
      <c r="M32" s="321"/>
      <c r="Q32" s="321"/>
      <c r="R32" s="321"/>
      <c r="T32" s="524"/>
      <c r="V32" s="321"/>
      <c r="W32" s="321"/>
      <c r="Y32" s="321"/>
      <c r="Z32" s="321"/>
      <c r="AB32" s="321"/>
      <c r="AC32" s="321"/>
      <c r="AD32" s="321"/>
      <c r="AE32" s="523"/>
      <c r="AJ32" s="525"/>
      <c r="AK32" s="523"/>
    </row>
    <row r="33" spans="1:37" s="293" customFormat="1" ht="12" x14ac:dyDescent="0.2">
      <c r="A33" s="523" t="s">
        <v>877</v>
      </c>
      <c r="B33" s="293" t="s">
        <v>464</v>
      </c>
      <c r="C33" s="321"/>
      <c r="D33" s="321"/>
      <c r="E33" s="524"/>
      <c r="H33" s="321"/>
      <c r="I33" s="321"/>
      <c r="J33" s="321"/>
      <c r="K33" s="321"/>
      <c r="L33" s="321"/>
      <c r="M33" s="321"/>
      <c r="Q33" s="321"/>
      <c r="R33" s="321"/>
      <c r="T33" s="524"/>
      <c r="V33" s="321"/>
      <c r="W33" s="321"/>
      <c r="Y33" s="321"/>
      <c r="Z33" s="321"/>
      <c r="AB33" s="321"/>
      <c r="AC33" s="321"/>
      <c r="AD33" s="321"/>
      <c r="AE33" s="523"/>
      <c r="AJ33" s="525"/>
      <c r="AK33" s="523"/>
    </row>
    <row r="34" spans="1:37" s="293" customFormat="1" ht="12" x14ac:dyDescent="0.2">
      <c r="A34" s="523" t="s">
        <v>878</v>
      </c>
      <c r="B34" s="293" t="s">
        <v>465</v>
      </c>
      <c r="C34" s="321"/>
      <c r="D34" s="321"/>
      <c r="E34" s="524"/>
      <c r="H34" s="321"/>
      <c r="I34" s="321"/>
      <c r="J34" s="321"/>
      <c r="K34" s="321"/>
      <c r="L34" s="321"/>
      <c r="M34" s="321"/>
      <c r="Q34" s="321"/>
      <c r="R34" s="321"/>
      <c r="T34" s="524"/>
      <c r="V34" s="321"/>
      <c r="W34" s="321"/>
      <c r="Y34" s="321"/>
      <c r="Z34" s="321"/>
      <c r="AB34" s="321"/>
      <c r="AC34" s="321"/>
      <c r="AD34" s="321"/>
      <c r="AE34" s="523"/>
      <c r="AJ34" s="525"/>
      <c r="AK34" s="523"/>
    </row>
    <row r="35" spans="1:37" s="293" customFormat="1" ht="12" x14ac:dyDescent="0.2">
      <c r="A35" s="523" t="s">
        <v>879</v>
      </c>
      <c r="B35" s="293" t="s">
        <v>508</v>
      </c>
      <c r="C35" s="321"/>
      <c r="D35" s="321"/>
      <c r="E35" s="524"/>
      <c r="H35" s="321"/>
      <c r="I35" s="321"/>
      <c r="J35" s="321"/>
      <c r="K35" s="321"/>
      <c r="L35" s="321"/>
      <c r="M35" s="321"/>
      <c r="Q35" s="321"/>
      <c r="R35" s="321"/>
      <c r="T35" s="524"/>
      <c r="V35" s="321"/>
      <c r="W35" s="321"/>
      <c r="Y35" s="321"/>
      <c r="Z35" s="321"/>
      <c r="AB35" s="321"/>
      <c r="AC35" s="321"/>
      <c r="AD35" s="321"/>
      <c r="AE35" s="523"/>
      <c r="AJ35" s="528"/>
      <c r="AK35" s="523"/>
    </row>
    <row r="36" spans="1:37" s="530" customFormat="1" ht="12" x14ac:dyDescent="0.2">
      <c r="A36" s="529" t="s">
        <v>880</v>
      </c>
      <c r="B36" s="530" t="s">
        <v>361</v>
      </c>
      <c r="C36" s="531"/>
      <c r="D36" s="531"/>
      <c r="E36" s="532"/>
      <c r="H36" s="531"/>
      <c r="I36" s="531"/>
      <c r="J36" s="531"/>
      <c r="K36" s="531"/>
      <c r="L36" s="531"/>
      <c r="M36" s="531"/>
      <c r="Q36" s="531"/>
      <c r="R36" s="531"/>
      <c r="T36" s="532"/>
      <c r="V36" s="531"/>
      <c r="W36" s="531"/>
      <c r="Y36" s="531"/>
      <c r="Z36" s="531"/>
      <c r="AB36" s="531"/>
      <c r="AC36" s="531"/>
      <c r="AD36" s="531"/>
      <c r="AE36" s="529"/>
      <c r="AJ36" s="533"/>
      <c r="AK36" s="529"/>
    </row>
    <row r="37" spans="1:37" s="530" customFormat="1" ht="12" x14ac:dyDescent="0.2">
      <c r="A37" s="529" t="s">
        <v>881</v>
      </c>
      <c r="B37" s="530" t="s">
        <v>571</v>
      </c>
      <c r="C37" s="531"/>
      <c r="D37" s="531"/>
      <c r="E37" s="532"/>
      <c r="H37" s="531"/>
      <c r="I37" s="531"/>
      <c r="J37" s="531"/>
      <c r="K37" s="531"/>
      <c r="L37" s="531"/>
      <c r="M37" s="531"/>
      <c r="Q37" s="531"/>
      <c r="R37" s="531"/>
      <c r="T37" s="532"/>
      <c r="V37" s="531"/>
      <c r="W37" s="531"/>
      <c r="Y37" s="531"/>
      <c r="Z37" s="531"/>
      <c r="AB37" s="531"/>
      <c r="AC37" s="531"/>
      <c r="AD37" s="531"/>
      <c r="AE37" s="529"/>
      <c r="AJ37" s="533"/>
      <c r="AK37" s="529"/>
    </row>
    <row r="38" spans="1:37" s="293" customFormat="1" ht="12" x14ac:dyDescent="0.2">
      <c r="A38" s="523" t="s">
        <v>882</v>
      </c>
      <c r="B38" s="293" t="s">
        <v>638</v>
      </c>
      <c r="C38" s="321"/>
      <c r="D38" s="321"/>
      <c r="E38" s="524"/>
      <c r="H38" s="321"/>
      <c r="I38" s="321"/>
      <c r="J38" s="321"/>
      <c r="K38" s="321"/>
      <c r="L38" s="321"/>
      <c r="M38" s="321"/>
      <c r="Q38" s="321"/>
      <c r="R38" s="321"/>
      <c r="T38" s="524"/>
      <c r="V38" s="321"/>
      <c r="W38" s="321"/>
      <c r="Y38" s="321"/>
      <c r="Z38" s="321"/>
      <c r="AB38" s="321"/>
      <c r="AC38" s="321"/>
      <c r="AD38" s="321"/>
      <c r="AE38" s="523"/>
      <c r="AJ38" s="534"/>
      <c r="AK38" s="523"/>
    </row>
    <row r="39" spans="1:37" s="293" customFormat="1" ht="12" x14ac:dyDescent="0.2">
      <c r="A39" s="523" t="s">
        <v>883</v>
      </c>
      <c r="B39" s="293" t="s">
        <v>554</v>
      </c>
      <c r="C39" s="321"/>
      <c r="D39" s="321"/>
      <c r="E39" s="524"/>
      <c r="H39" s="321"/>
      <c r="I39" s="321"/>
      <c r="J39" s="321"/>
      <c r="K39" s="321"/>
      <c r="L39" s="321"/>
      <c r="M39" s="321"/>
      <c r="Q39" s="321"/>
      <c r="R39" s="321"/>
      <c r="T39" s="524"/>
      <c r="V39" s="321"/>
      <c r="W39" s="321"/>
      <c r="Y39" s="321"/>
      <c r="Z39" s="321"/>
      <c r="AB39" s="321"/>
      <c r="AC39" s="321"/>
      <c r="AD39" s="321"/>
      <c r="AE39" s="523"/>
      <c r="AJ39" s="525"/>
      <c r="AK39" s="523"/>
    </row>
    <row r="40" spans="1:37" s="293" customFormat="1" ht="12" x14ac:dyDescent="0.2">
      <c r="A40" s="523" t="s">
        <v>884</v>
      </c>
      <c r="B40" s="293" t="s">
        <v>362</v>
      </c>
      <c r="C40" s="321"/>
      <c r="D40" s="321"/>
      <c r="E40" s="524"/>
      <c r="H40" s="321"/>
      <c r="I40" s="321"/>
      <c r="J40" s="321"/>
      <c r="K40" s="321"/>
      <c r="L40" s="321"/>
      <c r="M40" s="321"/>
      <c r="Q40" s="321"/>
      <c r="R40" s="321"/>
      <c r="T40" s="524"/>
      <c r="V40" s="321"/>
      <c r="W40" s="321"/>
      <c r="Y40" s="321"/>
      <c r="Z40" s="321"/>
      <c r="AB40" s="321"/>
      <c r="AC40" s="321"/>
      <c r="AD40" s="321"/>
      <c r="AE40" s="523"/>
      <c r="AJ40" s="525"/>
      <c r="AK40" s="523"/>
    </row>
    <row r="41" spans="1:37" s="293" customFormat="1" ht="12" x14ac:dyDescent="0.2">
      <c r="A41" s="523" t="s">
        <v>885</v>
      </c>
      <c r="B41" s="293" t="s">
        <v>420</v>
      </c>
      <c r="C41" s="321"/>
      <c r="D41" s="321"/>
      <c r="E41" s="524"/>
      <c r="H41" s="321"/>
      <c r="I41" s="321"/>
      <c r="J41" s="321"/>
      <c r="K41" s="321"/>
      <c r="L41" s="321"/>
      <c r="M41" s="321"/>
      <c r="Q41" s="321"/>
      <c r="R41" s="321"/>
      <c r="T41" s="524"/>
      <c r="V41" s="321"/>
      <c r="W41" s="321"/>
      <c r="Y41" s="321"/>
      <c r="Z41" s="321"/>
      <c r="AB41" s="321"/>
      <c r="AC41" s="321"/>
      <c r="AD41" s="321"/>
      <c r="AE41" s="523"/>
      <c r="AJ41" s="526"/>
      <c r="AK41" s="523"/>
    </row>
    <row r="42" spans="1:37" s="293" customFormat="1" ht="12" x14ac:dyDescent="0.2">
      <c r="A42" s="523" t="s">
        <v>886</v>
      </c>
      <c r="B42" s="293" t="s">
        <v>443</v>
      </c>
      <c r="C42" s="321"/>
      <c r="D42" s="321"/>
      <c r="E42" s="524"/>
      <c r="H42" s="321"/>
      <c r="I42" s="321"/>
      <c r="J42" s="321"/>
      <c r="K42" s="321"/>
      <c r="L42" s="321"/>
      <c r="M42" s="321"/>
      <c r="Q42" s="321"/>
      <c r="R42" s="321"/>
      <c r="T42" s="524"/>
      <c r="V42" s="321"/>
      <c r="W42" s="321"/>
      <c r="Y42" s="321"/>
      <c r="Z42" s="321"/>
      <c r="AB42" s="321"/>
      <c r="AC42" s="321"/>
      <c r="AD42" s="321"/>
      <c r="AE42" s="523"/>
      <c r="AJ42" s="525"/>
      <c r="AK42" s="523"/>
    </row>
    <row r="43" spans="1:37" s="293" customFormat="1" ht="12" x14ac:dyDescent="0.2">
      <c r="A43" s="523" t="s">
        <v>887</v>
      </c>
      <c r="B43" s="293" t="s">
        <v>387</v>
      </c>
      <c r="C43" s="321"/>
      <c r="D43" s="321"/>
      <c r="E43" s="524"/>
      <c r="H43" s="321"/>
      <c r="I43" s="321"/>
      <c r="J43" s="321"/>
      <c r="K43" s="321"/>
      <c r="L43" s="321"/>
      <c r="M43" s="321"/>
      <c r="Q43" s="321"/>
      <c r="R43" s="321"/>
      <c r="T43" s="524"/>
      <c r="V43" s="321"/>
      <c r="W43" s="321"/>
      <c r="Y43" s="321"/>
      <c r="Z43" s="321"/>
      <c r="AB43" s="321"/>
      <c r="AC43" s="321"/>
      <c r="AD43" s="321"/>
      <c r="AE43" s="523"/>
      <c r="AJ43" s="525"/>
      <c r="AK43" s="523"/>
    </row>
    <row r="44" spans="1:37" s="293" customFormat="1" ht="12" x14ac:dyDescent="0.2">
      <c r="A44" s="523" t="s">
        <v>888</v>
      </c>
      <c r="B44" s="293" t="s">
        <v>395</v>
      </c>
      <c r="C44" s="321"/>
      <c r="D44" s="321"/>
      <c r="E44" s="524"/>
      <c r="H44" s="321"/>
      <c r="I44" s="321"/>
      <c r="J44" s="321"/>
      <c r="K44" s="321"/>
      <c r="L44" s="321"/>
      <c r="M44" s="321"/>
      <c r="Q44" s="321"/>
      <c r="R44" s="321"/>
      <c r="T44" s="524"/>
      <c r="V44" s="321"/>
      <c r="W44" s="321"/>
      <c r="Y44" s="321"/>
      <c r="Z44" s="321"/>
      <c r="AB44" s="321"/>
      <c r="AC44" s="321"/>
      <c r="AD44" s="321"/>
      <c r="AE44" s="523"/>
      <c r="AJ44" s="525"/>
      <c r="AK44" s="523"/>
    </row>
    <row r="45" spans="1:37" s="293" customFormat="1" ht="12" x14ac:dyDescent="0.2">
      <c r="A45" s="523" t="s">
        <v>889</v>
      </c>
      <c r="B45" s="293" t="s">
        <v>466</v>
      </c>
      <c r="C45" s="321"/>
      <c r="D45" s="321"/>
      <c r="E45" s="524"/>
      <c r="H45" s="321"/>
      <c r="I45" s="321"/>
      <c r="J45" s="321"/>
      <c r="K45" s="321"/>
      <c r="L45" s="321"/>
      <c r="M45" s="321"/>
      <c r="Q45" s="321"/>
      <c r="R45" s="321"/>
      <c r="T45" s="524"/>
      <c r="V45" s="321"/>
      <c r="W45" s="321"/>
      <c r="Y45" s="321"/>
      <c r="Z45" s="321"/>
      <c r="AB45" s="321"/>
      <c r="AC45" s="321"/>
      <c r="AD45" s="321"/>
      <c r="AE45" s="523"/>
      <c r="AJ45" s="535"/>
      <c r="AK45" s="523"/>
    </row>
    <row r="46" spans="1:37" s="293" customFormat="1" ht="12" x14ac:dyDescent="0.2">
      <c r="A46" s="523" t="s">
        <v>890</v>
      </c>
      <c r="B46" s="293" t="s">
        <v>509</v>
      </c>
      <c r="C46" s="321"/>
      <c r="D46" s="321"/>
      <c r="E46" s="524"/>
      <c r="H46" s="321"/>
      <c r="I46" s="321"/>
      <c r="J46" s="321"/>
      <c r="K46" s="321"/>
      <c r="L46" s="321"/>
      <c r="M46" s="321"/>
      <c r="Q46" s="321"/>
      <c r="R46" s="321"/>
      <c r="T46" s="524"/>
      <c r="V46" s="321"/>
      <c r="W46" s="321"/>
      <c r="Y46" s="321"/>
      <c r="Z46" s="321"/>
      <c r="AB46" s="321"/>
      <c r="AC46" s="321"/>
      <c r="AD46" s="321"/>
      <c r="AE46" s="523"/>
      <c r="AJ46" s="525"/>
      <c r="AK46" s="523"/>
    </row>
    <row r="47" spans="1:37" s="293" customFormat="1" ht="12" x14ac:dyDescent="0.2">
      <c r="A47" s="523" t="s">
        <v>891</v>
      </c>
      <c r="B47" s="293" t="s">
        <v>583</v>
      </c>
      <c r="C47" s="321"/>
      <c r="D47" s="321"/>
      <c r="E47" s="524"/>
      <c r="H47" s="321"/>
      <c r="I47" s="321"/>
      <c r="J47" s="321"/>
      <c r="K47" s="321"/>
      <c r="L47" s="321"/>
      <c r="M47" s="321"/>
      <c r="Q47" s="321"/>
      <c r="R47" s="321"/>
      <c r="T47" s="524"/>
      <c r="V47" s="321"/>
      <c r="W47" s="321"/>
      <c r="Y47" s="321"/>
      <c r="Z47" s="321"/>
      <c r="AB47" s="321"/>
      <c r="AC47" s="321"/>
      <c r="AD47" s="321"/>
      <c r="AE47" s="523"/>
      <c r="AJ47" s="536"/>
      <c r="AK47" s="523"/>
    </row>
    <row r="48" spans="1:37" s="293" customFormat="1" ht="12" x14ac:dyDescent="0.2">
      <c r="A48" s="523" t="s">
        <v>892</v>
      </c>
      <c r="B48" s="293" t="s">
        <v>496</v>
      </c>
      <c r="C48" s="321"/>
      <c r="D48" s="321"/>
      <c r="E48" s="524"/>
      <c r="H48" s="321"/>
      <c r="I48" s="321"/>
      <c r="J48" s="321"/>
      <c r="K48" s="321"/>
      <c r="L48" s="321"/>
      <c r="M48" s="321"/>
      <c r="Q48" s="321"/>
      <c r="R48" s="321"/>
      <c r="T48" s="524"/>
      <c r="V48" s="321"/>
      <c r="W48" s="321"/>
      <c r="Y48" s="321"/>
      <c r="Z48" s="321"/>
      <c r="AB48" s="321"/>
      <c r="AC48" s="321"/>
      <c r="AD48" s="321"/>
      <c r="AE48" s="523"/>
      <c r="AJ48" s="525"/>
      <c r="AK48" s="523"/>
    </row>
    <row r="49" spans="1:37" s="293" customFormat="1" ht="12" x14ac:dyDescent="0.2">
      <c r="A49" s="523" t="s">
        <v>893</v>
      </c>
      <c r="B49" s="293" t="s">
        <v>510</v>
      </c>
      <c r="C49" s="321"/>
      <c r="D49" s="321"/>
      <c r="E49" s="524"/>
      <c r="H49" s="321"/>
      <c r="I49" s="321"/>
      <c r="J49" s="321"/>
      <c r="K49" s="321"/>
      <c r="L49" s="321"/>
      <c r="M49" s="321"/>
      <c r="Q49" s="321"/>
      <c r="R49" s="321"/>
      <c r="T49" s="524"/>
      <c r="V49" s="321"/>
      <c r="W49" s="321"/>
      <c r="Y49" s="321"/>
      <c r="Z49" s="321"/>
      <c r="AB49" s="321"/>
      <c r="AC49" s="321"/>
      <c r="AD49" s="321"/>
      <c r="AE49" s="523"/>
      <c r="AJ49" s="525"/>
      <c r="AK49" s="523"/>
    </row>
    <row r="50" spans="1:37" s="293" customFormat="1" ht="12" x14ac:dyDescent="0.2">
      <c r="A50" s="523" t="s">
        <v>894</v>
      </c>
      <c r="B50" s="293" t="s">
        <v>595</v>
      </c>
      <c r="C50" s="321"/>
      <c r="D50" s="321"/>
      <c r="E50" s="524"/>
      <c r="H50" s="321"/>
      <c r="I50" s="321"/>
      <c r="J50" s="321"/>
      <c r="K50" s="321"/>
      <c r="L50" s="321"/>
      <c r="M50" s="321"/>
      <c r="Q50" s="321"/>
      <c r="R50" s="321"/>
      <c r="T50" s="524"/>
      <c r="V50" s="321"/>
      <c r="W50" s="321"/>
      <c r="Y50" s="321"/>
      <c r="Z50" s="321"/>
      <c r="AB50" s="321"/>
      <c r="AC50" s="321"/>
      <c r="AD50" s="321"/>
      <c r="AE50" s="523"/>
      <c r="AJ50" s="527"/>
      <c r="AK50" s="523"/>
    </row>
    <row r="51" spans="1:37" s="293" customFormat="1" ht="12" x14ac:dyDescent="0.2">
      <c r="A51" s="523" t="s">
        <v>895</v>
      </c>
      <c r="B51" s="293" t="s">
        <v>555</v>
      </c>
      <c r="C51" s="321"/>
      <c r="D51" s="321"/>
      <c r="E51" s="524"/>
      <c r="H51" s="321"/>
      <c r="I51" s="321"/>
      <c r="J51" s="321"/>
      <c r="K51" s="321"/>
      <c r="L51" s="321"/>
      <c r="M51" s="321"/>
      <c r="Q51" s="321"/>
      <c r="R51" s="321"/>
      <c r="T51" s="524"/>
      <c r="V51" s="321"/>
      <c r="W51" s="321"/>
      <c r="Y51" s="321"/>
      <c r="Z51" s="321"/>
      <c r="AB51" s="321"/>
      <c r="AC51" s="321"/>
      <c r="AD51" s="321"/>
      <c r="AE51" s="523"/>
      <c r="AJ51" s="525"/>
      <c r="AK51" s="523"/>
    </row>
    <row r="52" spans="1:37" s="293" customFormat="1" ht="12" x14ac:dyDescent="0.2">
      <c r="A52" s="523" t="s">
        <v>896</v>
      </c>
      <c r="B52" s="293" t="s">
        <v>406</v>
      </c>
      <c r="C52" s="321"/>
      <c r="D52" s="321"/>
      <c r="E52" s="524"/>
      <c r="H52" s="321"/>
      <c r="I52" s="321"/>
      <c r="J52" s="321"/>
      <c r="K52" s="321"/>
      <c r="L52" s="321"/>
      <c r="M52" s="321"/>
      <c r="Q52" s="321"/>
      <c r="R52" s="321"/>
      <c r="T52" s="524"/>
      <c r="V52" s="321"/>
      <c r="W52" s="321"/>
      <c r="Y52" s="321"/>
      <c r="Z52" s="321"/>
      <c r="AB52" s="321"/>
      <c r="AC52" s="321"/>
      <c r="AD52" s="321"/>
      <c r="AE52" s="523"/>
      <c r="AJ52" s="525"/>
      <c r="AK52" s="523"/>
    </row>
    <row r="53" spans="1:37" s="293" customFormat="1" ht="12" x14ac:dyDescent="0.2">
      <c r="A53" s="523" t="s">
        <v>897</v>
      </c>
      <c r="B53" s="293" t="s">
        <v>396</v>
      </c>
      <c r="C53" s="321"/>
      <c r="D53" s="321"/>
      <c r="E53" s="524"/>
      <c r="H53" s="321"/>
      <c r="I53" s="321"/>
      <c r="J53" s="321"/>
      <c r="K53" s="321"/>
      <c r="L53" s="321"/>
      <c r="M53" s="321"/>
      <c r="Q53" s="321"/>
      <c r="R53" s="321"/>
      <c r="T53" s="524"/>
      <c r="V53" s="321"/>
      <c r="W53" s="321"/>
      <c r="Y53" s="321"/>
      <c r="Z53" s="321"/>
      <c r="AB53" s="321"/>
      <c r="AC53" s="321"/>
      <c r="AD53" s="321"/>
      <c r="AE53" s="523"/>
      <c r="AJ53" s="525"/>
      <c r="AK53" s="523"/>
    </row>
    <row r="54" spans="1:37" s="293" customFormat="1" ht="12" x14ac:dyDescent="0.2">
      <c r="A54" s="523" t="s">
        <v>898</v>
      </c>
      <c r="B54" s="293" t="s">
        <v>556</v>
      </c>
      <c r="C54" s="321"/>
      <c r="D54" s="321"/>
      <c r="E54" s="524"/>
      <c r="H54" s="321"/>
      <c r="I54" s="321"/>
      <c r="J54" s="321"/>
      <c r="K54" s="321"/>
      <c r="L54" s="321"/>
      <c r="M54" s="321"/>
      <c r="Q54" s="321"/>
      <c r="R54" s="321"/>
      <c r="T54" s="524"/>
      <c r="V54" s="321"/>
      <c r="W54" s="321"/>
      <c r="Y54" s="321"/>
      <c r="Z54" s="321"/>
      <c r="AB54" s="321"/>
      <c r="AC54" s="321"/>
      <c r="AD54" s="321"/>
      <c r="AE54" s="523"/>
      <c r="AJ54" s="536"/>
      <c r="AK54" s="523"/>
    </row>
    <row r="55" spans="1:37" s="293" customFormat="1" ht="12" x14ac:dyDescent="0.2">
      <c r="A55" s="523" t="s">
        <v>899</v>
      </c>
      <c r="B55" s="293" t="s">
        <v>511</v>
      </c>
      <c r="C55" s="321"/>
      <c r="D55" s="321"/>
      <c r="E55" s="524"/>
      <c r="H55" s="321"/>
      <c r="I55" s="321"/>
      <c r="J55" s="321"/>
      <c r="K55" s="321"/>
      <c r="L55" s="321"/>
      <c r="M55" s="321"/>
      <c r="Q55" s="321"/>
      <c r="R55" s="321"/>
      <c r="T55" s="524"/>
      <c r="V55" s="321"/>
      <c r="W55" s="321"/>
      <c r="Y55" s="321"/>
      <c r="Z55" s="321"/>
      <c r="AB55" s="321"/>
      <c r="AC55" s="321"/>
      <c r="AD55" s="321"/>
      <c r="AE55" s="523"/>
      <c r="AJ55" s="525"/>
      <c r="AK55" s="523"/>
    </row>
    <row r="56" spans="1:37" s="293" customFormat="1" ht="12" x14ac:dyDescent="0.2">
      <c r="A56" s="523" t="s">
        <v>900</v>
      </c>
      <c r="B56" s="293" t="s">
        <v>596</v>
      </c>
      <c r="C56" s="321"/>
      <c r="D56" s="321"/>
      <c r="E56" s="524"/>
      <c r="H56" s="321"/>
      <c r="I56" s="321"/>
      <c r="J56" s="321"/>
      <c r="K56" s="321"/>
      <c r="L56" s="321"/>
      <c r="M56" s="321"/>
      <c r="Q56" s="321"/>
      <c r="R56" s="321"/>
      <c r="T56" s="524"/>
      <c r="V56" s="321"/>
      <c r="W56" s="321"/>
      <c r="Y56" s="321"/>
      <c r="Z56" s="321"/>
      <c r="AB56" s="321"/>
      <c r="AC56" s="321"/>
      <c r="AD56" s="321"/>
      <c r="AE56" s="523"/>
      <c r="AJ56" s="536"/>
      <c r="AK56" s="523"/>
    </row>
    <row r="57" spans="1:37" s="293" customFormat="1" ht="12" x14ac:dyDescent="0.2">
      <c r="A57" s="523" t="s">
        <v>901</v>
      </c>
      <c r="B57" s="293" t="s">
        <v>421</v>
      </c>
      <c r="C57" s="321"/>
      <c r="D57" s="321"/>
      <c r="E57" s="524"/>
      <c r="H57" s="321"/>
      <c r="I57" s="321"/>
      <c r="J57" s="321"/>
      <c r="K57" s="321"/>
      <c r="L57" s="321"/>
      <c r="M57" s="321"/>
      <c r="Q57" s="321"/>
      <c r="R57" s="321"/>
      <c r="T57" s="524"/>
      <c r="V57" s="321"/>
      <c r="W57" s="321"/>
      <c r="Y57" s="321"/>
      <c r="Z57" s="321"/>
      <c r="AB57" s="321"/>
      <c r="AC57" s="321"/>
      <c r="AD57" s="321"/>
      <c r="AE57" s="523"/>
      <c r="AJ57" s="527"/>
      <c r="AK57" s="523"/>
    </row>
    <row r="58" spans="1:37" s="293" customFormat="1" ht="12" x14ac:dyDescent="0.2">
      <c r="A58" s="523" t="s">
        <v>902</v>
      </c>
      <c r="B58" s="293" t="s">
        <v>397</v>
      </c>
      <c r="C58" s="321"/>
      <c r="D58" s="321"/>
      <c r="E58" s="524"/>
      <c r="H58" s="321"/>
      <c r="I58" s="321"/>
      <c r="J58" s="321"/>
      <c r="K58" s="321"/>
      <c r="L58" s="321"/>
      <c r="M58" s="321"/>
      <c r="Q58" s="321"/>
      <c r="R58" s="321"/>
      <c r="T58" s="524"/>
      <c r="V58" s="321"/>
      <c r="W58" s="321"/>
      <c r="Y58" s="321"/>
      <c r="Z58" s="321"/>
      <c r="AB58" s="321"/>
      <c r="AC58" s="321"/>
      <c r="AD58" s="321"/>
      <c r="AE58" s="523"/>
      <c r="AJ58" s="525"/>
      <c r="AK58" s="523"/>
    </row>
    <row r="59" spans="1:37" s="293" customFormat="1" ht="12" x14ac:dyDescent="0.2">
      <c r="A59" s="523" t="s">
        <v>903</v>
      </c>
      <c r="B59" s="293" t="s">
        <v>422</v>
      </c>
      <c r="C59" s="321"/>
      <c r="D59" s="321"/>
      <c r="E59" s="524"/>
      <c r="H59" s="321"/>
      <c r="I59" s="321"/>
      <c r="J59" s="321"/>
      <c r="K59" s="321"/>
      <c r="L59" s="321"/>
      <c r="M59" s="321"/>
      <c r="Q59" s="321"/>
      <c r="R59" s="321"/>
      <c r="T59" s="524"/>
      <c r="V59" s="321"/>
      <c r="W59" s="321"/>
      <c r="Y59" s="321"/>
      <c r="Z59" s="321"/>
      <c r="AB59" s="321"/>
      <c r="AC59" s="321"/>
      <c r="AD59" s="321"/>
      <c r="AE59" s="523"/>
      <c r="AJ59" s="525"/>
      <c r="AK59" s="523"/>
    </row>
    <row r="60" spans="1:37" s="293" customFormat="1" ht="12" x14ac:dyDescent="0.2">
      <c r="A60" s="537" t="s">
        <v>904</v>
      </c>
      <c r="B60" s="319" t="s">
        <v>454</v>
      </c>
      <c r="C60" s="320"/>
      <c r="D60" s="320"/>
      <c r="E60" s="524"/>
      <c r="H60" s="321"/>
      <c r="I60" s="321"/>
      <c r="J60" s="321"/>
      <c r="K60" s="321"/>
      <c r="L60" s="321"/>
      <c r="M60" s="321"/>
      <c r="Q60" s="321"/>
      <c r="R60" s="321"/>
      <c r="T60" s="524"/>
      <c r="V60" s="321"/>
      <c r="W60" s="321"/>
      <c r="Y60" s="321"/>
      <c r="Z60" s="321"/>
      <c r="AB60" s="321"/>
      <c r="AC60" s="321"/>
      <c r="AD60" s="321"/>
      <c r="AE60" s="523"/>
      <c r="AJ60" s="525"/>
      <c r="AK60" s="523"/>
    </row>
    <row r="61" spans="1:37" s="293" customFormat="1" ht="12" x14ac:dyDescent="0.2">
      <c r="A61" s="523" t="s">
        <v>905</v>
      </c>
      <c r="B61" s="293" t="s">
        <v>557</v>
      </c>
      <c r="C61" s="321"/>
      <c r="D61" s="321"/>
      <c r="E61" s="524"/>
      <c r="H61" s="321"/>
      <c r="I61" s="321"/>
      <c r="J61" s="321"/>
      <c r="K61" s="321"/>
      <c r="L61" s="321"/>
      <c r="M61" s="321"/>
      <c r="Q61" s="321"/>
      <c r="R61" s="321"/>
      <c r="T61" s="524"/>
      <c r="V61" s="321"/>
      <c r="W61" s="321"/>
      <c r="Y61" s="321"/>
      <c r="Z61" s="321"/>
      <c r="AB61" s="321"/>
      <c r="AC61" s="321"/>
      <c r="AD61" s="321"/>
      <c r="AE61" s="523"/>
      <c r="AJ61" s="525"/>
      <c r="AK61" s="523"/>
    </row>
    <row r="62" spans="1:37" s="293" customFormat="1" ht="12" x14ac:dyDescent="0.2">
      <c r="A62" s="523" t="s">
        <v>906</v>
      </c>
      <c r="B62" s="293" t="s">
        <v>512</v>
      </c>
      <c r="C62" s="321"/>
      <c r="D62" s="321"/>
      <c r="E62" s="524"/>
      <c r="H62" s="321"/>
      <c r="I62" s="321"/>
      <c r="J62" s="321"/>
      <c r="K62" s="321"/>
      <c r="L62" s="321"/>
      <c r="M62" s="321"/>
      <c r="Q62" s="321"/>
      <c r="R62" s="321"/>
      <c r="T62" s="524"/>
      <c r="V62" s="321"/>
      <c r="W62" s="321"/>
      <c r="Y62" s="321"/>
      <c r="Z62" s="321"/>
      <c r="AB62" s="321"/>
      <c r="AC62" s="321"/>
      <c r="AD62" s="321"/>
      <c r="AE62" s="523"/>
      <c r="AJ62" s="525"/>
      <c r="AK62" s="523"/>
    </row>
    <row r="63" spans="1:37" s="293" customFormat="1" ht="12" x14ac:dyDescent="0.2">
      <c r="A63" s="523" t="s">
        <v>907</v>
      </c>
      <c r="B63" s="293" t="s">
        <v>513</v>
      </c>
      <c r="C63" s="321"/>
      <c r="D63" s="321"/>
      <c r="E63" s="524"/>
      <c r="H63" s="321"/>
      <c r="I63" s="321"/>
      <c r="J63" s="321"/>
      <c r="K63" s="321"/>
      <c r="L63" s="321"/>
      <c r="M63" s="321"/>
      <c r="Q63" s="321"/>
      <c r="R63" s="321"/>
      <c r="T63" s="524"/>
      <c r="V63" s="321"/>
      <c r="W63" s="321"/>
      <c r="Y63" s="321"/>
      <c r="Z63" s="321"/>
      <c r="AB63" s="321"/>
      <c r="AC63" s="321"/>
      <c r="AD63" s="321"/>
      <c r="AE63" s="523"/>
      <c r="AJ63" s="525"/>
      <c r="AK63" s="523"/>
    </row>
    <row r="64" spans="1:37" s="293" customFormat="1" ht="12" x14ac:dyDescent="0.2">
      <c r="A64" s="523" t="s">
        <v>908</v>
      </c>
      <c r="B64" s="293" t="s">
        <v>656</v>
      </c>
      <c r="C64" s="321"/>
      <c r="D64" s="321"/>
      <c r="E64" s="524"/>
      <c r="H64" s="321"/>
      <c r="I64" s="321"/>
      <c r="J64" s="321"/>
      <c r="K64" s="321"/>
      <c r="L64" s="321"/>
      <c r="M64" s="321"/>
      <c r="Q64" s="321"/>
      <c r="R64" s="321"/>
      <c r="T64" s="524"/>
      <c r="V64" s="321"/>
      <c r="W64" s="321"/>
      <c r="Y64" s="321"/>
      <c r="Z64" s="321"/>
      <c r="AB64" s="321"/>
      <c r="AC64" s="321"/>
      <c r="AD64" s="321"/>
      <c r="AE64" s="523"/>
      <c r="AJ64" s="525"/>
      <c r="AK64" s="523"/>
    </row>
    <row r="65" spans="1:37" s="293" customFormat="1" ht="12" x14ac:dyDescent="0.2">
      <c r="A65" s="523" t="s">
        <v>909</v>
      </c>
      <c r="B65" s="293" t="s">
        <v>610</v>
      </c>
      <c r="C65" s="321"/>
      <c r="D65" s="321"/>
      <c r="E65" s="524"/>
      <c r="H65" s="321"/>
      <c r="I65" s="321"/>
      <c r="J65" s="321"/>
      <c r="K65" s="321"/>
      <c r="L65" s="321"/>
      <c r="M65" s="321"/>
      <c r="Q65" s="321"/>
      <c r="R65" s="321"/>
      <c r="T65" s="524"/>
      <c r="V65" s="321"/>
      <c r="W65" s="321"/>
      <c r="Y65" s="321"/>
      <c r="Z65" s="321"/>
      <c r="AB65" s="321"/>
      <c r="AC65" s="321"/>
      <c r="AD65" s="321"/>
      <c r="AE65" s="523"/>
      <c r="AJ65" s="525"/>
      <c r="AK65" s="523"/>
    </row>
    <row r="66" spans="1:37" s="293" customFormat="1" ht="12" x14ac:dyDescent="0.2">
      <c r="A66" s="523" t="s">
        <v>910</v>
      </c>
      <c r="B66" s="293" t="s">
        <v>514</v>
      </c>
      <c r="C66" s="321"/>
      <c r="D66" s="321"/>
      <c r="E66" s="524"/>
      <c r="H66" s="321"/>
      <c r="I66" s="321"/>
      <c r="J66" s="321"/>
      <c r="K66" s="321"/>
      <c r="L66" s="321"/>
      <c r="M66" s="321"/>
      <c r="Q66" s="321"/>
      <c r="R66" s="321"/>
      <c r="T66" s="524"/>
      <c r="V66" s="321"/>
      <c r="W66" s="321"/>
      <c r="Y66" s="321"/>
      <c r="Z66" s="321"/>
      <c r="AB66" s="321"/>
      <c r="AC66" s="321"/>
      <c r="AD66" s="321"/>
      <c r="AE66" s="523"/>
      <c r="AJ66" s="527"/>
      <c r="AK66" s="523"/>
    </row>
    <row r="67" spans="1:37" s="293" customFormat="1" ht="12" x14ac:dyDescent="0.2">
      <c r="A67" s="523" t="s">
        <v>911</v>
      </c>
      <c r="B67" s="293" t="s">
        <v>515</v>
      </c>
      <c r="C67" s="321"/>
      <c r="D67" s="321"/>
      <c r="E67" s="524"/>
      <c r="H67" s="321"/>
      <c r="I67" s="321"/>
      <c r="J67" s="321"/>
      <c r="K67" s="321"/>
      <c r="L67" s="321"/>
      <c r="M67" s="321"/>
      <c r="Q67" s="321"/>
      <c r="R67" s="321"/>
      <c r="T67" s="524"/>
      <c r="V67" s="321"/>
      <c r="W67" s="321"/>
      <c r="Y67" s="321"/>
      <c r="Z67" s="321"/>
      <c r="AB67" s="321"/>
      <c r="AC67" s="321"/>
      <c r="AD67" s="321"/>
      <c r="AE67" s="523"/>
      <c r="AJ67" s="527"/>
      <c r="AK67" s="523"/>
    </row>
    <row r="68" spans="1:37" s="293" customFormat="1" ht="12" x14ac:dyDescent="0.2">
      <c r="A68" s="523" t="s">
        <v>912</v>
      </c>
      <c r="B68" s="293" t="s">
        <v>423</v>
      </c>
      <c r="C68" s="321"/>
      <c r="D68" s="321"/>
      <c r="E68" s="524"/>
      <c r="H68" s="321"/>
      <c r="I68" s="321"/>
      <c r="J68" s="321"/>
      <c r="K68" s="321"/>
      <c r="L68" s="321"/>
      <c r="M68" s="321"/>
      <c r="Q68" s="321"/>
      <c r="R68" s="321"/>
      <c r="T68" s="524"/>
      <c r="V68" s="321"/>
      <c r="W68" s="321"/>
      <c r="Y68" s="321"/>
      <c r="Z68" s="321"/>
      <c r="AB68" s="321"/>
      <c r="AC68" s="321"/>
      <c r="AD68" s="321"/>
      <c r="AE68" s="523"/>
      <c r="AJ68" s="527"/>
      <c r="AK68" s="523"/>
    </row>
    <row r="69" spans="1:37" s="293" customFormat="1" ht="12" x14ac:dyDescent="0.2">
      <c r="A69" s="523" t="s">
        <v>913</v>
      </c>
      <c r="B69" s="293" t="s">
        <v>558</v>
      </c>
      <c r="C69" s="321"/>
      <c r="D69" s="321"/>
      <c r="E69" s="524"/>
      <c r="H69" s="321"/>
      <c r="I69" s="321"/>
      <c r="J69" s="321"/>
      <c r="K69" s="321"/>
      <c r="L69" s="321"/>
      <c r="M69" s="321"/>
      <c r="Q69" s="321"/>
      <c r="R69" s="321"/>
      <c r="T69" s="524"/>
      <c r="V69" s="321"/>
      <c r="W69" s="321"/>
      <c r="Y69" s="321"/>
      <c r="Z69" s="321"/>
      <c r="AB69" s="321"/>
      <c r="AC69" s="321"/>
      <c r="AD69" s="321"/>
      <c r="AE69" s="523"/>
      <c r="AJ69" s="525"/>
      <c r="AK69" s="523"/>
    </row>
    <row r="70" spans="1:37" s="293" customFormat="1" ht="12" x14ac:dyDescent="0.2">
      <c r="A70" s="523" t="s">
        <v>914</v>
      </c>
      <c r="B70" s="293" t="s">
        <v>572</v>
      </c>
      <c r="C70" s="321"/>
      <c r="D70" s="321"/>
      <c r="E70" s="524"/>
      <c r="H70" s="321"/>
      <c r="I70" s="321"/>
      <c r="J70" s="321"/>
      <c r="K70" s="321"/>
      <c r="L70" s="321"/>
      <c r="M70" s="321"/>
      <c r="Q70" s="321"/>
      <c r="R70" s="321"/>
      <c r="T70" s="524"/>
      <c r="V70" s="321"/>
      <c r="W70" s="321"/>
      <c r="Y70" s="321"/>
      <c r="Z70" s="321"/>
      <c r="AB70" s="321"/>
      <c r="AC70" s="321"/>
      <c r="AD70" s="321"/>
      <c r="AE70" s="523"/>
      <c r="AJ70" s="525"/>
      <c r="AK70" s="523"/>
    </row>
    <row r="71" spans="1:37" s="293" customFormat="1" ht="12" x14ac:dyDescent="0.2">
      <c r="A71" s="523" t="s">
        <v>915</v>
      </c>
      <c r="B71" s="293" t="s">
        <v>584</v>
      </c>
      <c r="C71" s="321"/>
      <c r="D71" s="321"/>
      <c r="E71" s="524"/>
      <c r="H71" s="321"/>
      <c r="I71" s="321"/>
      <c r="J71" s="321"/>
      <c r="K71" s="321"/>
      <c r="L71" s="321"/>
      <c r="M71" s="321"/>
      <c r="Q71" s="321"/>
      <c r="R71" s="321"/>
      <c r="T71" s="524"/>
      <c r="V71" s="321"/>
      <c r="W71" s="321"/>
      <c r="Y71" s="321"/>
      <c r="Z71" s="321"/>
      <c r="AB71" s="321"/>
      <c r="AC71" s="321"/>
      <c r="AD71" s="321"/>
      <c r="AE71" s="523"/>
      <c r="AJ71" s="536"/>
      <c r="AK71" s="523"/>
    </row>
    <row r="72" spans="1:37" s="293" customFormat="1" ht="12" x14ac:dyDescent="0.2">
      <c r="A72" s="523" t="s">
        <v>916</v>
      </c>
      <c r="B72" s="293" t="s">
        <v>497</v>
      </c>
      <c r="C72" s="321"/>
      <c r="D72" s="321"/>
      <c r="E72" s="524"/>
      <c r="H72" s="321"/>
      <c r="I72" s="321"/>
      <c r="J72" s="321"/>
      <c r="K72" s="321"/>
      <c r="L72" s="321"/>
      <c r="M72" s="321"/>
      <c r="Q72" s="321"/>
      <c r="R72" s="321"/>
      <c r="T72" s="524"/>
      <c r="V72" s="321"/>
      <c r="W72" s="321"/>
      <c r="Y72" s="321"/>
      <c r="Z72" s="321"/>
      <c r="AB72" s="321"/>
      <c r="AC72" s="321"/>
      <c r="AD72" s="321"/>
      <c r="AE72" s="523"/>
      <c r="AJ72" s="525"/>
      <c r="AK72" s="523"/>
    </row>
    <row r="73" spans="1:37" s="293" customFormat="1" ht="12" x14ac:dyDescent="0.2">
      <c r="A73" s="523" t="s">
        <v>917</v>
      </c>
      <c r="B73" s="293" t="s">
        <v>559</v>
      </c>
      <c r="C73" s="321"/>
      <c r="D73" s="321"/>
      <c r="E73" s="524"/>
      <c r="H73" s="321"/>
      <c r="I73" s="321"/>
      <c r="J73" s="321"/>
      <c r="K73" s="321"/>
      <c r="L73" s="321"/>
      <c r="M73" s="321"/>
      <c r="Q73" s="321"/>
      <c r="R73" s="321"/>
      <c r="T73" s="524"/>
      <c r="V73" s="321"/>
      <c r="W73" s="321"/>
      <c r="Y73" s="321"/>
      <c r="Z73" s="321"/>
      <c r="AB73" s="321"/>
      <c r="AC73" s="321"/>
      <c r="AD73" s="321"/>
      <c r="AE73" s="523"/>
      <c r="AJ73" s="525"/>
      <c r="AK73" s="523"/>
    </row>
    <row r="74" spans="1:37" s="293" customFormat="1" ht="12" x14ac:dyDescent="0.2">
      <c r="A74" s="523" t="s">
        <v>918</v>
      </c>
      <c r="B74" s="293" t="s">
        <v>363</v>
      </c>
      <c r="C74" s="321"/>
      <c r="D74" s="321"/>
      <c r="E74" s="524"/>
      <c r="H74" s="321"/>
      <c r="I74" s="321"/>
      <c r="J74" s="321"/>
      <c r="K74" s="321"/>
      <c r="L74" s="321"/>
      <c r="M74" s="321"/>
      <c r="Q74" s="321"/>
      <c r="R74" s="321"/>
      <c r="T74" s="524"/>
      <c r="V74" s="321"/>
      <c r="W74" s="321"/>
      <c r="Y74" s="321"/>
      <c r="Z74" s="321"/>
      <c r="AB74" s="321"/>
      <c r="AC74" s="321"/>
      <c r="AD74" s="321"/>
      <c r="AE74" s="523"/>
      <c r="AJ74" s="525"/>
      <c r="AK74" s="523"/>
    </row>
    <row r="75" spans="1:37" s="293" customFormat="1" ht="12" x14ac:dyDescent="0.2">
      <c r="A75" s="523" t="s">
        <v>919</v>
      </c>
      <c r="B75" s="293" t="s">
        <v>657</v>
      </c>
      <c r="C75" s="321"/>
      <c r="D75" s="321"/>
      <c r="E75" s="524"/>
      <c r="H75" s="321"/>
      <c r="I75" s="321"/>
      <c r="J75" s="321"/>
      <c r="K75" s="321"/>
      <c r="L75" s="321"/>
      <c r="M75" s="321"/>
      <c r="Q75" s="321"/>
      <c r="R75" s="321"/>
      <c r="T75" s="524"/>
      <c r="V75" s="321"/>
      <c r="W75" s="321"/>
      <c r="Y75" s="321"/>
      <c r="Z75" s="321"/>
      <c r="AB75" s="321"/>
      <c r="AC75" s="321"/>
      <c r="AD75" s="321"/>
      <c r="AE75" s="523"/>
      <c r="AJ75" s="525"/>
      <c r="AK75" s="523"/>
    </row>
    <row r="76" spans="1:37" s="293" customFormat="1" ht="12" x14ac:dyDescent="0.2">
      <c r="A76" s="538" t="s">
        <v>920</v>
      </c>
      <c r="B76" s="293" t="s">
        <v>388</v>
      </c>
      <c r="C76" s="321"/>
      <c r="D76" s="321"/>
      <c r="E76" s="524"/>
      <c r="H76" s="321"/>
      <c r="I76" s="321"/>
      <c r="J76" s="321"/>
      <c r="K76" s="321"/>
      <c r="L76" s="321"/>
      <c r="M76" s="321"/>
      <c r="Q76" s="321"/>
      <c r="R76" s="321"/>
      <c r="T76" s="524"/>
      <c r="V76" s="321"/>
      <c r="W76" s="321"/>
      <c r="Y76" s="321"/>
      <c r="Z76" s="321"/>
      <c r="AB76" s="321"/>
      <c r="AC76" s="321"/>
      <c r="AD76" s="321"/>
      <c r="AE76" s="523"/>
      <c r="AJ76" s="525"/>
      <c r="AK76" s="523"/>
    </row>
    <row r="77" spans="1:37" s="293" customFormat="1" ht="12" x14ac:dyDescent="0.2">
      <c r="A77" s="523" t="s">
        <v>921</v>
      </c>
      <c r="B77" s="293" t="s">
        <v>597</v>
      </c>
      <c r="C77" s="321"/>
      <c r="D77" s="321"/>
      <c r="E77" s="524"/>
      <c r="H77" s="321"/>
      <c r="I77" s="321"/>
      <c r="J77" s="321"/>
      <c r="K77" s="321"/>
      <c r="L77" s="321"/>
      <c r="M77" s="321"/>
      <c r="Q77" s="321"/>
      <c r="R77" s="321"/>
      <c r="T77" s="524"/>
      <c r="V77" s="321"/>
      <c r="W77" s="321"/>
      <c r="Y77" s="321"/>
      <c r="Z77" s="321"/>
      <c r="AB77" s="321"/>
      <c r="AC77" s="321"/>
      <c r="AD77" s="321"/>
      <c r="AE77" s="523"/>
      <c r="AJ77" s="525"/>
      <c r="AK77" s="523"/>
    </row>
    <row r="78" spans="1:37" s="293" customFormat="1" ht="12" x14ac:dyDescent="0.2">
      <c r="A78" s="523" t="s">
        <v>922</v>
      </c>
      <c r="B78" s="293" t="s">
        <v>467</v>
      </c>
      <c r="C78" s="321"/>
      <c r="D78" s="321"/>
      <c r="E78" s="524"/>
      <c r="H78" s="321"/>
      <c r="I78" s="321"/>
      <c r="J78" s="321"/>
      <c r="K78" s="321"/>
      <c r="L78" s="321"/>
      <c r="M78" s="321"/>
      <c r="Q78" s="321"/>
      <c r="R78" s="321"/>
      <c r="T78" s="524"/>
      <c r="V78" s="321"/>
      <c r="W78" s="321"/>
      <c r="Y78" s="321"/>
      <c r="Z78" s="321"/>
      <c r="AB78" s="321"/>
      <c r="AC78" s="321"/>
      <c r="AD78" s="321"/>
      <c r="AE78" s="523"/>
      <c r="AJ78" s="525"/>
      <c r="AK78" s="523"/>
    </row>
    <row r="79" spans="1:37" s="293" customFormat="1" ht="12" x14ac:dyDescent="0.2">
      <c r="A79" s="523" t="s">
        <v>923</v>
      </c>
      <c r="B79" s="293" t="s">
        <v>516</v>
      </c>
      <c r="C79" s="321"/>
      <c r="D79" s="321"/>
      <c r="E79" s="524"/>
      <c r="H79" s="321"/>
      <c r="I79" s="321"/>
      <c r="J79" s="321"/>
      <c r="K79" s="321"/>
      <c r="L79" s="321"/>
      <c r="M79" s="321"/>
      <c r="Q79" s="321"/>
      <c r="R79" s="321"/>
      <c r="T79" s="524"/>
      <c r="V79" s="321"/>
      <c r="W79" s="321"/>
      <c r="Y79" s="321"/>
      <c r="Z79" s="321"/>
      <c r="AB79" s="321"/>
      <c r="AC79" s="321"/>
      <c r="AD79" s="321"/>
      <c r="AE79" s="523"/>
      <c r="AJ79" s="527"/>
      <c r="AK79" s="523"/>
    </row>
    <row r="80" spans="1:37" s="293" customFormat="1" ht="12" x14ac:dyDescent="0.2">
      <c r="A80" s="523" t="s">
        <v>924</v>
      </c>
      <c r="B80" s="293" t="s">
        <v>517</v>
      </c>
      <c r="C80" s="321"/>
      <c r="D80" s="321"/>
      <c r="E80" s="524"/>
      <c r="H80" s="321"/>
      <c r="I80" s="321"/>
      <c r="J80" s="321"/>
      <c r="K80" s="321"/>
      <c r="L80" s="321"/>
      <c r="M80" s="321"/>
      <c r="Q80" s="321"/>
      <c r="R80" s="321"/>
      <c r="T80" s="524"/>
      <c r="V80" s="321"/>
      <c r="W80" s="321"/>
      <c r="Y80" s="321"/>
      <c r="Z80" s="321"/>
      <c r="AB80" s="321"/>
      <c r="AC80" s="321"/>
      <c r="AD80" s="321"/>
      <c r="AE80" s="523"/>
      <c r="AJ80" s="525"/>
      <c r="AK80" s="523"/>
    </row>
    <row r="81" spans="1:37" s="293" customFormat="1" ht="12" x14ac:dyDescent="0.2">
      <c r="A81" s="523" t="s">
        <v>925</v>
      </c>
      <c r="B81" s="293" t="s">
        <v>611</v>
      </c>
      <c r="C81" s="321"/>
      <c r="D81" s="321"/>
      <c r="E81" s="524"/>
      <c r="H81" s="321"/>
      <c r="I81" s="321"/>
      <c r="J81" s="321"/>
      <c r="K81" s="321"/>
      <c r="L81" s="321"/>
      <c r="M81" s="321"/>
      <c r="Q81" s="321"/>
      <c r="R81" s="321"/>
      <c r="T81" s="524"/>
      <c r="V81" s="321"/>
      <c r="W81" s="321"/>
      <c r="Y81" s="321"/>
      <c r="Z81" s="321"/>
      <c r="AB81" s="321"/>
      <c r="AC81" s="321"/>
      <c r="AD81" s="321"/>
      <c r="AE81" s="523"/>
      <c r="AJ81" s="525"/>
      <c r="AK81" s="523"/>
    </row>
    <row r="82" spans="1:37" s="293" customFormat="1" ht="12" x14ac:dyDescent="0.2">
      <c r="A82" s="523" t="s">
        <v>926</v>
      </c>
      <c r="B82" s="293" t="s">
        <v>364</v>
      </c>
      <c r="C82" s="321"/>
      <c r="D82" s="321"/>
      <c r="E82" s="524"/>
      <c r="H82" s="321"/>
      <c r="I82" s="321"/>
      <c r="J82" s="321"/>
      <c r="K82" s="321"/>
      <c r="L82" s="321"/>
      <c r="M82" s="321"/>
      <c r="Q82" s="321"/>
      <c r="R82" s="321"/>
      <c r="T82" s="524"/>
      <c r="V82" s="321"/>
      <c r="W82" s="321"/>
      <c r="Y82" s="321"/>
      <c r="Z82" s="321"/>
      <c r="AB82" s="321"/>
      <c r="AC82" s="321"/>
      <c r="AD82" s="321"/>
      <c r="AE82" s="523"/>
      <c r="AJ82" s="525"/>
      <c r="AK82" s="523"/>
    </row>
    <row r="83" spans="1:37" s="293" customFormat="1" ht="12" x14ac:dyDescent="0.2">
      <c r="A83" s="523" t="s">
        <v>927</v>
      </c>
      <c r="B83" s="293" t="s">
        <v>612</v>
      </c>
      <c r="C83" s="321"/>
      <c r="D83" s="321"/>
      <c r="E83" s="524"/>
      <c r="H83" s="321"/>
      <c r="I83" s="321"/>
      <c r="J83" s="321"/>
      <c r="K83" s="321"/>
      <c r="L83" s="321"/>
      <c r="M83" s="321"/>
      <c r="Q83" s="321"/>
      <c r="R83" s="321"/>
      <c r="T83" s="524"/>
      <c r="V83" s="321"/>
      <c r="W83" s="321"/>
      <c r="Y83" s="321"/>
      <c r="Z83" s="321"/>
      <c r="AB83" s="321"/>
      <c r="AC83" s="321"/>
      <c r="AD83" s="321"/>
      <c r="AE83" s="523"/>
      <c r="AJ83" s="525"/>
      <c r="AK83" s="523"/>
    </row>
    <row r="84" spans="1:37" s="293" customFormat="1" ht="12" x14ac:dyDescent="0.2">
      <c r="A84" s="523" t="s">
        <v>928</v>
      </c>
      <c r="B84" s="293" t="s">
        <v>444</v>
      </c>
      <c r="C84" s="321"/>
      <c r="D84" s="321"/>
      <c r="E84" s="524"/>
      <c r="H84" s="321"/>
      <c r="I84" s="321"/>
      <c r="J84" s="321"/>
      <c r="K84" s="321"/>
      <c r="L84" s="321"/>
      <c r="M84" s="321"/>
      <c r="Q84" s="321"/>
      <c r="R84" s="321"/>
      <c r="T84" s="524"/>
      <c r="V84" s="321"/>
      <c r="W84" s="321"/>
      <c r="Y84" s="321"/>
      <c r="Z84" s="321"/>
      <c r="AB84" s="321"/>
      <c r="AC84" s="321"/>
      <c r="AD84" s="321"/>
      <c r="AE84" s="523"/>
      <c r="AJ84" s="527"/>
      <c r="AK84" s="523"/>
    </row>
    <row r="85" spans="1:37" s="293" customFormat="1" ht="12" x14ac:dyDescent="0.2">
      <c r="A85" s="523" t="s">
        <v>929</v>
      </c>
      <c r="B85" s="293" t="s">
        <v>498</v>
      </c>
      <c r="C85" s="321"/>
      <c r="D85" s="321"/>
      <c r="E85" s="524"/>
      <c r="H85" s="321"/>
      <c r="I85" s="321"/>
      <c r="J85" s="321"/>
      <c r="K85" s="321"/>
      <c r="L85" s="321"/>
      <c r="M85" s="321"/>
      <c r="Q85" s="321"/>
      <c r="R85" s="321"/>
      <c r="T85" s="524"/>
      <c r="V85" s="321"/>
      <c r="W85" s="321"/>
      <c r="Y85" s="321"/>
      <c r="Z85" s="321"/>
      <c r="AB85" s="321"/>
      <c r="AC85" s="321"/>
      <c r="AD85" s="321"/>
      <c r="AE85" s="523"/>
      <c r="AJ85" s="525"/>
      <c r="AK85" s="523"/>
    </row>
    <row r="86" spans="1:37" s="293" customFormat="1" ht="12" x14ac:dyDescent="0.2">
      <c r="A86" s="523" t="s">
        <v>930</v>
      </c>
      <c r="B86" s="293" t="s">
        <v>389</v>
      </c>
      <c r="C86" s="321"/>
      <c r="D86" s="321"/>
      <c r="E86" s="524"/>
      <c r="H86" s="321"/>
      <c r="I86" s="321"/>
      <c r="J86" s="321"/>
      <c r="K86" s="321"/>
      <c r="L86" s="321"/>
      <c r="M86" s="321"/>
      <c r="Q86" s="321"/>
      <c r="R86" s="321"/>
      <c r="T86" s="524"/>
      <c r="V86" s="321"/>
      <c r="W86" s="321"/>
      <c r="Y86" s="321"/>
      <c r="Z86" s="321"/>
      <c r="AB86" s="321"/>
      <c r="AC86" s="321"/>
      <c r="AD86" s="321"/>
      <c r="AE86" s="523"/>
      <c r="AJ86" s="525"/>
      <c r="AK86" s="523"/>
    </row>
    <row r="87" spans="1:37" s="293" customFormat="1" ht="12" x14ac:dyDescent="0.2">
      <c r="A87" s="523" t="s">
        <v>931</v>
      </c>
      <c r="B87" s="293" t="s">
        <v>573</v>
      </c>
      <c r="C87" s="321"/>
      <c r="D87" s="321"/>
      <c r="E87" s="524"/>
      <c r="H87" s="321"/>
      <c r="I87" s="321"/>
      <c r="J87" s="321"/>
      <c r="K87" s="321"/>
      <c r="L87" s="321"/>
      <c r="M87" s="321"/>
      <c r="Q87" s="321"/>
      <c r="R87" s="321"/>
      <c r="T87" s="524"/>
      <c r="V87" s="321"/>
      <c r="W87" s="321"/>
      <c r="Y87" s="321"/>
      <c r="Z87" s="321"/>
      <c r="AB87" s="321"/>
      <c r="AC87" s="321"/>
      <c r="AD87" s="321"/>
      <c r="AE87" s="523"/>
      <c r="AJ87" s="525"/>
      <c r="AK87" s="523"/>
    </row>
    <row r="88" spans="1:37" s="293" customFormat="1" ht="12" x14ac:dyDescent="0.2">
      <c r="A88" s="523" t="s">
        <v>932</v>
      </c>
      <c r="B88" s="293" t="s">
        <v>630</v>
      </c>
      <c r="C88" s="321"/>
      <c r="D88" s="321"/>
      <c r="E88" s="524"/>
      <c r="H88" s="321"/>
      <c r="I88" s="321"/>
      <c r="J88" s="321"/>
      <c r="K88" s="321"/>
      <c r="L88" s="321"/>
      <c r="M88" s="321"/>
      <c r="Q88" s="321"/>
      <c r="R88" s="321"/>
      <c r="T88" s="524"/>
      <c r="V88" s="321"/>
      <c r="W88" s="321"/>
      <c r="Y88" s="321"/>
      <c r="Z88" s="321"/>
      <c r="AB88" s="321"/>
      <c r="AC88" s="321"/>
      <c r="AD88" s="321"/>
      <c r="AE88" s="523"/>
      <c r="AJ88" s="525"/>
      <c r="AK88" s="523"/>
    </row>
    <row r="89" spans="1:37" s="293" customFormat="1" ht="12" x14ac:dyDescent="0.2">
      <c r="A89" s="523" t="s">
        <v>933</v>
      </c>
      <c r="B89" s="293" t="s">
        <v>620</v>
      </c>
      <c r="C89" s="321"/>
      <c r="D89" s="321"/>
      <c r="E89" s="524"/>
      <c r="H89" s="321"/>
      <c r="I89" s="321"/>
      <c r="J89" s="321"/>
      <c r="K89" s="321"/>
      <c r="L89" s="321"/>
      <c r="M89" s="321"/>
      <c r="Q89" s="321"/>
      <c r="R89" s="321"/>
      <c r="T89" s="524"/>
      <c r="V89" s="321"/>
      <c r="W89" s="321"/>
      <c r="Y89" s="321"/>
      <c r="Z89" s="321"/>
      <c r="AB89" s="321"/>
      <c r="AC89" s="321"/>
      <c r="AD89" s="321"/>
      <c r="AE89" s="523"/>
      <c r="AJ89" s="525"/>
      <c r="AK89" s="523"/>
    </row>
    <row r="90" spans="1:37" s="293" customFormat="1" ht="12" x14ac:dyDescent="0.2">
      <c r="A90" s="523" t="s">
        <v>934</v>
      </c>
      <c r="B90" s="293" t="s">
        <v>518</v>
      </c>
      <c r="C90" s="321"/>
      <c r="D90" s="321"/>
      <c r="E90" s="524"/>
      <c r="H90" s="321"/>
      <c r="I90" s="321"/>
      <c r="J90" s="321"/>
      <c r="K90" s="321"/>
      <c r="L90" s="321"/>
      <c r="M90" s="321"/>
      <c r="Q90" s="321"/>
      <c r="R90" s="321"/>
      <c r="T90" s="524"/>
      <c r="V90" s="321"/>
      <c r="W90" s="321"/>
      <c r="Y90" s="321"/>
      <c r="Z90" s="321"/>
      <c r="AB90" s="321"/>
      <c r="AC90" s="321"/>
      <c r="AD90" s="321"/>
      <c r="AE90" s="523"/>
      <c r="AJ90" s="525"/>
      <c r="AK90" s="523"/>
    </row>
    <row r="91" spans="1:37" s="293" customFormat="1" ht="12" x14ac:dyDescent="0.2">
      <c r="A91" s="523" t="s">
        <v>935</v>
      </c>
      <c r="B91" s="293" t="s">
        <v>468</v>
      </c>
      <c r="C91" s="321"/>
      <c r="D91" s="321"/>
      <c r="E91" s="524"/>
      <c r="H91" s="321"/>
      <c r="I91" s="321"/>
      <c r="J91" s="321"/>
      <c r="K91" s="321"/>
      <c r="L91" s="321"/>
      <c r="M91" s="321"/>
      <c r="Q91" s="321"/>
      <c r="R91" s="321"/>
      <c r="T91" s="524"/>
      <c r="V91" s="321"/>
      <c r="W91" s="321"/>
      <c r="Y91" s="321"/>
      <c r="Z91" s="321"/>
      <c r="AB91" s="321"/>
      <c r="AC91" s="321"/>
      <c r="AD91" s="321"/>
      <c r="AE91" s="523"/>
      <c r="AJ91" s="525"/>
      <c r="AK91" s="523"/>
    </row>
    <row r="92" spans="1:37" s="293" customFormat="1" ht="12" x14ac:dyDescent="0.2">
      <c r="A92" s="523" t="s">
        <v>936</v>
      </c>
      <c r="B92" s="293" t="s">
        <v>469</v>
      </c>
      <c r="C92" s="321"/>
      <c r="D92" s="321"/>
      <c r="E92" s="524"/>
      <c r="H92" s="321"/>
      <c r="I92" s="321"/>
      <c r="J92" s="321"/>
      <c r="K92" s="321"/>
      <c r="L92" s="321"/>
      <c r="M92" s="321"/>
      <c r="Q92" s="321"/>
      <c r="R92" s="321"/>
      <c r="T92" s="524"/>
      <c r="V92" s="321"/>
      <c r="W92" s="321"/>
      <c r="Y92" s="321"/>
      <c r="Z92" s="321"/>
      <c r="AB92" s="321"/>
      <c r="AC92" s="321"/>
      <c r="AD92" s="321"/>
      <c r="AE92" s="523"/>
      <c r="AJ92" s="525"/>
      <c r="AK92" s="523"/>
    </row>
    <row r="93" spans="1:37" s="293" customFormat="1" ht="12" x14ac:dyDescent="0.2">
      <c r="A93" s="523" t="s">
        <v>937</v>
      </c>
      <c r="B93" s="293" t="s">
        <v>445</v>
      </c>
      <c r="C93" s="321"/>
      <c r="D93" s="321"/>
      <c r="E93" s="524"/>
      <c r="H93" s="321"/>
      <c r="I93" s="321"/>
      <c r="J93" s="321"/>
      <c r="K93" s="321"/>
      <c r="L93" s="321"/>
      <c r="M93" s="321"/>
      <c r="Q93" s="321"/>
      <c r="R93" s="321"/>
      <c r="T93" s="524"/>
      <c r="V93" s="321"/>
      <c r="W93" s="321"/>
      <c r="Y93" s="321"/>
      <c r="Z93" s="321"/>
      <c r="AB93" s="321"/>
      <c r="AC93" s="321"/>
      <c r="AD93" s="321"/>
      <c r="AE93" s="523"/>
      <c r="AJ93" s="527"/>
      <c r="AK93" s="523"/>
    </row>
    <row r="94" spans="1:37" s="293" customFormat="1" ht="12" x14ac:dyDescent="0.2">
      <c r="A94" s="523" t="s">
        <v>938</v>
      </c>
      <c r="B94" s="293" t="s">
        <v>470</v>
      </c>
      <c r="C94" s="321"/>
      <c r="D94" s="321"/>
      <c r="E94" s="524"/>
      <c r="H94" s="321"/>
      <c r="I94" s="321"/>
      <c r="J94" s="321"/>
      <c r="K94" s="321"/>
      <c r="L94" s="321"/>
      <c r="M94" s="321"/>
      <c r="Q94" s="321"/>
      <c r="R94" s="321"/>
      <c r="T94" s="524"/>
      <c r="V94" s="321"/>
      <c r="W94" s="321"/>
      <c r="Y94" s="321"/>
      <c r="Z94" s="321"/>
      <c r="AB94" s="321"/>
      <c r="AC94" s="321"/>
      <c r="AD94" s="321"/>
      <c r="AE94" s="523"/>
      <c r="AJ94" s="528"/>
      <c r="AK94" s="523"/>
    </row>
    <row r="95" spans="1:37" s="530" customFormat="1" ht="12" x14ac:dyDescent="0.2">
      <c r="A95" s="529" t="s">
        <v>939</v>
      </c>
      <c r="B95" s="530" t="s">
        <v>471</v>
      </c>
      <c r="C95" s="531"/>
      <c r="D95" s="531"/>
      <c r="E95" s="532"/>
      <c r="H95" s="531"/>
      <c r="I95" s="531"/>
      <c r="J95" s="531"/>
      <c r="K95" s="531"/>
      <c r="L95" s="531"/>
      <c r="M95" s="531"/>
      <c r="Q95" s="531"/>
      <c r="R95" s="531"/>
      <c r="T95" s="532"/>
      <c r="V95" s="531"/>
      <c r="W95" s="531"/>
      <c r="Y95" s="531"/>
      <c r="Z95" s="531"/>
      <c r="AB95" s="531"/>
      <c r="AC95" s="531"/>
      <c r="AD95" s="531"/>
      <c r="AE95" s="529"/>
      <c r="AJ95" s="533"/>
      <c r="AK95" s="529"/>
    </row>
    <row r="96" spans="1:37" s="530" customFormat="1" ht="12" x14ac:dyDescent="0.2">
      <c r="A96" s="529" t="s">
        <v>940</v>
      </c>
      <c r="B96" s="530" t="s">
        <v>658</v>
      </c>
      <c r="C96" s="531"/>
      <c r="D96" s="531"/>
      <c r="E96" s="532"/>
      <c r="H96" s="531"/>
      <c r="I96" s="531"/>
      <c r="J96" s="531"/>
      <c r="K96" s="531"/>
      <c r="L96" s="531"/>
      <c r="M96" s="531"/>
      <c r="Q96" s="531"/>
      <c r="R96" s="531"/>
      <c r="T96" s="532"/>
      <c r="V96" s="531"/>
      <c r="W96" s="531"/>
      <c r="Y96" s="531"/>
      <c r="Z96" s="531"/>
      <c r="AB96" s="531"/>
      <c r="AC96" s="531"/>
      <c r="AD96" s="531"/>
      <c r="AE96" s="529"/>
      <c r="AJ96" s="533"/>
      <c r="AK96" s="529"/>
    </row>
    <row r="97" spans="1:37" s="530" customFormat="1" ht="12" x14ac:dyDescent="0.2">
      <c r="A97" s="529" t="s">
        <v>941</v>
      </c>
      <c r="B97" s="530" t="s">
        <v>365</v>
      </c>
      <c r="C97" s="531"/>
      <c r="D97" s="531"/>
      <c r="E97" s="532"/>
      <c r="H97" s="531"/>
      <c r="I97" s="531"/>
      <c r="J97" s="531"/>
      <c r="K97" s="531"/>
      <c r="L97" s="531"/>
      <c r="M97" s="531"/>
      <c r="Q97" s="531"/>
      <c r="R97" s="531"/>
      <c r="T97" s="532"/>
      <c r="V97" s="531"/>
      <c r="W97" s="531"/>
      <c r="Y97" s="531"/>
      <c r="Z97" s="531"/>
      <c r="AB97" s="531"/>
      <c r="AC97" s="531"/>
      <c r="AD97" s="531"/>
      <c r="AE97" s="529"/>
      <c r="AJ97" s="539"/>
      <c r="AK97" s="529"/>
    </row>
    <row r="98" spans="1:37" s="530" customFormat="1" ht="12" x14ac:dyDescent="0.2">
      <c r="A98" s="529" t="s">
        <v>942</v>
      </c>
      <c r="B98" s="530" t="s">
        <v>424</v>
      </c>
      <c r="C98" s="531"/>
      <c r="D98" s="531"/>
      <c r="E98" s="532"/>
      <c r="H98" s="531"/>
      <c r="I98" s="531"/>
      <c r="J98" s="531"/>
      <c r="K98" s="531"/>
      <c r="L98" s="531"/>
      <c r="M98" s="531"/>
      <c r="Q98" s="531"/>
      <c r="R98" s="531"/>
      <c r="T98" s="532"/>
      <c r="V98" s="531"/>
      <c r="W98" s="531"/>
      <c r="Y98" s="531"/>
      <c r="Z98" s="531"/>
      <c r="AB98" s="531"/>
      <c r="AC98" s="531"/>
      <c r="AD98" s="531"/>
      <c r="AE98" s="529"/>
      <c r="AJ98" s="540"/>
      <c r="AK98" s="529"/>
    </row>
    <row r="99" spans="1:37" s="530" customFormat="1" ht="12" x14ac:dyDescent="0.2">
      <c r="A99" s="529" t="s">
        <v>943</v>
      </c>
      <c r="B99" s="530" t="s">
        <v>659</v>
      </c>
      <c r="C99" s="531"/>
      <c r="D99" s="531"/>
      <c r="E99" s="532"/>
      <c r="H99" s="531"/>
      <c r="I99" s="531"/>
      <c r="J99" s="531"/>
      <c r="K99" s="531"/>
      <c r="L99" s="531"/>
      <c r="M99" s="531"/>
      <c r="Q99" s="531"/>
      <c r="R99" s="531"/>
      <c r="T99" s="532"/>
      <c r="V99" s="531"/>
      <c r="W99" s="531"/>
      <c r="Y99" s="531"/>
      <c r="Z99" s="531"/>
      <c r="AB99" s="531"/>
      <c r="AC99" s="531"/>
      <c r="AD99" s="531"/>
      <c r="AE99" s="529"/>
      <c r="AJ99" s="533"/>
      <c r="AK99" s="529"/>
    </row>
    <row r="100" spans="1:37" s="530" customFormat="1" ht="12" x14ac:dyDescent="0.2">
      <c r="A100" s="529" t="s">
        <v>944</v>
      </c>
      <c r="B100" s="530" t="s">
        <v>441</v>
      </c>
      <c r="C100" s="531"/>
      <c r="D100" s="531"/>
      <c r="E100" s="532"/>
      <c r="H100" s="531"/>
      <c r="I100" s="531"/>
      <c r="J100" s="531"/>
      <c r="K100" s="531"/>
      <c r="L100" s="531"/>
      <c r="M100" s="531"/>
      <c r="Q100" s="531"/>
      <c r="R100" s="531"/>
      <c r="T100" s="532"/>
      <c r="V100" s="531"/>
      <c r="W100" s="531"/>
      <c r="Y100" s="531"/>
      <c r="Z100" s="531"/>
      <c r="AB100" s="531"/>
      <c r="AC100" s="531"/>
      <c r="AD100" s="531"/>
      <c r="AE100" s="529"/>
      <c r="AJ100" s="541"/>
      <c r="AK100" s="529"/>
    </row>
    <row r="101" spans="1:37" s="530" customFormat="1" ht="12" x14ac:dyDescent="0.2">
      <c r="A101" s="529" t="s">
        <v>945</v>
      </c>
      <c r="B101" s="530" t="s">
        <v>519</v>
      </c>
      <c r="C101" s="531"/>
      <c r="D101" s="531"/>
      <c r="E101" s="532"/>
      <c r="H101" s="531"/>
      <c r="I101" s="531"/>
      <c r="J101" s="531"/>
      <c r="K101" s="531"/>
      <c r="L101" s="531"/>
      <c r="M101" s="531"/>
      <c r="Q101" s="531"/>
      <c r="R101" s="531"/>
      <c r="T101" s="532"/>
      <c r="V101" s="531"/>
      <c r="W101" s="531"/>
      <c r="Y101" s="531"/>
      <c r="Z101" s="531"/>
      <c r="AB101" s="531"/>
      <c r="AC101" s="531"/>
      <c r="AD101" s="531"/>
      <c r="AE101" s="529"/>
      <c r="AJ101" s="533"/>
      <c r="AK101" s="529"/>
    </row>
    <row r="102" spans="1:37" s="530" customFormat="1" ht="12" x14ac:dyDescent="0.2">
      <c r="A102" s="529" t="s">
        <v>946</v>
      </c>
      <c r="B102" s="530" t="s">
        <v>456</v>
      </c>
      <c r="C102" s="531"/>
      <c r="D102" s="531"/>
      <c r="E102" s="532"/>
      <c r="H102" s="531"/>
      <c r="I102" s="531"/>
      <c r="J102" s="531"/>
      <c r="K102" s="531"/>
      <c r="L102" s="531"/>
      <c r="M102" s="531"/>
      <c r="Q102" s="531"/>
      <c r="R102" s="531"/>
      <c r="T102" s="532"/>
      <c r="V102" s="531"/>
      <c r="W102" s="531"/>
      <c r="Y102" s="531"/>
      <c r="Z102" s="531"/>
      <c r="AB102" s="531"/>
      <c r="AC102" s="531"/>
      <c r="AD102" s="531"/>
      <c r="AE102" s="529"/>
      <c r="AJ102" s="533"/>
      <c r="AK102" s="529"/>
    </row>
    <row r="103" spans="1:37" s="530" customFormat="1" ht="12" x14ac:dyDescent="0.2">
      <c r="A103" s="529" t="s">
        <v>947</v>
      </c>
      <c r="B103" s="530" t="s">
        <v>574</v>
      </c>
      <c r="C103" s="531"/>
      <c r="D103" s="531"/>
      <c r="E103" s="532"/>
      <c r="H103" s="531"/>
      <c r="I103" s="531"/>
      <c r="J103" s="531"/>
      <c r="K103" s="531"/>
      <c r="L103" s="531"/>
      <c r="M103" s="531"/>
      <c r="Q103" s="531"/>
      <c r="R103" s="531"/>
      <c r="T103" s="532"/>
      <c r="V103" s="531"/>
      <c r="W103" s="531"/>
      <c r="Y103" s="531"/>
      <c r="Z103" s="531"/>
      <c r="AB103" s="531"/>
      <c r="AC103" s="531"/>
      <c r="AD103" s="531"/>
      <c r="AE103" s="529"/>
      <c r="AJ103" s="533"/>
      <c r="AK103" s="529"/>
    </row>
    <row r="104" spans="1:37" s="530" customFormat="1" ht="12" x14ac:dyDescent="0.2">
      <c r="A104" s="529" t="s">
        <v>948</v>
      </c>
      <c r="B104" s="530" t="s">
        <v>457</v>
      </c>
      <c r="C104" s="531"/>
      <c r="D104" s="531"/>
      <c r="E104" s="532"/>
      <c r="H104" s="531"/>
      <c r="I104" s="531"/>
      <c r="J104" s="531"/>
      <c r="K104" s="531"/>
      <c r="L104" s="531"/>
      <c r="M104" s="531"/>
      <c r="Q104" s="531"/>
      <c r="R104" s="531"/>
      <c r="T104" s="532"/>
      <c r="V104" s="531"/>
      <c r="W104" s="531"/>
      <c r="Y104" s="531"/>
      <c r="Z104" s="531"/>
      <c r="AB104" s="531"/>
      <c r="AC104" s="531"/>
      <c r="AD104" s="531"/>
      <c r="AE104" s="529"/>
      <c r="AJ104" s="533"/>
      <c r="AK104" s="529"/>
    </row>
    <row r="105" spans="1:37" s="530" customFormat="1" ht="12" x14ac:dyDescent="0.2">
      <c r="A105" s="529" t="s">
        <v>949</v>
      </c>
      <c r="B105" s="530" t="s">
        <v>560</v>
      </c>
      <c r="C105" s="531"/>
      <c r="D105" s="531"/>
      <c r="E105" s="532"/>
      <c r="H105" s="531"/>
      <c r="I105" s="531"/>
      <c r="J105" s="531"/>
      <c r="K105" s="531"/>
      <c r="L105" s="531"/>
      <c r="M105" s="531"/>
      <c r="Q105" s="531"/>
      <c r="R105" s="531"/>
      <c r="T105" s="532"/>
      <c r="V105" s="531"/>
      <c r="W105" s="531"/>
      <c r="Y105" s="531"/>
      <c r="Z105" s="531"/>
      <c r="AB105" s="531"/>
      <c r="AC105" s="531"/>
      <c r="AD105" s="531"/>
      <c r="AE105" s="529"/>
      <c r="AJ105" s="533"/>
      <c r="AK105" s="529"/>
    </row>
    <row r="106" spans="1:37" s="530" customFormat="1" ht="12" x14ac:dyDescent="0.2">
      <c r="A106" s="529" t="s">
        <v>950</v>
      </c>
      <c r="B106" s="530" t="s">
        <v>398</v>
      </c>
      <c r="C106" s="531"/>
      <c r="D106" s="531"/>
      <c r="E106" s="532"/>
      <c r="H106" s="531"/>
      <c r="I106" s="531"/>
      <c r="J106" s="531"/>
      <c r="K106" s="531"/>
      <c r="L106" s="531"/>
      <c r="M106" s="531"/>
      <c r="Q106" s="531"/>
      <c r="R106" s="531"/>
      <c r="T106" s="532"/>
      <c r="V106" s="531"/>
      <c r="W106" s="531"/>
      <c r="Y106" s="531"/>
      <c r="Z106" s="531"/>
      <c r="AB106" s="531"/>
      <c r="AC106" s="531"/>
      <c r="AD106" s="531"/>
      <c r="AE106" s="529"/>
      <c r="AJ106" s="539"/>
      <c r="AK106" s="529"/>
    </row>
    <row r="107" spans="1:37" s="530" customFormat="1" ht="12" x14ac:dyDescent="0.2">
      <c r="A107" s="529" t="s">
        <v>951</v>
      </c>
      <c r="B107" s="530" t="s">
        <v>561</v>
      </c>
      <c r="C107" s="531"/>
      <c r="D107" s="531"/>
      <c r="E107" s="532"/>
      <c r="H107" s="531"/>
      <c r="I107" s="531"/>
      <c r="J107" s="531"/>
      <c r="K107" s="531"/>
      <c r="L107" s="531"/>
      <c r="M107" s="531"/>
      <c r="Q107" s="531"/>
      <c r="R107" s="531"/>
      <c r="T107" s="532"/>
      <c r="V107" s="531"/>
      <c r="W107" s="531"/>
      <c r="Y107" s="531"/>
      <c r="Z107" s="531"/>
      <c r="AB107" s="531"/>
      <c r="AC107" s="531"/>
      <c r="AD107" s="531"/>
      <c r="AE107" s="529"/>
      <c r="AJ107" s="533"/>
      <c r="AK107" s="529"/>
    </row>
    <row r="108" spans="1:37" s="530" customFormat="1" ht="12" x14ac:dyDescent="0.2">
      <c r="A108" s="529" t="s">
        <v>952</v>
      </c>
      <c r="B108" s="530" t="s">
        <v>407</v>
      </c>
      <c r="C108" s="531"/>
      <c r="D108" s="531"/>
      <c r="E108" s="532"/>
      <c r="H108" s="531"/>
      <c r="I108" s="531"/>
      <c r="J108" s="531"/>
      <c r="K108" s="531"/>
      <c r="L108" s="531"/>
      <c r="M108" s="531"/>
      <c r="Q108" s="531"/>
      <c r="R108" s="531"/>
      <c r="T108" s="532"/>
      <c r="V108" s="531"/>
      <c r="W108" s="531"/>
      <c r="Y108" s="531"/>
      <c r="Z108" s="531"/>
      <c r="AB108" s="531"/>
      <c r="AC108" s="531"/>
      <c r="AD108" s="531"/>
      <c r="AE108" s="529"/>
      <c r="AJ108" s="539"/>
      <c r="AK108" s="529"/>
    </row>
    <row r="109" spans="1:37" s="530" customFormat="1" ht="12" x14ac:dyDescent="0.2">
      <c r="A109" s="529" t="s">
        <v>953</v>
      </c>
      <c r="B109" s="530" t="s">
        <v>660</v>
      </c>
      <c r="C109" s="531"/>
      <c r="D109" s="531"/>
      <c r="E109" s="532"/>
      <c r="H109" s="531"/>
      <c r="I109" s="531"/>
      <c r="J109" s="531"/>
      <c r="K109" s="531"/>
      <c r="L109" s="531"/>
      <c r="M109" s="531"/>
      <c r="Q109" s="531"/>
      <c r="R109" s="531"/>
      <c r="T109" s="532"/>
      <c r="V109" s="531"/>
      <c r="W109" s="531"/>
      <c r="Y109" s="531"/>
      <c r="Z109" s="531"/>
      <c r="AB109" s="531"/>
      <c r="AC109" s="531"/>
      <c r="AD109" s="531"/>
      <c r="AE109" s="529"/>
      <c r="AJ109" s="533"/>
      <c r="AK109" s="529"/>
    </row>
    <row r="110" spans="1:37" s="530" customFormat="1" ht="12" x14ac:dyDescent="0.2">
      <c r="A110" s="529" t="s">
        <v>954</v>
      </c>
      <c r="B110" s="530" t="s">
        <v>472</v>
      </c>
      <c r="C110" s="531"/>
      <c r="D110" s="531"/>
      <c r="E110" s="532"/>
      <c r="H110" s="531"/>
      <c r="I110" s="531"/>
      <c r="J110" s="531"/>
      <c r="K110" s="531"/>
      <c r="L110" s="531"/>
      <c r="M110" s="531"/>
      <c r="Q110" s="531"/>
      <c r="R110" s="531"/>
      <c r="T110" s="532"/>
      <c r="V110" s="531"/>
      <c r="W110" s="531"/>
      <c r="Y110" s="531"/>
      <c r="Z110" s="531"/>
      <c r="AB110" s="531"/>
      <c r="AC110" s="531"/>
      <c r="AD110" s="531"/>
      <c r="AE110" s="529"/>
      <c r="AJ110" s="533"/>
      <c r="AK110" s="529"/>
    </row>
    <row r="111" spans="1:37" s="530" customFormat="1" ht="12" x14ac:dyDescent="0.2">
      <c r="A111" s="542" t="s">
        <v>955</v>
      </c>
      <c r="B111" s="515" t="s">
        <v>390</v>
      </c>
      <c r="C111" s="512"/>
      <c r="D111" s="512"/>
      <c r="E111" s="532"/>
      <c r="H111" s="531"/>
      <c r="I111" s="531"/>
      <c r="J111" s="531"/>
      <c r="K111" s="531"/>
      <c r="L111" s="531"/>
      <c r="M111" s="531"/>
      <c r="Q111" s="531"/>
      <c r="R111" s="531"/>
      <c r="T111" s="532"/>
      <c r="V111" s="531"/>
      <c r="W111" s="531"/>
      <c r="Y111" s="531"/>
      <c r="Z111" s="531"/>
      <c r="AB111" s="531"/>
      <c r="AC111" s="531"/>
      <c r="AD111" s="531"/>
      <c r="AE111" s="529"/>
      <c r="AJ111" s="541"/>
      <c r="AK111" s="529"/>
    </row>
    <row r="112" spans="1:37" s="530" customFormat="1" ht="12" x14ac:dyDescent="0.2">
      <c r="A112" s="529" t="s">
        <v>956</v>
      </c>
      <c r="B112" s="530" t="s">
        <v>621</v>
      </c>
      <c r="C112" s="531"/>
      <c r="D112" s="531"/>
      <c r="E112" s="532"/>
      <c r="H112" s="531"/>
      <c r="I112" s="531"/>
      <c r="J112" s="531"/>
      <c r="K112" s="531"/>
      <c r="L112" s="531"/>
      <c r="M112" s="531"/>
      <c r="Q112" s="531"/>
      <c r="R112" s="531"/>
      <c r="T112" s="532"/>
      <c r="V112" s="531"/>
      <c r="W112" s="531"/>
      <c r="Y112" s="531"/>
      <c r="Z112" s="531"/>
      <c r="AB112" s="531"/>
      <c r="AC112" s="531"/>
      <c r="AD112" s="531"/>
      <c r="AE112" s="529"/>
      <c r="AJ112" s="533"/>
      <c r="AK112" s="529"/>
    </row>
    <row r="113" spans="1:37" s="530" customFormat="1" ht="12" x14ac:dyDescent="0.2">
      <c r="A113" s="529" t="s">
        <v>957</v>
      </c>
      <c r="B113" s="530" t="s">
        <v>473</v>
      </c>
      <c r="C113" s="531"/>
      <c r="D113" s="531"/>
      <c r="E113" s="532"/>
      <c r="H113" s="531"/>
      <c r="I113" s="531"/>
      <c r="J113" s="531"/>
      <c r="K113" s="531"/>
      <c r="L113" s="531"/>
      <c r="M113" s="531"/>
      <c r="Q113" s="531"/>
      <c r="R113" s="531"/>
      <c r="T113" s="532"/>
      <c r="V113" s="531"/>
      <c r="W113" s="531"/>
      <c r="Y113" s="531"/>
      <c r="Z113" s="531"/>
      <c r="AB113" s="531"/>
      <c r="AC113" s="531"/>
      <c r="AD113" s="531"/>
      <c r="AE113" s="529"/>
      <c r="AJ113" s="533"/>
      <c r="AK113" s="529"/>
    </row>
    <row r="114" spans="1:37" s="530" customFormat="1" ht="12" x14ac:dyDescent="0.2">
      <c r="A114" s="529" t="s">
        <v>958</v>
      </c>
      <c r="B114" s="530" t="s">
        <v>562</v>
      </c>
      <c r="C114" s="531"/>
      <c r="D114" s="531"/>
      <c r="E114" s="532"/>
      <c r="H114" s="531"/>
      <c r="I114" s="531"/>
      <c r="J114" s="531"/>
      <c r="K114" s="531"/>
      <c r="L114" s="531"/>
      <c r="M114" s="531"/>
      <c r="Q114" s="531"/>
      <c r="R114" s="531"/>
      <c r="T114" s="532"/>
      <c r="V114" s="531"/>
      <c r="W114" s="531"/>
      <c r="Y114" s="531"/>
      <c r="Z114" s="531"/>
      <c r="AB114" s="531"/>
      <c r="AC114" s="531"/>
      <c r="AD114" s="531"/>
      <c r="AE114" s="529"/>
      <c r="AJ114" s="533"/>
      <c r="AK114" s="529"/>
    </row>
    <row r="115" spans="1:37" s="530" customFormat="1" ht="12" x14ac:dyDescent="0.2">
      <c r="A115" s="529" t="s">
        <v>959</v>
      </c>
      <c r="B115" s="530" t="s">
        <v>631</v>
      </c>
      <c r="C115" s="531"/>
      <c r="D115" s="531"/>
      <c r="E115" s="532"/>
      <c r="H115" s="531"/>
      <c r="I115" s="531"/>
      <c r="J115" s="531"/>
      <c r="K115" s="531"/>
      <c r="L115" s="531"/>
      <c r="M115" s="531"/>
      <c r="Q115" s="531"/>
      <c r="R115" s="531"/>
      <c r="T115" s="532"/>
      <c r="V115" s="531"/>
      <c r="W115" s="531"/>
      <c r="Y115" s="531"/>
      <c r="Z115" s="531"/>
      <c r="AB115" s="531"/>
      <c r="AC115" s="531"/>
      <c r="AD115" s="531"/>
      <c r="AE115" s="529"/>
      <c r="AJ115" s="533"/>
      <c r="AK115" s="529"/>
    </row>
    <row r="116" spans="1:37" s="530" customFormat="1" ht="12" x14ac:dyDescent="0.2">
      <c r="A116" s="529" t="s">
        <v>960</v>
      </c>
      <c r="B116" s="530" t="s">
        <v>575</v>
      </c>
      <c r="C116" s="531"/>
      <c r="D116" s="531"/>
      <c r="E116" s="532"/>
      <c r="H116" s="531"/>
      <c r="I116" s="531"/>
      <c r="J116" s="531"/>
      <c r="K116" s="531"/>
      <c r="L116" s="531"/>
      <c r="M116" s="531"/>
      <c r="Q116" s="531"/>
      <c r="R116" s="531"/>
      <c r="T116" s="532"/>
      <c r="V116" s="531"/>
      <c r="W116" s="531"/>
      <c r="Y116" s="531"/>
      <c r="Z116" s="531"/>
      <c r="AB116" s="531"/>
      <c r="AC116" s="531"/>
      <c r="AD116" s="531"/>
      <c r="AE116" s="529"/>
      <c r="AJ116" s="533"/>
      <c r="AK116" s="529"/>
    </row>
    <row r="117" spans="1:37" s="530" customFormat="1" ht="12" x14ac:dyDescent="0.2">
      <c r="A117" s="529" t="s">
        <v>961</v>
      </c>
      <c r="B117" s="530" t="s">
        <v>499</v>
      </c>
      <c r="C117" s="531"/>
      <c r="D117" s="531"/>
      <c r="E117" s="532"/>
      <c r="H117" s="531"/>
      <c r="I117" s="531"/>
      <c r="J117" s="531"/>
      <c r="K117" s="531"/>
      <c r="L117" s="531"/>
      <c r="M117" s="531"/>
      <c r="Q117" s="531"/>
      <c r="R117" s="531"/>
      <c r="T117" s="532"/>
      <c r="V117" s="531"/>
      <c r="W117" s="531"/>
      <c r="Y117" s="531"/>
      <c r="Z117" s="531"/>
      <c r="AB117" s="531"/>
      <c r="AC117" s="531"/>
      <c r="AD117" s="531"/>
      <c r="AE117" s="529"/>
      <c r="AJ117" s="533"/>
      <c r="AK117" s="529"/>
    </row>
    <row r="118" spans="1:37" s="530" customFormat="1" ht="12" x14ac:dyDescent="0.2">
      <c r="A118" s="529" t="s">
        <v>962</v>
      </c>
      <c r="B118" s="530" t="s">
        <v>585</v>
      </c>
      <c r="C118" s="531"/>
      <c r="D118" s="531"/>
      <c r="E118" s="532"/>
      <c r="H118" s="531"/>
      <c r="I118" s="531"/>
      <c r="J118" s="531"/>
      <c r="K118" s="531"/>
      <c r="L118" s="531"/>
      <c r="M118" s="531"/>
      <c r="Q118" s="531"/>
      <c r="R118" s="531"/>
      <c r="T118" s="532"/>
      <c r="V118" s="531"/>
      <c r="W118" s="531"/>
      <c r="Y118" s="531"/>
      <c r="Z118" s="531"/>
      <c r="AB118" s="531"/>
      <c r="AC118" s="531"/>
      <c r="AD118" s="531"/>
      <c r="AE118" s="529"/>
      <c r="AJ118" s="533"/>
      <c r="AK118" s="529"/>
    </row>
    <row r="119" spans="1:37" s="530" customFormat="1" ht="12" x14ac:dyDescent="0.2">
      <c r="A119" s="529" t="s">
        <v>963</v>
      </c>
      <c r="B119" s="530" t="s">
        <v>520</v>
      </c>
      <c r="C119" s="531"/>
      <c r="D119" s="531"/>
      <c r="E119" s="532"/>
      <c r="H119" s="531"/>
      <c r="I119" s="531"/>
      <c r="J119" s="531"/>
      <c r="K119" s="531"/>
      <c r="L119" s="531"/>
      <c r="M119" s="531"/>
      <c r="Q119" s="531"/>
      <c r="R119" s="531"/>
      <c r="T119" s="532"/>
      <c r="V119" s="531"/>
      <c r="W119" s="531"/>
      <c r="Y119" s="531"/>
      <c r="Z119" s="531"/>
      <c r="AB119" s="531"/>
      <c r="AC119" s="531"/>
      <c r="AD119" s="531"/>
      <c r="AE119" s="529"/>
      <c r="AJ119" s="541"/>
      <c r="AK119" s="529"/>
    </row>
    <row r="120" spans="1:37" s="530" customFormat="1" ht="12" x14ac:dyDescent="0.2">
      <c r="A120" s="529" t="s">
        <v>964</v>
      </c>
      <c r="B120" s="530" t="s">
        <v>474</v>
      </c>
      <c r="C120" s="531"/>
      <c r="D120" s="531"/>
      <c r="E120" s="532"/>
      <c r="H120" s="531"/>
      <c r="I120" s="531"/>
      <c r="J120" s="531"/>
      <c r="K120" s="531"/>
      <c r="L120" s="531"/>
      <c r="M120" s="531"/>
      <c r="Q120" s="531"/>
      <c r="R120" s="531"/>
      <c r="T120" s="532"/>
      <c r="V120" s="531"/>
      <c r="W120" s="531"/>
      <c r="Y120" s="531"/>
      <c r="Z120" s="531"/>
      <c r="AB120" s="531"/>
      <c r="AC120" s="531"/>
      <c r="AD120" s="531"/>
      <c r="AE120" s="529"/>
      <c r="AJ120" s="539"/>
      <c r="AK120" s="529"/>
    </row>
    <row r="121" spans="1:37" s="530" customFormat="1" ht="12" x14ac:dyDescent="0.2">
      <c r="A121" s="529" t="s">
        <v>965</v>
      </c>
      <c r="B121" s="530" t="s">
        <v>586</v>
      </c>
      <c r="C121" s="531"/>
      <c r="D121" s="531"/>
      <c r="E121" s="532"/>
      <c r="H121" s="531"/>
      <c r="I121" s="531"/>
      <c r="J121" s="531"/>
      <c r="K121" s="531"/>
      <c r="L121" s="531"/>
      <c r="M121" s="531"/>
      <c r="Q121" s="531"/>
      <c r="R121" s="531"/>
      <c r="T121" s="532"/>
      <c r="V121" s="531"/>
      <c r="W121" s="531"/>
      <c r="Y121" s="531"/>
      <c r="Z121" s="531"/>
      <c r="AB121" s="531"/>
      <c r="AC121" s="531"/>
      <c r="AD121" s="531"/>
      <c r="AE121" s="529"/>
      <c r="AJ121" s="533"/>
      <c r="AK121" s="529"/>
    </row>
    <row r="122" spans="1:37" s="530" customFormat="1" ht="12" x14ac:dyDescent="0.2">
      <c r="A122" s="529" t="s">
        <v>966</v>
      </c>
      <c r="B122" s="530" t="s">
        <v>500</v>
      </c>
      <c r="C122" s="531"/>
      <c r="D122" s="531"/>
      <c r="E122" s="532"/>
      <c r="H122" s="531"/>
      <c r="I122" s="531"/>
      <c r="J122" s="531"/>
      <c r="K122" s="531"/>
      <c r="L122" s="531"/>
      <c r="M122" s="531"/>
      <c r="Q122" s="531"/>
      <c r="R122" s="531"/>
      <c r="T122" s="532"/>
      <c r="V122" s="531"/>
      <c r="W122" s="531"/>
      <c r="Y122" s="531"/>
      <c r="Z122" s="531"/>
      <c r="AB122" s="531"/>
      <c r="AC122" s="531"/>
      <c r="AD122" s="531"/>
      <c r="AE122" s="529"/>
      <c r="AJ122" s="533"/>
      <c r="AK122" s="529"/>
    </row>
    <row r="123" spans="1:37" s="530" customFormat="1" ht="12" x14ac:dyDescent="0.2">
      <c r="A123" s="529" t="s">
        <v>967</v>
      </c>
      <c r="B123" s="530" t="s">
        <v>475</v>
      </c>
      <c r="C123" s="531"/>
      <c r="D123" s="531"/>
      <c r="E123" s="532"/>
      <c r="H123" s="531"/>
      <c r="I123" s="531"/>
      <c r="J123" s="531"/>
      <c r="K123" s="531"/>
      <c r="L123" s="531"/>
      <c r="M123" s="531"/>
      <c r="Q123" s="531"/>
      <c r="R123" s="531"/>
      <c r="T123" s="532"/>
      <c r="V123" s="531"/>
      <c r="W123" s="531"/>
      <c r="Y123" s="531"/>
      <c r="Z123" s="531"/>
      <c r="AB123" s="531"/>
      <c r="AC123" s="531"/>
      <c r="AD123" s="531"/>
      <c r="AE123" s="529"/>
      <c r="AJ123" s="533"/>
      <c r="AK123" s="529"/>
    </row>
    <row r="124" spans="1:37" s="530" customFormat="1" ht="12" x14ac:dyDescent="0.2">
      <c r="A124" s="529" t="s">
        <v>968</v>
      </c>
      <c r="B124" s="530" t="s">
        <v>576</v>
      </c>
      <c r="C124" s="531"/>
      <c r="D124" s="531"/>
      <c r="E124" s="532"/>
      <c r="H124" s="531"/>
      <c r="I124" s="531"/>
      <c r="J124" s="531"/>
      <c r="K124" s="531"/>
      <c r="L124" s="531"/>
      <c r="M124" s="531"/>
      <c r="Q124" s="531"/>
      <c r="R124" s="531"/>
      <c r="T124" s="532"/>
      <c r="V124" s="531"/>
      <c r="W124" s="531"/>
      <c r="Y124" s="531"/>
      <c r="Z124" s="531"/>
      <c r="AB124" s="531"/>
      <c r="AC124" s="531"/>
      <c r="AD124" s="531"/>
      <c r="AE124" s="529"/>
      <c r="AJ124" s="533"/>
      <c r="AK124" s="529"/>
    </row>
    <row r="125" spans="1:37" s="530" customFormat="1" ht="12" x14ac:dyDescent="0.2">
      <c r="A125" s="529" t="s">
        <v>969</v>
      </c>
      <c r="B125" s="530" t="s">
        <v>577</v>
      </c>
      <c r="C125" s="531"/>
      <c r="D125" s="531"/>
      <c r="E125" s="532"/>
      <c r="H125" s="531"/>
      <c r="I125" s="531"/>
      <c r="J125" s="531"/>
      <c r="K125" s="531"/>
      <c r="L125" s="531"/>
      <c r="M125" s="531"/>
      <c r="Q125" s="531"/>
      <c r="R125" s="531"/>
      <c r="T125" s="532"/>
      <c r="V125" s="531"/>
      <c r="W125" s="531"/>
      <c r="Y125" s="531"/>
      <c r="Z125" s="531"/>
      <c r="AB125" s="531"/>
      <c r="AC125" s="531"/>
      <c r="AD125" s="531"/>
      <c r="AE125" s="529"/>
      <c r="AJ125" s="533"/>
      <c r="AK125" s="529"/>
    </row>
    <row r="126" spans="1:37" s="530" customFormat="1" ht="12" x14ac:dyDescent="0.2">
      <c r="A126" s="529" t="s">
        <v>970</v>
      </c>
      <c r="B126" s="530" t="s">
        <v>598</v>
      </c>
      <c r="C126" s="531"/>
      <c r="D126" s="531"/>
      <c r="E126" s="532"/>
      <c r="H126" s="531"/>
      <c r="I126" s="531"/>
      <c r="J126" s="531"/>
      <c r="K126" s="531"/>
      <c r="L126" s="531"/>
      <c r="M126" s="531"/>
      <c r="Q126" s="531"/>
      <c r="R126" s="531"/>
      <c r="T126" s="532"/>
      <c r="V126" s="531"/>
      <c r="W126" s="531"/>
      <c r="Y126" s="531"/>
      <c r="Z126" s="531"/>
      <c r="AB126" s="531"/>
      <c r="AC126" s="531"/>
      <c r="AD126" s="531"/>
      <c r="AE126" s="529"/>
      <c r="AJ126" s="533"/>
      <c r="AK126" s="529"/>
    </row>
    <row r="127" spans="1:37" s="530" customFormat="1" ht="12" x14ac:dyDescent="0.2">
      <c r="A127" s="529" t="s">
        <v>971</v>
      </c>
      <c r="B127" s="530" t="s">
        <v>521</v>
      </c>
      <c r="C127" s="531"/>
      <c r="D127" s="531"/>
      <c r="E127" s="532"/>
      <c r="H127" s="531"/>
      <c r="I127" s="531"/>
      <c r="J127" s="531"/>
      <c r="K127" s="531"/>
      <c r="L127" s="531"/>
      <c r="M127" s="531"/>
      <c r="Q127" s="531"/>
      <c r="R127" s="531"/>
      <c r="T127" s="532"/>
      <c r="V127" s="531"/>
      <c r="W127" s="531"/>
      <c r="Y127" s="531"/>
      <c r="Z127" s="531"/>
      <c r="AB127" s="531"/>
      <c r="AC127" s="531"/>
      <c r="AD127" s="531"/>
      <c r="AE127" s="529"/>
      <c r="AJ127" s="533"/>
      <c r="AK127" s="529"/>
    </row>
    <row r="128" spans="1:37" s="530" customFormat="1" ht="12" x14ac:dyDescent="0.2">
      <c r="A128" s="529" t="s">
        <v>972</v>
      </c>
      <c r="B128" s="530" t="s">
        <v>434</v>
      </c>
      <c r="C128" s="531"/>
      <c r="D128" s="531"/>
      <c r="E128" s="532"/>
      <c r="H128" s="531"/>
      <c r="I128" s="531"/>
      <c r="J128" s="531"/>
      <c r="K128" s="531"/>
      <c r="L128" s="531"/>
      <c r="M128" s="531"/>
      <c r="Q128" s="531"/>
      <c r="R128" s="531"/>
      <c r="T128" s="532"/>
      <c r="V128" s="531"/>
      <c r="W128" s="531"/>
      <c r="Y128" s="531"/>
      <c r="Z128" s="531"/>
      <c r="AB128" s="531"/>
      <c r="AC128" s="531"/>
      <c r="AD128" s="531"/>
      <c r="AE128" s="529"/>
      <c r="AJ128" s="539"/>
      <c r="AK128" s="529"/>
    </row>
    <row r="129" spans="1:37" s="530" customFormat="1" ht="12" x14ac:dyDescent="0.2">
      <c r="A129" s="529" t="s">
        <v>973</v>
      </c>
      <c r="B129" s="530" t="s">
        <v>366</v>
      </c>
      <c r="C129" s="531"/>
      <c r="D129" s="531"/>
      <c r="E129" s="532"/>
      <c r="H129" s="531"/>
      <c r="I129" s="531"/>
      <c r="J129" s="531"/>
      <c r="K129" s="531"/>
      <c r="L129" s="531"/>
      <c r="M129" s="531"/>
      <c r="Q129" s="531"/>
      <c r="R129" s="531"/>
      <c r="T129" s="532"/>
      <c r="V129" s="531"/>
      <c r="W129" s="531"/>
      <c r="Y129" s="531"/>
      <c r="Z129" s="531"/>
      <c r="AB129" s="531"/>
      <c r="AC129" s="531"/>
      <c r="AD129" s="531"/>
      <c r="AE129" s="529"/>
      <c r="AJ129" s="533"/>
      <c r="AK129" s="529"/>
    </row>
    <row r="130" spans="1:37" s="530" customFormat="1" ht="12" x14ac:dyDescent="0.2">
      <c r="A130" s="529" t="s">
        <v>974</v>
      </c>
      <c r="B130" s="530" t="s">
        <v>522</v>
      </c>
      <c r="C130" s="531"/>
      <c r="D130" s="531"/>
      <c r="E130" s="532"/>
      <c r="H130" s="531"/>
      <c r="I130" s="531"/>
      <c r="J130" s="531"/>
      <c r="K130" s="531"/>
      <c r="L130" s="531"/>
      <c r="M130" s="531"/>
      <c r="Q130" s="531"/>
      <c r="R130" s="531"/>
      <c r="T130" s="532"/>
      <c r="V130" s="531"/>
      <c r="W130" s="531"/>
      <c r="Y130" s="531"/>
      <c r="Z130" s="531"/>
      <c r="AB130" s="531"/>
      <c r="AC130" s="531"/>
      <c r="AD130" s="531"/>
      <c r="AE130" s="529"/>
      <c r="AJ130" s="533"/>
      <c r="AK130" s="529"/>
    </row>
    <row r="131" spans="1:37" s="530" customFormat="1" ht="12" x14ac:dyDescent="0.2">
      <c r="A131" s="529" t="s">
        <v>975</v>
      </c>
      <c r="B131" s="530" t="s">
        <v>523</v>
      </c>
      <c r="C131" s="531"/>
      <c r="D131" s="531"/>
      <c r="E131" s="532"/>
      <c r="H131" s="531"/>
      <c r="I131" s="531"/>
      <c r="J131" s="531"/>
      <c r="K131" s="531"/>
      <c r="L131" s="531"/>
      <c r="M131" s="531"/>
      <c r="Q131" s="531"/>
      <c r="R131" s="531"/>
      <c r="T131" s="532"/>
      <c r="V131" s="531"/>
      <c r="W131" s="531"/>
      <c r="Y131" s="531"/>
      <c r="Z131" s="531"/>
      <c r="AB131" s="531"/>
      <c r="AC131" s="531"/>
      <c r="AD131" s="531"/>
      <c r="AE131" s="529"/>
      <c r="AJ131" s="539"/>
      <c r="AK131" s="529"/>
    </row>
    <row r="132" spans="1:37" s="530" customFormat="1" ht="12" x14ac:dyDescent="0.2">
      <c r="A132" s="529" t="s">
        <v>976</v>
      </c>
      <c r="B132" s="530" t="s">
        <v>578</v>
      </c>
      <c r="C132" s="531"/>
      <c r="D132" s="531"/>
      <c r="E132" s="532"/>
      <c r="H132" s="531"/>
      <c r="I132" s="531"/>
      <c r="J132" s="531"/>
      <c r="K132" s="531"/>
      <c r="L132" s="531"/>
      <c r="M132" s="531"/>
      <c r="Q132" s="531"/>
      <c r="R132" s="531"/>
      <c r="T132" s="532"/>
      <c r="V132" s="531"/>
      <c r="W132" s="531"/>
      <c r="Y132" s="531"/>
      <c r="Z132" s="531"/>
      <c r="AB132" s="531"/>
      <c r="AC132" s="531"/>
      <c r="AD132" s="531"/>
      <c r="AE132" s="529"/>
      <c r="AJ132" s="533"/>
      <c r="AK132" s="529"/>
    </row>
    <row r="133" spans="1:37" s="530" customFormat="1" ht="12" x14ac:dyDescent="0.2">
      <c r="A133" s="529" t="s">
        <v>977</v>
      </c>
      <c r="B133" s="530" t="s">
        <v>408</v>
      </c>
      <c r="C133" s="531"/>
      <c r="D133" s="531"/>
      <c r="E133" s="532"/>
      <c r="H133" s="531"/>
      <c r="I133" s="531"/>
      <c r="J133" s="531"/>
      <c r="K133" s="531"/>
      <c r="L133" s="531"/>
      <c r="M133" s="531"/>
      <c r="Q133" s="531"/>
      <c r="R133" s="531"/>
      <c r="T133" s="532"/>
      <c r="V133" s="531"/>
      <c r="W133" s="531"/>
      <c r="Y133" s="531"/>
      <c r="Z133" s="531"/>
      <c r="AB133" s="531"/>
      <c r="AC133" s="531"/>
      <c r="AD133" s="531"/>
      <c r="AE133" s="529"/>
      <c r="AJ133" s="533"/>
      <c r="AK133" s="529"/>
    </row>
    <row r="134" spans="1:37" s="530" customFormat="1" ht="12" x14ac:dyDescent="0.2">
      <c r="A134" s="529" t="s">
        <v>978</v>
      </c>
      <c r="B134" s="530" t="s">
        <v>435</v>
      </c>
      <c r="C134" s="531"/>
      <c r="D134" s="531"/>
      <c r="E134" s="532"/>
      <c r="H134" s="531"/>
      <c r="I134" s="531"/>
      <c r="J134" s="531"/>
      <c r="K134" s="531"/>
      <c r="L134" s="531"/>
      <c r="M134" s="531"/>
      <c r="Q134" s="531"/>
      <c r="R134" s="531"/>
      <c r="T134" s="532"/>
      <c r="V134" s="531"/>
      <c r="W134" s="531"/>
      <c r="Y134" s="531"/>
      <c r="Z134" s="531"/>
      <c r="AB134" s="531"/>
      <c r="AC134" s="531"/>
      <c r="AD134" s="531"/>
      <c r="AE134" s="529"/>
      <c r="AJ134" s="540"/>
      <c r="AK134" s="529"/>
    </row>
    <row r="135" spans="1:37" s="530" customFormat="1" ht="12" x14ac:dyDescent="0.2">
      <c r="A135" s="529" t="s">
        <v>979</v>
      </c>
      <c r="B135" s="530" t="s">
        <v>613</v>
      </c>
      <c r="C135" s="531"/>
      <c r="D135" s="531"/>
      <c r="E135" s="532"/>
      <c r="H135" s="531"/>
      <c r="I135" s="531"/>
      <c r="J135" s="531"/>
      <c r="K135" s="531"/>
      <c r="L135" s="531"/>
      <c r="M135" s="531"/>
      <c r="Q135" s="531"/>
      <c r="R135" s="531"/>
      <c r="T135" s="532"/>
      <c r="V135" s="531"/>
      <c r="W135" s="531"/>
      <c r="Y135" s="531"/>
      <c r="Z135" s="531"/>
      <c r="AB135" s="531"/>
      <c r="AC135" s="531"/>
      <c r="AD135" s="531"/>
      <c r="AE135" s="529"/>
      <c r="AJ135" s="533"/>
      <c r="AK135" s="529"/>
    </row>
    <row r="136" spans="1:37" s="530" customFormat="1" ht="12" x14ac:dyDescent="0.2">
      <c r="A136" s="529" t="s">
        <v>980</v>
      </c>
      <c r="B136" s="530" t="s">
        <v>579</v>
      </c>
      <c r="C136" s="531"/>
      <c r="D136" s="531"/>
      <c r="E136" s="532"/>
      <c r="H136" s="531"/>
      <c r="I136" s="531"/>
      <c r="J136" s="531"/>
      <c r="K136" s="531"/>
      <c r="L136" s="531"/>
      <c r="M136" s="531"/>
      <c r="Q136" s="531"/>
      <c r="R136" s="531"/>
      <c r="T136" s="532"/>
      <c r="V136" s="531"/>
      <c r="W136" s="531"/>
      <c r="Y136" s="531"/>
      <c r="Z136" s="531"/>
      <c r="AB136" s="531"/>
      <c r="AC136" s="531"/>
      <c r="AD136" s="531"/>
      <c r="AE136" s="529"/>
      <c r="AJ136" s="533"/>
      <c r="AK136" s="529"/>
    </row>
    <row r="137" spans="1:37" s="530" customFormat="1" ht="12" x14ac:dyDescent="0.2">
      <c r="A137" s="529" t="s">
        <v>981</v>
      </c>
      <c r="B137" s="530" t="s">
        <v>476</v>
      </c>
      <c r="C137" s="531"/>
      <c r="D137" s="531"/>
      <c r="E137" s="532"/>
      <c r="H137" s="531"/>
      <c r="I137" s="531"/>
      <c r="J137" s="531"/>
      <c r="K137" s="531"/>
      <c r="L137" s="531"/>
      <c r="M137" s="531"/>
      <c r="Q137" s="531"/>
      <c r="R137" s="531"/>
      <c r="T137" s="532"/>
      <c r="V137" s="531"/>
      <c r="W137" s="531"/>
      <c r="Y137" s="531"/>
      <c r="Z137" s="531"/>
      <c r="AB137" s="531"/>
      <c r="AC137" s="531"/>
      <c r="AD137" s="531"/>
      <c r="AE137" s="529"/>
      <c r="AJ137" s="533"/>
      <c r="AK137" s="529"/>
    </row>
    <row r="138" spans="1:37" s="530" customFormat="1" ht="12" x14ac:dyDescent="0.2">
      <c r="A138" s="529" t="s">
        <v>982</v>
      </c>
      <c r="B138" s="530" t="s">
        <v>599</v>
      </c>
      <c r="C138" s="531"/>
      <c r="D138" s="531"/>
      <c r="E138" s="532"/>
      <c r="H138" s="531"/>
      <c r="I138" s="531"/>
      <c r="J138" s="531"/>
      <c r="K138" s="531"/>
      <c r="L138" s="531"/>
      <c r="M138" s="531"/>
      <c r="Q138" s="531"/>
      <c r="R138" s="531"/>
      <c r="T138" s="532"/>
      <c r="V138" s="531"/>
      <c r="W138" s="531"/>
      <c r="Y138" s="531"/>
      <c r="Z138" s="531"/>
      <c r="AB138" s="531"/>
      <c r="AC138" s="531"/>
      <c r="AD138" s="531"/>
      <c r="AE138" s="529"/>
      <c r="AJ138" s="541"/>
      <c r="AK138" s="529"/>
    </row>
    <row r="139" spans="1:37" s="530" customFormat="1" ht="12" x14ac:dyDescent="0.2">
      <c r="A139" s="529" t="s">
        <v>983</v>
      </c>
      <c r="B139" s="530" t="s">
        <v>661</v>
      </c>
      <c r="C139" s="531"/>
      <c r="D139" s="531"/>
      <c r="E139" s="532"/>
      <c r="H139" s="531"/>
      <c r="I139" s="531"/>
      <c r="J139" s="531"/>
      <c r="K139" s="531"/>
      <c r="L139" s="531"/>
      <c r="M139" s="531"/>
      <c r="Q139" s="531"/>
      <c r="R139" s="531"/>
      <c r="T139" s="532"/>
      <c r="V139" s="531"/>
      <c r="W139" s="531"/>
      <c r="Y139" s="531"/>
      <c r="Z139" s="531"/>
      <c r="AB139" s="531"/>
      <c r="AC139" s="531"/>
      <c r="AD139" s="531"/>
      <c r="AE139" s="529"/>
      <c r="AJ139" s="533"/>
      <c r="AK139" s="529"/>
    </row>
    <row r="140" spans="1:37" s="530" customFormat="1" ht="12" x14ac:dyDescent="0.2">
      <c r="A140" s="529" t="s">
        <v>984</v>
      </c>
      <c r="B140" s="530" t="s">
        <v>477</v>
      </c>
      <c r="C140" s="531"/>
      <c r="D140" s="531"/>
      <c r="E140" s="532"/>
      <c r="H140" s="531"/>
      <c r="I140" s="531"/>
      <c r="J140" s="531"/>
      <c r="K140" s="531"/>
      <c r="L140" s="531"/>
      <c r="M140" s="531"/>
      <c r="Q140" s="531"/>
      <c r="R140" s="531"/>
      <c r="T140" s="532"/>
      <c r="V140" s="531"/>
      <c r="W140" s="531"/>
      <c r="Y140" s="531"/>
      <c r="Z140" s="531"/>
      <c r="AB140" s="531"/>
      <c r="AC140" s="531"/>
      <c r="AD140" s="531"/>
      <c r="AE140" s="529"/>
      <c r="AJ140" s="533"/>
      <c r="AK140" s="529"/>
    </row>
    <row r="141" spans="1:37" s="530" customFormat="1" ht="12" x14ac:dyDescent="0.2">
      <c r="A141" s="529" t="s">
        <v>985</v>
      </c>
      <c r="B141" s="530" t="s">
        <v>639</v>
      </c>
      <c r="C141" s="531"/>
      <c r="D141" s="531"/>
      <c r="E141" s="532"/>
      <c r="H141" s="531"/>
      <c r="I141" s="531"/>
      <c r="J141" s="531"/>
      <c r="K141" s="531"/>
      <c r="L141" s="531"/>
      <c r="M141" s="531"/>
      <c r="Q141" s="531"/>
      <c r="R141" s="531"/>
      <c r="T141" s="532"/>
      <c r="V141" s="531"/>
      <c r="W141" s="531"/>
      <c r="Y141" s="531"/>
      <c r="Z141" s="531"/>
      <c r="AB141" s="531"/>
      <c r="AC141" s="531"/>
      <c r="AD141" s="531"/>
      <c r="AE141" s="529"/>
      <c r="AJ141" s="533"/>
      <c r="AK141" s="529"/>
    </row>
    <row r="142" spans="1:37" s="530" customFormat="1" ht="12" x14ac:dyDescent="0.2">
      <c r="A142" s="529" t="s">
        <v>986</v>
      </c>
      <c r="B142" s="530" t="s">
        <v>524</v>
      </c>
      <c r="C142" s="531"/>
      <c r="D142" s="531"/>
      <c r="E142" s="532"/>
      <c r="H142" s="531"/>
      <c r="I142" s="531"/>
      <c r="J142" s="531"/>
      <c r="K142" s="531"/>
      <c r="L142" s="531"/>
      <c r="M142" s="531"/>
      <c r="Q142" s="531"/>
      <c r="R142" s="531"/>
      <c r="T142" s="532"/>
      <c r="V142" s="531"/>
      <c r="W142" s="531"/>
      <c r="Y142" s="531"/>
      <c r="Z142" s="531"/>
      <c r="AB142" s="531"/>
      <c r="AC142" s="531"/>
      <c r="AD142" s="531"/>
      <c r="AE142" s="529"/>
      <c r="AJ142" s="540"/>
      <c r="AK142" s="529"/>
    </row>
    <row r="143" spans="1:37" s="530" customFormat="1" ht="12" x14ac:dyDescent="0.2">
      <c r="A143" s="529" t="s">
        <v>987</v>
      </c>
      <c r="B143" s="530" t="s">
        <v>478</v>
      </c>
      <c r="C143" s="531"/>
      <c r="D143" s="531"/>
      <c r="E143" s="532"/>
      <c r="H143" s="531"/>
      <c r="I143" s="531"/>
      <c r="J143" s="531"/>
      <c r="K143" s="531"/>
      <c r="L143" s="531"/>
      <c r="M143" s="531"/>
      <c r="Q143" s="531"/>
      <c r="R143" s="531"/>
      <c r="T143" s="532"/>
      <c r="V143" s="531"/>
      <c r="W143" s="531"/>
      <c r="Y143" s="531"/>
      <c r="Z143" s="531"/>
      <c r="AB143" s="531"/>
      <c r="AC143" s="531"/>
      <c r="AD143" s="531"/>
      <c r="AE143" s="529"/>
      <c r="AJ143" s="533"/>
      <c r="AK143" s="529"/>
    </row>
    <row r="144" spans="1:37" s="530" customFormat="1" ht="12" x14ac:dyDescent="0.2">
      <c r="A144" s="529" t="s">
        <v>988</v>
      </c>
      <c r="B144" s="530" t="s">
        <v>600</v>
      </c>
      <c r="C144" s="531"/>
      <c r="D144" s="531"/>
      <c r="E144" s="532"/>
      <c r="H144" s="531"/>
      <c r="I144" s="531"/>
      <c r="J144" s="531"/>
      <c r="K144" s="531"/>
      <c r="L144" s="531"/>
      <c r="M144" s="531"/>
      <c r="Q144" s="531"/>
      <c r="R144" s="531"/>
      <c r="T144" s="532"/>
      <c r="V144" s="531"/>
      <c r="W144" s="531"/>
      <c r="Y144" s="531"/>
      <c r="Z144" s="531"/>
      <c r="AB144" s="531"/>
      <c r="AC144" s="531"/>
      <c r="AD144" s="531"/>
      <c r="AE144" s="529"/>
      <c r="AJ144" s="533"/>
      <c r="AK144" s="529"/>
    </row>
    <row r="145" spans="1:37" s="530" customFormat="1" ht="12" x14ac:dyDescent="0.2">
      <c r="A145" s="529" t="s">
        <v>989</v>
      </c>
      <c r="B145" s="530" t="s">
        <v>640</v>
      </c>
      <c r="C145" s="531"/>
      <c r="D145" s="531"/>
      <c r="E145" s="532"/>
      <c r="H145" s="531"/>
      <c r="I145" s="531"/>
      <c r="J145" s="531"/>
      <c r="K145" s="531"/>
      <c r="L145" s="531"/>
      <c r="M145" s="531"/>
      <c r="Q145" s="531"/>
      <c r="R145" s="531"/>
      <c r="T145" s="532"/>
      <c r="V145" s="531"/>
      <c r="W145" s="531"/>
      <c r="Y145" s="531"/>
      <c r="Z145" s="531"/>
      <c r="AB145" s="531"/>
      <c r="AC145" s="531"/>
      <c r="AD145" s="531"/>
      <c r="AE145" s="529"/>
      <c r="AJ145" s="533"/>
      <c r="AK145" s="529"/>
    </row>
    <row r="146" spans="1:37" s="530" customFormat="1" ht="12" x14ac:dyDescent="0.2">
      <c r="A146" s="529" t="s">
        <v>990</v>
      </c>
      <c r="B146" s="530" t="s">
        <v>525</v>
      </c>
      <c r="C146" s="531"/>
      <c r="D146" s="531"/>
      <c r="E146" s="532"/>
      <c r="H146" s="531"/>
      <c r="I146" s="531"/>
      <c r="J146" s="531"/>
      <c r="K146" s="531"/>
      <c r="L146" s="531"/>
      <c r="M146" s="531"/>
      <c r="Q146" s="531"/>
      <c r="R146" s="531"/>
      <c r="T146" s="532"/>
      <c r="V146" s="531"/>
      <c r="W146" s="531"/>
      <c r="Y146" s="531"/>
      <c r="Z146" s="531"/>
      <c r="AB146" s="531"/>
      <c r="AC146" s="531"/>
      <c r="AD146" s="531"/>
      <c r="AE146" s="529"/>
      <c r="AJ146" s="533"/>
      <c r="AK146" s="529"/>
    </row>
    <row r="147" spans="1:37" s="530" customFormat="1" ht="12" x14ac:dyDescent="0.2">
      <c r="A147" s="529" t="s">
        <v>991</v>
      </c>
      <c r="B147" s="530" t="s">
        <v>526</v>
      </c>
      <c r="C147" s="531"/>
      <c r="D147" s="531"/>
      <c r="E147" s="532"/>
      <c r="H147" s="531"/>
      <c r="I147" s="531"/>
      <c r="J147" s="531"/>
      <c r="K147" s="531"/>
      <c r="L147" s="531"/>
      <c r="M147" s="531"/>
      <c r="Q147" s="531"/>
      <c r="R147" s="531"/>
      <c r="T147" s="532"/>
      <c r="V147" s="531"/>
      <c r="W147" s="531"/>
      <c r="Y147" s="531"/>
      <c r="Z147" s="531"/>
      <c r="AB147" s="531"/>
      <c r="AC147" s="531"/>
      <c r="AD147" s="531"/>
      <c r="AE147" s="529"/>
      <c r="AJ147" s="540"/>
      <c r="AK147" s="529"/>
    </row>
    <row r="148" spans="1:37" s="530" customFormat="1" ht="12" x14ac:dyDescent="0.2">
      <c r="A148" s="529" t="s">
        <v>992</v>
      </c>
      <c r="B148" s="530" t="s">
        <v>436</v>
      </c>
      <c r="C148" s="531"/>
      <c r="D148" s="531"/>
      <c r="E148" s="532"/>
      <c r="H148" s="531"/>
      <c r="I148" s="531"/>
      <c r="J148" s="531"/>
      <c r="K148" s="531"/>
      <c r="L148" s="531"/>
      <c r="M148" s="531"/>
      <c r="Q148" s="531"/>
      <c r="R148" s="531"/>
      <c r="T148" s="532"/>
      <c r="V148" s="531"/>
      <c r="W148" s="531"/>
      <c r="Y148" s="531"/>
      <c r="Z148" s="531"/>
      <c r="AB148" s="531"/>
      <c r="AC148" s="531"/>
      <c r="AD148" s="531"/>
      <c r="AE148" s="529"/>
      <c r="AJ148" s="540"/>
      <c r="AK148" s="529"/>
    </row>
    <row r="149" spans="1:37" s="530" customFormat="1" ht="12" x14ac:dyDescent="0.2">
      <c r="A149" s="529" t="s">
        <v>993</v>
      </c>
      <c r="B149" s="530" t="s">
        <v>527</v>
      </c>
      <c r="C149" s="531"/>
      <c r="D149" s="531"/>
      <c r="E149" s="532"/>
      <c r="H149" s="531"/>
      <c r="I149" s="531"/>
      <c r="J149" s="531"/>
      <c r="K149" s="531"/>
      <c r="L149" s="531"/>
      <c r="M149" s="531"/>
      <c r="Q149" s="531"/>
      <c r="R149" s="531"/>
      <c r="T149" s="532"/>
      <c r="V149" s="531"/>
      <c r="W149" s="531"/>
      <c r="Y149" s="531"/>
      <c r="Z149" s="531"/>
      <c r="AB149" s="531"/>
      <c r="AC149" s="531"/>
      <c r="AD149" s="531"/>
      <c r="AE149" s="529"/>
      <c r="AJ149" s="533"/>
      <c r="AK149" s="529"/>
    </row>
    <row r="150" spans="1:37" s="530" customFormat="1" ht="12" x14ac:dyDescent="0.2">
      <c r="A150" s="529" t="s">
        <v>994</v>
      </c>
      <c r="B150" s="530" t="s">
        <v>409</v>
      </c>
      <c r="C150" s="531"/>
      <c r="D150" s="531"/>
      <c r="E150" s="532"/>
      <c r="H150" s="531"/>
      <c r="I150" s="531"/>
      <c r="J150" s="531"/>
      <c r="K150" s="531"/>
      <c r="L150" s="531"/>
      <c r="M150" s="531"/>
      <c r="Q150" s="531"/>
      <c r="R150" s="531"/>
      <c r="T150" s="532"/>
      <c r="V150" s="531"/>
      <c r="W150" s="531"/>
      <c r="Y150" s="531"/>
      <c r="Z150" s="531"/>
      <c r="AB150" s="531"/>
      <c r="AC150" s="531"/>
      <c r="AD150" s="531"/>
      <c r="AE150" s="529"/>
      <c r="AJ150" s="533"/>
      <c r="AK150" s="529"/>
    </row>
    <row r="151" spans="1:37" s="530" customFormat="1" ht="12" x14ac:dyDescent="0.2">
      <c r="A151" s="529" t="s">
        <v>995</v>
      </c>
      <c r="B151" s="530" t="s">
        <v>601</v>
      </c>
      <c r="C151" s="531"/>
      <c r="D151" s="531"/>
      <c r="E151" s="532"/>
      <c r="H151" s="531"/>
      <c r="I151" s="531"/>
      <c r="J151" s="531"/>
      <c r="K151" s="531"/>
      <c r="L151" s="531"/>
      <c r="M151" s="531"/>
      <c r="Q151" s="531"/>
      <c r="R151" s="531"/>
      <c r="T151" s="532"/>
      <c r="V151" s="531"/>
      <c r="W151" s="531"/>
      <c r="Y151" s="531"/>
      <c r="Z151" s="531"/>
      <c r="AB151" s="531"/>
      <c r="AC151" s="531"/>
      <c r="AD151" s="531"/>
      <c r="AE151" s="529"/>
      <c r="AJ151" s="533"/>
      <c r="AK151" s="529"/>
    </row>
    <row r="152" spans="1:37" s="530" customFormat="1" ht="12" x14ac:dyDescent="0.2">
      <c r="A152" s="529" t="s">
        <v>996</v>
      </c>
      <c r="B152" s="530" t="s">
        <v>410</v>
      </c>
      <c r="C152" s="531"/>
      <c r="D152" s="531"/>
      <c r="E152" s="532"/>
      <c r="H152" s="531"/>
      <c r="I152" s="531"/>
      <c r="J152" s="531"/>
      <c r="K152" s="531"/>
      <c r="L152" s="531"/>
      <c r="M152" s="531"/>
      <c r="Q152" s="531"/>
      <c r="R152" s="531"/>
      <c r="T152" s="532"/>
      <c r="V152" s="531"/>
      <c r="W152" s="531"/>
      <c r="Y152" s="531"/>
      <c r="Z152" s="531"/>
      <c r="AB152" s="531"/>
      <c r="AC152" s="531"/>
      <c r="AD152" s="531"/>
      <c r="AE152" s="529"/>
      <c r="AJ152" s="533"/>
      <c r="AK152" s="529"/>
    </row>
    <row r="153" spans="1:37" s="530" customFormat="1" ht="12" x14ac:dyDescent="0.2">
      <c r="A153" s="529" t="s">
        <v>997</v>
      </c>
      <c r="B153" s="530" t="s">
        <v>425</v>
      </c>
      <c r="C153" s="531"/>
      <c r="D153" s="531"/>
      <c r="E153" s="532"/>
      <c r="H153" s="531"/>
      <c r="I153" s="531"/>
      <c r="J153" s="531"/>
      <c r="K153" s="531"/>
      <c r="L153" s="531"/>
      <c r="M153" s="531"/>
      <c r="Q153" s="531"/>
      <c r="R153" s="531"/>
      <c r="T153" s="532"/>
      <c r="V153" s="531"/>
      <c r="W153" s="531"/>
      <c r="Y153" s="531"/>
      <c r="Z153" s="531"/>
      <c r="AB153" s="531"/>
      <c r="AC153" s="531"/>
      <c r="AD153" s="531"/>
      <c r="AE153" s="529"/>
      <c r="AJ153" s="533"/>
      <c r="AK153" s="529"/>
    </row>
    <row r="154" spans="1:37" s="530" customFormat="1" ht="12" x14ac:dyDescent="0.2">
      <c r="A154" s="529" t="s">
        <v>998</v>
      </c>
      <c r="B154" s="530" t="s">
        <v>528</v>
      </c>
      <c r="C154" s="531"/>
      <c r="D154" s="531"/>
      <c r="E154" s="532"/>
      <c r="H154" s="531"/>
      <c r="I154" s="531"/>
      <c r="J154" s="531"/>
      <c r="K154" s="531"/>
      <c r="L154" s="531"/>
      <c r="M154" s="531"/>
      <c r="Q154" s="531"/>
      <c r="R154" s="531"/>
      <c r="T154" s="532"/>
      <c r="V154" s="531"/>
      <c r="W154" s="531"/>
      <c r="Y154" s="531"/>
      <c r="Z154" s="531"/>
      <c r="AB154" s="531"/>
      <c r="AC154" s="531"/>
      <c r="AD154" s="531"/>
      <c r="AE154" s="529"/>
      <c r="AJ154" s="533"/>
      <c r="AK154" s="529"/>
    </row>
    <row r="155" spans="1:37" s="530" customFormat="1" ht="12" x14ac:dyDescent="0.2">
      <c r="A155" s="529" t="s">
        <v>999</v>
      </c>
      <c r="B155" s="530" t="s">
        <v>563</v>
      </c>
      <c r="C155" s="531"/>
      <c r="D155" s="531"/>
      <c r="E155" s="532"/>
      <c r="H155" s="531"/>
      <c r="I155" s="531"/>
      <c r="J155" s="531"/>
      <c r="K155" s="531"/>
      <c r="L155" s="531"/>
      <c r="M155" s="531"/>
      <c r="Q155" s="531"/>
      <c r="R155" s="531"/>
      <c r="T155" s="532"/>
      <c r="V155" s="531"/>
      <c r="W155" s="531"/>
      <c r="Y155" s="531"/>
      <c r="Z155" s="531"/>
      <c r="AB155" s="531"/>
      <c r="AC155" s="531"/>
      <c r="AD155" s="531"/>
      <c r="AE155" s="529"/>
      <c r="AJ155" s="533"/>
      <c r="AK155" s="529"/>
    </row>
    <row r="156" spans="1:37" s="530" customFormat="1" ht="12" x14ac:dyDescent="0.2">
      <c r="A156" s="529" t="s">
        <v>1000</v>
      </c>
      <c r="B156" s="530" t="s">
        <v>529</v>
      </c>
      <c r="C156" s="531"/>
      <c r="D156" s="531"/>
      <c r="E156" s="532"/>
      <c r="H156" s="531"/>
      <c r="I156" s="531"/>
      <c r="J156" s="531"/>
      <c r="K156" s="531"/>
      <c r="L156" s="531"/>
      <c r="M156" s="531"/>
      <c r="Q156" s="531"/>
      <c r="R156" s="531"/>
      <c r="T156" s="532"/>
      <c r="V156" s="531"/>
      <c r="W156" s="531"/>
      <c r="Y156" s="531"/>
      <c r="Z156" s="531"/>
      <c r="AB156" s="531"/>
      <c r="AC156" s="531"/>
      <c r="AD156" s="531"/>
      <c r="AE156" s="529"/>
      <c r="AJ156" s="540"/>
      <c r="AK156" s="529"/>
    </row>
    <row r="157" spans="1:37" s="530" customFormat="1" ht="12" x14ac:dyDescent="0.2">
      <c r="A157" s="529" t="s">
        <v>1001</v>
      </c>
      <c r="B157" s="530" t="s">
        <v>446</v>
      </c>
      <c r="C157" s="531"/>
      <c r="D157" s="531"/>
      <c r="E157" s="532"/>
      <c r="H157" s="531"/>
      <c r="I157" s="531"/>
      <c r="J157" s="531"/>
      <c r="K157" s="531"/>
      <c r="L157" s="531"/>
      <c r="M157" s="531"/>
      <c r="Q157" s="531"/>
      <c r="R157" s="531"/>
      <c r="T157" s="532"/>
      <c r="V157" s="531"/>
      <c r="W157" s="531"/>
      <c r="Y157" s="531"/>
      <c r="Z157" s="531"/>
      <c r="AB157" s="531"/>
      <c r="AC157" s="531"/>
      <c r="AD157" s="531"/>
      <c r="AE157" s="529"/>
      <c r="AJ157" s="540"/>
      <c r="AK157" s="529"/>
    </row>
    <row r="158" spans="1:37" s="530" customFormat="1" ht="12" x14ac:dyDescent="0.2">
      <c r="A158" s="529" t="s">
        <v>1002</v>
      </c>
      <c r="B158" s="530" t="s">
        <v>447</v>
      </c>
      <c r="C158" s="531"/>
      <c r="D158" s="531"/>
      <c r="E158" s="532"/>
      <c r="H158" s="531"/>
      <c r="I158" s="531"/>
      <c r="J158" s="531"/>
      <c r="K158" s="531"/>
      <c r="L158" s="531"/>
      <c r="M158" s="531"/>
      <c r="Q158" s="531"/>
      <c r="R158" s="531"/>
      <c r="T158" s="532"/>
      <c r="V158" s="531"/>
      <c r="W158" s="531"/>
      <c r="Y158" s="531"/>
      <c r="Z158" s="531"/>
      <c r="AB158" s="531"/>
      <c r="AC158" s="531"/>
      <c r="AD158" s="531"/>
      <c r="AE158" s="529"/>
      <c r="AJ158" s="540"/>
      <c r="AK158" s="529"/>
    </row>
    <row r="159" spans="1:37" s="530" customFormat="1" ht="12" x14ac:dyDescent="0.2">
      <c r="A159" s="529" t="s">
        <v>1003</v>
      </c>
      <c r="B159" s="530" t="s">
        <v>367</v>
      </c>
      <c r="C159" s="531"/>
      <c r="D159" s="531"/>
      <c r="E159" s="532"/>
      <c r="H159" s="531"/>
      <c r="I159" s="531"/>
      <c r="J159" s="531"/>
      <c r="K159" s="531"/>
      <c r="L159" s="531"/>
      <c r="M159" s="531"/>
      <c r="Q159" s="531"/>
      <c r="R159" s="531"/>
      <c r="T159" s="532"/>
      <c r="V159" s="531"/>
      <c r="W159" s="531"/>
      <c r="Y159" s="531"/>
      <c r="Z159" s="531"/>
      <c r="AB159" s="531"/>
      <c r="AC159" s="531"/>
      <c r="AD159" s="531"/>
      <c r="AE159" s="529"/>
      <c r="AJ159" s="539"/>
      <c r="AK159" s="529"/>
    </row>
    <row r="160" spans="1:37" s="530" customFormat="1" ht="12" x14ac:dyDescent="0.2">
      <c r="A160" s="529" t="s">
        <v>1004</v>
      </c>
      <c r="B160" s="530" t="s">
        <v>580</v>
      </c>
      <c r="C160" s="531"/>
      <c r="D160" s="531"/>
      <c r="E160" s="532"/>
      <c r="H160" s="531"/>
      <c r="I160" s="531"/>
      <c r="J160" s="531"/>
      <c r="K160" s="531"/>
      <c r="L160" s="531"/>
      <c r="M160" s="531"/>
      <c r="Q160" s="531"/>
      <c r="R160" s="531"/>
      <c r="T160" s="532"/>
      <c r="V160" s="531"/>
      <c r="W160" s="531"/>
      <c r="Y160" s="531"/>
      <c r="Z160" s="531"/>
      <c r="AB160" s="531"/>
      <c r="AC160" s="531"/>
      <c r="AD160" s="531"/>
      <c r="AE160" s="529"/>
      <c r="AJ160" s="533"/>
      <c r="AK160" s="529"/>
    </row>
    <row r="161" spans="1:37" s="530" customFormat="1" ht="12" x14ac:dyDescent="0.2">
      <c r="A161" s="529" t="s">
        <v>1005</v>
      </c>
      <c r="B161" s="530" t="s">
        <v>587</v>
      </c>
      <c r="C161" s="531"/>
      <c r="D161" s="531"/>
      <c r="E161" s="532"/>
      <c r="H161" s="531"/>
      <c r="I161" s="531"/>
      <c r="J161" s="531"/>
      <c r="K161" s="531"/>
      <c r="L161" s="531"/>
      <c r="M161" s="531"/>
      <c r="Q161" s="531"/>
      <c r="R161" s="531"/>
      <c r="T161" s="532"/>
      <c r="V161" s="531"/>
      <c r="W161" s="531"/>
      <c r="Y161" s="531"/>
      <c r="Z161" s="531"/>
      <c r="AB161" s="531"/>
      <c r="AC161" s="531"/>
      <c r="AD161" s="531"/>
      <c r="AE161" s="529"/>
      <c r="AJ161" s="541"/>
      <c r="AK161" s="529"/>
    </row>
    <row r="162" spans="1:37" s="530" customFormat="1" ht="12" x14ac:dyDescent="0.2">
      <c r="A162" s="529" t="s">
        <v>1006</v>
      </c>
      <c r="B162" s="530" t="s">
        <v>614</v>
      </c>
      <c r="C162" s="531"/>
      <c r="D162" s="531"/>
      <c r="E162" s="532"/>
      <c r="H162" s="531"/>
      <c r="I162" s="531"/>
      <c r="J162" s="531"/>
      <c r="K162" s="531"/>
      <c r="L162" s="531"/>
      <c r="M162" s="531"/>
      <c r="Q162" s="531"/>
      <c r="R162" s="531"/>
      <c r="T162" s="532"/>
      <c r="V162" s="531"/>
      <c r="W162" s="531"/>
      <c r="Y162" s="531"/>
      <c r="Z162" s="531"/>
      <c r="AB162" s="531"/>
      <c r="AC162" s="531"/>
      <c r="AD162" s="531"/>
      <c r="AE162" s="529"/>
      <c r="AJ162" s="540"/>
      <c r="AK162" s="529"/>
    </row>
    <row r="163" spans="1:37" s="530" customFormat="1" ht="12" x14ac:dyDescent="0.2">
      <c r="A163" s="529" t="s">
        <v>1007</v>
      </c>
      <c r="B163" s="530" t="s">
        <v>641</v>
      </c>
      <c r="C163" s="531"/>
      <c r="D163" s="531"/>
      <c r="E163" s="532"/>
      <c r="H163" s="531"/>
      <c r="I163" s="531"/>
      <c r="J163" s="531"/>
      <c r="K163" s="531"/>
      <c r="L163" s="531"/>
      <c r="M163" s="531"/>
      <c r="Q163" s="531"/>
      <c r="R163" s="531"/>
      <c r="T163" s="532"/>
      <c r="V163" s="531"/>
      <c r="W163" s="531"/>
      <c r="Y163" s="531"/>
      <c r="Z163" s="531"/>
      <c r="AB163" s="531"/>
      <c r="AC163" s="531"/>
      <c r="AD163" s="531"/>
      <c r="AE163" s="529"/>
      <c r="AJ163" s="533"/>
      <c r="AK163" s="529"/>
    </row>
    <row r="164" spans="1:37" s="530" customFormat="1" ht="12" x14ac:dyDescent="0.2">
      <c r="A164" s="529" t="s">
        <v>1008</v>
      </c>
      <c r="B164" s="530" t="s">
        <v>411</v>
      </c>
      <c r="C164" s="531"/>
      <c r="D164" s="531"/>
      <c r="E164" s="532"/>
      <c r="H164" s="531"/>
      <c r="I164" s="531"/>
      <c r="J164" s="531"/>
      <c r="K164" s="531"/>
      <c r="L164" s="531"/>
      <c r="M164" s="531"/>
      <c r="Q164" s="531"/>
      <c r="R164" s="531"/>
      <c r="T164" s="532"/>
      <c r="V164" s="531"/>
      <c r="W164" s="531"/>
      <c r="Y164" s="531"/>
      <c r="Z164" s="531"/>
      <c r="AB164" s="531"/>
      <c r="AC164" s="531"/>
      <c r="AD164" s="531"/>
      <c r="AE164" s="529"/>
      <c r="AJ164" s="533"/>
      <c r="AK164" s="529"/>
    </row>
    <row r="165" spans="1:37" s="530" customFormat="1" ht="12" x14ac:dyDescent="0.2">
      <c r="A165" s="529" t="s">
        <v>1009</v>
      </c>
      <c r="B165" s="530" t="s">
        <v>368</v>
      </c>
      <c r="C165" s="531"/>
      <c r="D165" s="531"/>
      <c r="E165" s="532"/>
      <c r="H165" s="531"/>
      <c r="I165" s="531"/>
      <c r="J165" s="531"/>
      <c r="K165" s="531"/>
      <c r="L165" s="531"/>
      <c r="M165" s="531"/>
      <c r="Q165" s="531"/>
      <c r="R165" s="531"/>
      <c r="T165" s="532"/>
      <c r="V165" s="531"/>
      <c r="W165" s="531"/>
      <c r="Y165" s="531"/>
      <c r="Z165" s="531"/>
      <c r="AB165" s="531"/>
      <c r="AC165" s="531"/>
      <c r="AD165" s="531"/>
      <c r="AE165" s="529"/>
      <c r="AJ165" s="533"/>
      <c r="AK165" s="529"/>
    </row>
    <row r="166" spans="1:37" s="530" customFormat="1" ht="12" x14ac:dyDescent="0.2">
      <c r="A166" s="529" t="s">
        <v>1010</v>
      </c>
      <c r="B166" s="530" t="s">
        <v>642</v>
      </c>
      <c r="C166" s="531"/>
      <c r="D166" s="531"/>
      <c r="E166" s="532"/>
      <c r="H166" s="531"/>
      <c r="I166" s="531"/>
      <c r="J166" s="531"/>
      <c r="K166" s="531"/>
      <c r="L166" s="531"/>
      <c r="M166" s="531"/>
      <c r="Q166" s="531"/>
      <c r="R166" s="531"/>
      <c r="T166" s="532"/>
      <c r="V166" s="531"/>
      <c r="W166" s="531"/>
      <c r="Y166" s="531"/>
      <c r="Z166" s="531"/>
      <c r="AB166" s="531"/>
      <c r="AC166" s="531"/>
      <c r="AD166" s="531"/>
      <c r="AE166" s="529"/>
      <c r="AJ166" s="533"/>
      <c r="AK166" s="529"/>
    </row>
    <row r="167" spans="1:37" s="530" customFormat="1" ht="12" x14ac:dyDescent="0.2">
      <c r="A167" s="529" t="s">
        <v>1011</v>
      </c>
      <c r="B167" s="530" t="s">
        <v>448</v>
      </c>
      <c r="C167" s="531"/>
      <c r="D167" s="531"/>
      <c r="E167" s="532"/>
      <c r="H167" s="531"/>
      <c r="I167" s="531"/>
      <c r="J167" s="531"/>
      <c r="K167" s="531"/>
      <c r="L167" s="531"/>
      <c r="M167" s="531"/>
      <c r="Q167" s="531"/>
      <c r="R167" s="531"/>
      <c r="T167" s="532"/>
      <c r="V167" s="531"/>
      <c r="W167" s="531"/>
      <c r="Y167" s="531"/>
      <c r="Z167" s="531"/>
      <c r="AB167" s="531"/>
      <c r="AC167" s="531"/>
      <c r="AD167" s="531"/>
      <c r="AE167" s="529"/>
      <c r="AJ167" s="533"/>
      <c r="AK167" s="529"/>
    </row>
    <row r="168" spans="1:37" s="530" customFormat="1" ht="12" x14ac:dyDescent="0.2">
      <c r="A168" s="529" t="s">
        <v>1012</v>
      </c>
      <c r="B168" s="530" t="s">
        <v>369</v>
      </c>
      <c r="C168" s="531"/>
      <c r="D168" s="531"/>
      <c r="E168" s="532"/>
      <c r="H168" s="531"/>
      <c r="I168" s="531"/>
      <c r="J168" s="531"/>
      <c r="K168" s="531"/>
      <c r="L168" s="531"/>
      <c r="M168" s="531"/>
      <c r="Q168" s="531"/>
      <c r="R168" s="531"/>
      <c r="T168" s="532"/>
      <c r="V168" s="531"/>
      <c r="W168" s="531"/>
      <c r="Y168" s="531"/>
      <c r="Z168" s="531"/>
      <c r="AB168" s="531"/>
      <c r="AC168" s="531"/>
      <c r="AD168" s="531"/>
      <c r="AE168" s="529"/>
      <c r="AJ168" s="533"/>
      <c r="AK168" s="529"/>
    </row>
    <row r="169" spans="1:37" s="530" customFormat="1" ht="12" x14ac:dyDescent="0.2">
      <c r="A169" s="529" t="s">
        <v>1013</v>
      </c>
      <c r="B169" s="530" t="s">
        <v>399</v>
      </c>
      <c r="C169" s="531"/>
      <c r="D169" s="531"/>
      <c r="E169" s="532"/>
      <c r="H169" s="531"/>
      <c r="I169" s="531"/>
      <c r="J169" s="531"/>
      <c r="K169" s="531"/>
      <c r="L169" s="531"/>
      <c r="M169" s="531"/>
      <c r="Q169" s="531"/>
      <c r="R169" s="531"/>
      <c r="T169" s="532"/>
      <c r="V169" s="531"/>
      <c r="W169" s="531"/>
      <c r="Y169" s="531"/>
      <c r="Z169" s="531"/>
      <c r="AB169" s="531"/>
      <c r="AC169" s="531"/>
      <c r="AD169" s="531"/>
      <c r="AE169" s="529"/>
      <c r="AJ169" s="533"/>
      <c r="AK169" s="529"/>
    </row>
    <row r="170" spans="1:37" s="530" customFormat="1" ht="12" x14ac:dyDescent="0.2">
      <c r="A170" s="529" t="s">
        <v>1014</v>
      </c>
      <c r="B170" s="530" t="s">
        <v>370</v>
      </c>
      <c r="C170" s="531"/>
      <c r="D170" s="531"/>
      <c r="E170" s="532"/>
      <c r="H170" s="531"/>
      <c r="I170" s="531"/>
      <c r="J170" s="531"/>
      <c r="K170" s="531"/>
      <c r="L170" s="531"/>
      <c r="M170" s="531"/>
      <c r="Q170" s="531"/>
      <c r="R170" s="531"/>
      <c r="T170" s="532"/>
      <c r="V170" s="531"/>
      <c r="W170" s="531"/>
      <c r="Y170" s="531"/>
      <c r="Z170" s="531"/>
      <c r="AB170" s="531"/>
      <c r="AC170" s="531"/>
      <c r="AD170" s="531"/>
      <c r="AE170" s="529"/>
      <c r="AJ170" s="533"/>
      <c r="AK170" s="529"/>
    </row>
    <row r="171" spans="1:37" s="530" customFormat="1" ht="12" x14ac:dyDescent="0.2">
      <c r="A171" s="529" t="s">
        <v>1015</v>
      </c>
      <c r="B171" s="530" t="s">
        <v>426</v>
      </c>
      <c r="C171" s="531"/>
      <c r="D171" s="531"/>
      <c r="E171" s="532"/>
      <c r="H171" s="531"/>
      <c r="I171" s="531"/>
      <c r="J171" s="531"/>
      <c r="K171" s="531"/>
      <c r="L171" s="531"/>
      <c r="M171" s="531"/>
      <c r="Q171" s="531"/>
      <c r="R171" s="531"/>
      <c r="T171" s="532"/>
      <c r="V171" s="531"/>
      <c r="W171" s="531"/>
      <c r="Y171" s="531"/>
      <c r="Z171" s="531"/>
      <c r="AB171" s="531"/>
      <c r="AC171" s="531"/>
      <c r="AD171" s="531"/>
      <c r="AE171" s="529"/>
      <c r="AJ171" s="540"/>
      <c r="AK171" s="529"/>
    </row>
    <row r="172" spans="1:37" s="530" customFormat="1" ht="12" x14ac:dyDescent="0.2">
      <c r="A172" s="529" t="s">
        <v>1016</v>
      </c>
      <c r="B172" s="530" t="s">
        <v>615</v>
      </c>
      <c r="C172" s="531"/>
      <c r="D172" s="531"/>
      <c r="E172" s="532"/>
      <c r="H172" s="531"/>
      <c r="I172" s="531"/>
      <c r="J172" s="531"/>
      <c r="K172" s="531"/>
      <c r="L172" s="531"/>
      <c r="M172" s="531"/>
      <c r="Q172" s="531"/>
      <c r="R172" s="531"/>
      <c r="T172" s="532"/>
      <c r="V172" s="531"/>
      <c r="W172" s="531"/>
      <c r="Y172" s="531"/>
      <c r="Z172" s="531"/>
      <c r="AB172" s="531"/>
      <c r="AC172" s="531"/>
      <c r="AD172" s="531"/>
      <c r="AE172" s="529"/>
      <c r="AJ172" s="533"/>
      <c r="AK172" s="529"/>
    </row>
    <row r="173" spans="1:37" s="530" customFormat="1" ht="12" x14ac:dyDescent="0.2">
      <c r="A173" s="529" t="s">
        <v>1017</v>
      </c>
      <c r="B173" s="530" t="s">
        <v>458</v>
      </c>
      <c r="C173" s="531"/>
      <c r="D173" s="531"/>
      <c r="E173" s="532"/>
      <c r="H173" s="531"/>
      <c r="I173" s="531"/>
      <c r="J173" s="531"/>
      <c r="K173" s="531"/>
      <c r="L173" s="531"/>
      <c r="M173" s="531"/>
      <c r="Q173" s="531"/>
      <c r="R173" s="531"/>
      <c r="T173" s="532"/>
      <c r="V173" s="531"/>
      <c r="W173" s="531"/>
      <c r="Y173" s="531"/>
      <c r="Z173" s="531"/>
      <c r="AB173" s="531"/>
      <c r="AC173" s="531"/>
      <c r="AD173" s="531"/>
      <c r="AE173" s="529"/>
      <c r="AJ173" s="533"/>
      <c r="AK173" s="529"/>
    </row>
    <row r="174" spans="1:37" s="530" customFormat="1" ht="12" x14ac:dyDescent="0.2">
      <c r="A174" s="529" t="s">
        <v>1018</v>
      </c>
      <c r="B174" s="530" t="s">
        <v>602</v>
      </c>
      <c r="C174" s="531"/>
      <c r="D174" s="531"/>
      <c r="E174" s="532"/>
      <c r="H174" s="531"/>
      <c r="I174" s="531"/>
      <c r="J174" s="531"/>
      <c r="K174" s="531"/>
      <c r="L174" s="531"/>
      <c r="M174" s="531"/>
      <c r="Q174" s="531"/>
      <c r="R174" s="531"/>
      <c r="T174" s="532"/>
      <c r="V174" s="531"/>
      <c r="W174" s="531"/>
      <c r="Y174" s="531"/>
      <c r="Z174" s="531"/>
      <c r="AB174" s="531"/>
      <c r="AC174" s="531"/>
      <c r="AD174" s="531"/>
      <c r="AE174" s="529"/>
      <c r="AJ174" s="533"/>
      <c r="AK174" s="529"/>
    </row>
    <row r="175" spans="1:37" s="530" customFormat="1" ht="12" x14ac:dyDescent="0.2">
      <c r="A175" s="529" t="s">
        <v>1019</v>
      </c>
      <c r="B175" s="530" t="s">
        <v>530</v>
      </c>
      <c r="C175" s="531"/>
      <c r="D175" s="531"/>
      <c r="E175" s="532"/>
      <c r="H175" s="531"/>
      <c r="I175" s="531"/>
      <c r="J175" s="531"/>
      <c r="K175" s="531"/>
      <c r="L175" s="531"/>
      <c r="M175" s="531"/>
      <c r="Q175" s="531"/>
      <c r="R175" s="531"/>
      <c r="T175" s="532"/>
      <c r="V175" s="531"/>
      <c r="W175" s="531"/>
      <c r="Y175" s="531"/>
      <c r="Z175" s="531"/>
      <c r="AB175" s="531"/>
      <c r="AC175" s="531"/>
      <c r="AD175" s="531"/>
      <c r="AE175" s="529"/>
      <c r="AJ175" s="539"/>
      <c r="AK175" s="529"/>
    </row>
    <row r="176" spans="1:37" s="530" customFormat="1" ht="12" x14ac:dyDescent="0.2">
      <c r="A176" s="529" t="s">
        <v>1020</v>
      </c>
      <c r="B176" s="530" t="s">
        <v>479</v>
      </c>
      <c r="C176" s="531"/>
      <c r="D176" s="531"/>
      <c r="E176" s="532"/>
      <c r="H176" s="531"/>
      <c r="I176" s="531"/>
      <c r="J176" s="531"/>
      <c r="K176" s="531"/>
      <c r="L176" s="531"/>
      <c r="M176" s="531"/>
      <c r="Q176" s="531"/>
      <c r="R176" s="531"/>
      <c r="T176" s="532"/>
      <c r="V176" s="531"/>
      <c r="W176" s="531"/>
      <c r="Y176" s="531"/>
      <c r="Z176" s="531"/>
      <c r="AB176" s="531"/>
      <c r="AC176" s="531"/>
      <c r="AD176" s="531"/>
      <c r="AE176" s="529"/>
      <c r="AJ176" s="533"/>
      <c r="AK176" s="529"/>
    </row>
    <row r="177" spans="1:37" s="530" customFormat="1" ht="12" x14ac:dyDescent="0.2">
      <c r="A177" s="529" t="s">
        <v>1021</v>
      </c>
      <c r="B177" s="530" t="s">
        <v>449</v>
      </c>
      <c r="C177" s="531"/>
      <c r="D177" s="531"/>
      <c r="E177" s="532"/>
      <c r="H177" s="531"/>
      <c r="I177" s="531"/>
      <c r="J177" s="531"/>
      <c r="K177" s="531"/>
      <c r="L177" s="531"/>
      <c r="M177" s="531"/>
      <c r="Q177" s="531"/>
      <c r="R177" s="531"/>
      <c r="T177" s="532"/>
      <c r="V177" s="531"/>
      <c r="W177" s="531"/>
      <c r="Y177" s="531"/>
      <c r="Z177" s="531"/>
      <c r="AB177" s="531"/>
      <c r="AC177" s="531"/>
      <c r="AD177" s="531"/>
      <c r="AE177" s="529"/>
      <c r="AJ177" s="533"/>
      <c r="AK177" s="529"/>
    </row>
    <row r="178" spans="1:37" s="530" customFormat="1" ht="12" x14ac:dyDescent="0.2">
      <c r="A178" s="529" t="s">
        <v>1022</v>
      </c>
      <c r="B178" s="530" t="s">
        <v>616</v>
      </c>
      <c r="C178" s="531"/>
      <c r="D178" s="531"/>
      <c r="E178" s="532"/>
      <c r="H178" s="531"/>
      <c r="I178" s="531"/>
      <c r="J178" s="531"/>
      <c r="K178" s="531"/>
      <c r="L178" s="531"/>
      <c r="M178" s="531"/>
      <c r="Q178" s="531"/>
      <c r="R178" s="531"/>
      <c r="T178" s="532"/>
      <c r="V178" s="531"/>
      <c r="W178" s="531"/>
      <c r="Y178" s="531"/>
      <c r="Z178" s="531"/>
      <c r="AB178" s="531"/>
      <c r="AC178" s="531"/>
      <c r="AD178" s="531"/>
      <c r="AE178" s="529"/>
      <c r="AJ178" s="533"/>
      <c r="AK178" s="529"/>
    </row>
    <row r="179" spans="1:37" s="530" customFormat="1" ht="12" x14ac:dyDescent="0.2">
      <c r="A179" s="529" t="s">
        <v>1023</v>
      </c>
      <c r="B179" s="530" t="s">
        <v>400</v>
      </c>
      <c r="C179" s="531"/>
      <c r="D179" s="531"/>
      <c r="E179" s="532"/>
      <c r="H179" s="531"/>
      <c r="I179" s="531"/>
      <c r="J179" s="531"/>
      <c r="K179" s="531"/>
      <c r="L179" s="531"/>
      <c r="M179" s="531"/>
      <c r="Q179" s="531"/>
      <c r="R179" s="531"/>
      <c r="T179" s="532"/>
      <c r="V179" s="531"/>
      <c r="W179" s="531"/>
      <c r="Y179" s="531"/>
      <c r="Z179" s="531"/>
      <c r="AB179" s="531"/>
      <c r="AC179" s="531"/>
      <c r="AD179" s="531"/>
      <c r="AE179" s="529"/>
      <c r="AJ179" s="533"/>
      <c r="AK179" s="529"/>
    </row>
    <row r="180" spans="1:37" s="530" customFormat="1" ht="12" x14ac:dyDescent="0.2">
      <c r="A180" s="529" t="s">
        <v>1024</v>
      </c>
      <c r="B180" s="530" t="s">
        <v>662</v>
      </c>
      <c r="C180" s="531"/>
      <c r="D180" s="531"/>
      <c r="E180" s="532"/>
      <c r="H180" s="531"/>
      <c r="I180" s="531"/>
      <c r="J180" s="531"/>
      <c r="K180" s="531"/>
      <c r="L180" s="531"/>
      <c r="M180" s="531"/>
      <c r="Q180" s="531"/>
      <c r="R180" s="531"/>
      <c r="T180" s="532"/>
      <c r="V180" s="531"/>
      <c r="W180" s="531"/>
      <c r="Y180" s="531"/>
      <c r="Z180" s="531"/>
      <c r="AB180" s="531"/>
      <c r="AC180" s="531"/>
      <c r="AD180" s="531"/>
      <c r="AE180" s="529"/>
      <c r="AJ180" s="533"/>
      <c r="AK180" s="529"/>
    </row>
    <row r="181" spans="1:37" s="530" customFormat="1" ht="12" x14ac:dyDescent="0.2">
      <c r="A181" s="529" t="s">
        <v>1025</v>
      </c>
      <c r="B181" s="530" t="s">
        <v>531</v>
      </c>
      <c r="C181" s="531"/>
      <c r="D181" s="531"/>
      <c r="E181" s="532"/>
      <c r="H181" s="531"/>
      <c r="I181" s="531"/>
      <c r="J181" s="531"/>
      <c r="K181" s="531"/>
      <c r="L181" s="531"/>
      <c r="M181" s="531"/>
      <c r="Q181" s="531"/>
      <c r="R181" s="531"/>
      <c r="T181" s="532"/>
      <c r="V181" s="531"/>
      <c r="W181" s="531"/>
      <c r="Y181" s="531"/>
      <c r="Z181" s="531"/>
      <c r="AB181" s="531"/>
      <c r="AC181" s="531"/>
      <c r="AD181" s="531"/>
      <c r="AE181" s="529"/>
      <c r="AJ181" s="533"/>
      <c r="AK181" s="529"/>
    </row>
    <row r="182" spans="1:37" s="530" customFormat="1" ht="12" x14ac:dyDescent="0.2">
      <c r="A182" s="529" t="s">
        <v>1026</v>
      </c>
      <c r="B182" s="530" t="s">
        <v>480</v>
      </c>
      <c r="C182" s="531"/>
      <c r="D182" s="531"/>
      <c r="E182" s="532"/>
      <c r="H182" s="531"/>
      <c r="I182" s="531"/>
      <c r="J182" s="531"/>
      <c r="K182" s="531"/>
      <c r="L182" s="531"/>
      <c r="M182" s="531"/>
      <c r="Q182" s="531"/>
      <c r="R182" s="531"/>
      <c r="T182" s="532"/>
      <c r="V182" s="531"/>
      <c r="W182" s="531"/>
      <c r="Y182" s="531"/>
      <c r="Z182" s="531"/>
      <c r="AB182" s="531"/>
      <c r="AC182" s="531"/>
      <c r="AD182" s="531"/>
      <c r="AE182" s="529"/>
      <c r="AJ182" s="539"/>
      <c r="AK182" s="529"/>
    </row>
    <row r="183" spans="1:37" s="530" customFormat="1" ht="12" x14ac:dyDescent="0.2">
      <c r="A183" s="529" t="s">
        <v>1027</v>
      </c>
      <c r="B183" s="530" t="s">
        <v>663</v>
      </c>
      <c r="C183" s="531"/>
      <c r="D183" s="531"/>
      <c r="E183" s="532"/>
      <c r="H183" s="531"/>
      <c r="I183" s="531"/>
      <c r="J183" s="531"/>
      <c r="K183" s="531"/>
      <c r="L183" s="531"/>
      <c r="M183" s="531"/>
      <c r="Q183" s="531"/>
      <c r="R183" s="531"/>
      <c r="T183" s="532"/>
      <c r="V183" s="531"/>
      <c r="W183" s="531"/>
      <c r="Y183" s="531"/>
      <c r="Z183" s="531"/>
      <c r="AB183" s="531"/>
      <c r="AC183" s="531"/>
      <c r="AD183" s="531"/>
      <c r="AE183" s="529"/>
      <c r="AJ183" s="533"/>
      <c r="AK183" s="529"/>
    </row>
    <row r="184" spans="1:37" s="530" customFormat="1" ht="12" x14ac:dyDescent="0.2">
      <c r="A184" s="529" t="s">
        <v>1028</v>
      </c>
      <c r="B184" s="530" t="s">
        <v>632</v>
      </c>
      <c r="C184" s="531"/>
      <c r="D184" s="531"/>
      <c r="E184" s="532"/>
      <c r="H184" s="531"/>
      <c r="I184" s="531"/>
      <c r="J184" s="531"/>
      <c r="K184" s="531"/>
      <c r="L184" s="531"/>
      <c r="M184" s="531"/>
      <c r="Q184" s="531"/>
      <c r="R184" s="531"/>
      <c r="T184" s="532"/>
      <c r="V184" s="531"/>
      <c r="W184" s="531"/>
      <c r="Y184" s="531"/>
      <c r="Z184" s="531"/>
      <c r="AB184" s="531"/>
      <c r="AC184" s="531"/>
      <c r="AD184" s="531"/>
      <c r="AE184" s="529"/>
      <c r="AJ184" s="533"/>
      <c r="AK184" s="529"/>
    </row>
    <row r="185" spans="1:37" s="530" customFormat="1" ht="12" x14ac:dyDescent="0.2">
      <c r="A185" s="529" t="s">
        <v>1029</v>
      </c>
      <c r="B185" s="530" t="s">
        <v>643</v>
      </c>
      <c r="C185" s="531"/>
      <c r="D185" s="531"/>
      <c r="E185" s="532"/>
      <c r="H185" s="531"/>
      <c r="I185" s="531"/>
      <c r="J185" s="531"/>
      <c r="K185" s="531"/>
      <c r="L185" s="531"/>
      <c r="M185" s="531"/>
      <c r="Q185" s="531"/>
      <c r="R185" s="531"/>
      <c r="T185" s="532"/>
      <c r="V185" s="531"/>
      <c r="W185" s="531"/>
      <c r="Y185" s="531"/>
      <c r="Z185" s="531"/>
      <c r="AB185" s="531"/>
      <c r="AC185" s="531"/>
      <c r="AD185" s="531"/>
      <c r="AE185" s="529"/>
      <c r="AJ185" s="533"/>
      <c r="AK185" s="529"/>
    </row>
    <row r="186" spans="1:37" s="530" customFormat="1" ht="12" x14ac:dyDescent="0.2">
      <c r="A186" s="529" t="s">
        <v>1030</v>
      </c>
      <c r="B186" s="530" t="s">
        <v>459</v>
      </c>
      <c r="C186" s="531"/>
      <c r="D186" s="531"/>
      <c r="E186" s="532"/>
      <c r="H186" s="531"/>
      <c r="I186" s="531"/>
      <c r="J186" s="531"/>
      <c r="K186" s="531"/>
      <c r="L186" s="531"/>
      <c r="M186" s="531"/>
      <c r="Q186" s="531"/>
      <c r="R186" s="531"/>
      <c r="T186" s="532"/>
      <c r="V186" s="531"/>
      <c r="W186" s="531"/>
      <c r="Y186" s="531"/>
      <c r="Z186" s="531"/>
      <c r="AB186" s="531"/>
      <c r="AC186" s="531"/>
      <c r="AD186" s="531"/>
      <c r="AE186" s="529"/>
      <c r="AJ186" s="533"/>
      <c r="AK186" s="529"/>
    </row>
    <row r="187" spans="1:37" s="530" customFormat="1" ht="12" x14ac:dyDescent="0.2">
      <c r="A187" s="529" t="s">
        <v>1031</v>
      </c>
      <c r="B187" s="530" t="s">
        <v>603</v>
      </c>
      <c r="C187" s="531"/>
      <c r="D187" s="531"/>
      <c r="E187" s="532"/>
      <c r="H187" s="531"/>
      <c r="I187" s="531"/>
      <c r="J187" s="531"/>
      <c r="K187" s="531"/>
      <c r="L187" s="531"/>
      <c r="M187" s="531"/>
      <c r="Q187" s="531"/>
      <c r="R187" s="531"/>
      <c r="T187" s="532"/>
      <c r="V187" s="531"/>
      <c r="W187" s="531"/>
      <c r="Y187" s="531"/>
      <c r="Z187" s="531"/>
      <c r="AB187" s="531"/>
      <c r="AC187" s="531"/>
      <c r="AD187" s="531"/>
      <c r="AE187" s="529"/>
      <c r="AJ187" s="533"/>
      <c r="AK187" s="529"/>
    </row>
    <row r="188" spans="1:37" s="530" customFormat="1" ht="12" x14ac:dyDescent="0.2">
      <c r="A188" s="529" t="s">
        <v>1032</v>
      </c>
      <c r="B188" s="530" t="s">
        <v>588</v>
      </c>
      <c r="C188" s="531"/>
      <c r="D188" s="531"/>
      <c r="E188" s="532"/>
      <c r="H188" s="531"/>
      <c r="I188" s="531"/>
      <c r="J188" s="531"/>
      <c r="K188" s="531"/>
      <c r="L188" s="531"/>
      <c r="M188" s="531"/>
      <c r="Q188" s="531"/>
      <c r="R188" s="531"/>
      <c r="T188" s="532"/>
      <c r="V188" s="531"/>
      <c r="W188" s="531"/>
      <c r="Y188" s="531"/>
      <c r="Z188" s="531"/>
      <c r="AB188" s="531"/>
      <c r="AC188" s="531"/>
      <c r="AD188" s="531"/>
      <c r="AE188" s="529"/>
      <c r="AJ188" s="533"/>
      <c r="AK188" s="529"/>
    </row>
    <row r="189" spans="1:37" s="530" customFormat="1" ht="12" x14ac:dyDescent="0.2">
      <c r="A189" s="529" t="s">
        <v>1033</v>
      </c>
      <c r="B189" s="530" t="s">
        <v>371</v>
      </c>
      <c r="C189" s="531"/>
      <c r="D189" s="531"/>
      <c r="E189" s="532"/>
      <c r="H189" s="531"/>
      <c r="I189" s="531"/>
      <c r="J189" s="531"/>
      <c r="K189" s="531"/>
      <c r="L189" s="531"/>
      <c r="M189" s="531"/>
      <c r="Q189" s="531"/>
      <c r="R189" s="531"/>
      <c r="T189" s="532"/>
      <c r="V189" s="531"/>
      <c r="W189" s="531"/>
      <c r="Y189" s="531"/>
      <c r="Z189" s="531"/>
      <c r="AB189" s="531"/>
      <c r="AC189" s="531"/>
      <c r="AD189" s="531"/>
      <c r="AE189" s="529"/>
      <c r="AJ189" s="533"/>
      <c r="AK189" s="529"/>
    </row>
    <row r="190" spans="1:37" s="530" customFormat="1" ht="12" x14ac:dyDescent="0.2">
      <c r="A190" s="529" t="s">
        <v>1034</v>
      </c>
      <c r="B190" s="530" t="s">
        <v>617</v>
      </c>
      <c r="C190" s="531"/>
      <c r="D190" s="531"/>
      <c r="E190" s="532"/>
      <c r="H190" s="531"/>
      <c r="I190" s="531"/>
      <c r="J190" s="531"/>
      <c r="K190" s="531"/>
      <c r="L190" s="531"/>
      <c r="M190" s="531"/>
      <c r="Q190" s="531"/>
      <c r="R190" s="531"/>
      <c r="T190" s="532"/>
      <c r="V190" s="531"/>
      <c r="W190" s="531"/>
      <c r="Y190" s="531"/>
      <c r="Z190" s="531"/>
      <c r="AB190" s="531"/>
      <c r="AC190" s="531"/>
      <c r="AD190" s="531"/>
      <c r="AE190" s="529"/>
      <c r="AJ190" s="533"/>
      <c r="AK190" s="529"/>
    </row>
    <row r="191" spans="1:37" s="530" customFormat="1" ht="12" x14ac:dyDescent="0.2">
      <c r="A191" s="529" t="s">
        <v>1035</v>
      </c>
      <c r="B191" s="530" t="s">
        <v>372</v>
      </c>
      <c r="C191" s="531"/>
      <c r="D191" s="531"/>
      <c r="E191" s="532"/>
      <c r="H191" s="531"/>
      <c r="I191" s="531"/>
      <c r="J191" s="531"/>
      <c r="K191" s="531"/>
      <c r="L191" s="531"/>
      <c r="M191" s="531"/>
      <c r="Q191" s="531"/>
      <c r="R191" s="531"/>
      <c r="T191" s="532"/>
      <c r="V191" s="531"/>
      <c r="W191" s="531"/>
      <c r="Y191" s="531"/>
      <c r="Z191" s="531"/>
      <c r="AB191" s="531"/>
      <c r="AC191" s="531"/>
      <c r="AD191" s="531"/>
      <c r="AE191" s="529"/>
      <c r="AJ191" s="533"/>
      <c r="AK191" s="529"/>
    </row>
    <row r="192" spans="1:37" s="530" customFormat="1" ht="12" x14ac:dyDescent="0.2">
      <c r="A192" s="529" t="s">
        <v>1036</v>
      </c>
      <c r="B192" s="530" t="s">
        <v>481</v>
      </c>
      <c r="C192" s="531"/>
      <c r="D192" s="531"/>
      <c r="E192" s="532"/>
      <c r="H192" s="531"/>
      <c r="I192" s="531"/>
      <c r="J192" s="531"/>
      <c r="K192" s="531"/>
      <c r="L192" s="531"/>
      <c r="M192" s="531"/>
      <c r="Q192" s="531"/>
      <c r="R192" s="531"/>
      <c r="T192" s="532"/>
      <c r="V192" s="531"/>
      <c r="W192" s="531"/>
      <c r="Y192" s="531"/>
      <c r="Z192" s="531"/>
      <c r="AB192" s="531"/>
      <c r="AC192" s="531"/>
      <c r="AD192" s="531"/>
      <c r="AE192" s="529"/>
      <c r="AJ192" s="533"/>
      <c r="AK192" s="529"/>
    </row>
    <row r="193" spans="1:37" s="530" customFormat="1" ht="12" x14ac:dyDescent="0.2">
      <c r="A193" s="529" t="s">
        <v>1037</v>
      </c>
      <c r="B193" s="530" t="s">
        <v>482</v>
      </c>
      <c r="C193" s="531"/>
      <c r="D193" s="531"/>
      <c r="E193" s="532"/>
      <c r="H193" s="531"/>
      <c r="I193" s="531"/>
      <c r="J193" s="531"/>
      <c r="K193" s="531"/>
      <c r="L193" s="531"/>
      <c r="M193" s="531"/>
      <c r="Q193" s="531"/>
      <c r="R193" s="531"/>
      <c r="T193" s="532"/>
      <c r="V193" s="531"/>
      <c r="W193" s="531"/>
      <c r="Y193" s="531"/>
      <c r="Z193" s="531"/>
      <c r="AB193" s="531"/>
      <c r="AC193" s="531"/>
      <c r="AD193" s="531"/>
      <c r="AE193" s="529"/>
      <c r="AJ193" s="533"/>
      <c r="AK193" s="529"/>
    </row>
    <row r="194" spans="1:37" s="530" customFormat="1" ht="12" x14ac:dyDescent="0.2">
      <c r="A194" s="529" t="s">
        <v>1038</v>
      </c>
      <c r="B194" s="530" t="s">
        <v>532</v>
      </c>
      <c r="C194" s="531"/>
      <c r="D194" s="531"/>
      <c r="E194" s="532"/>
      <c r="H194" s="531"/>
      <c r="I194" s="531"/>
      <c r="J194" s="531"/>
      <c r="K194" s="531"/>
      <c r="L194" s="531"/>
      <c r="M194" s="531"/>
      <c r="Q194" s="531"/>
      <c r="R194" s="531"/>
      <c r="T194" s="532"/>
      <c r="V194" s="531"/>
      <c r="W194" s="531"/>
      <c r="Y194" s="531"/>
      <c r="Z194" s="531"/>
      <c r="AB194" s="531"/>
      <c r="AC194" s="531"/>
      <c r="AD194" s="531"/>
      <c r="AE194" s="529"/>
      <c r="AJ194" s="533"/>
      <c r="AK194" s="529"/>
    </row>
    <row r="195" spans="1:37" s="530" customFormat="1" ht="12" x14ac:dyDescent="0.2">
      <c r="A195" s="529" t="s">
        <v>1039</v>
      </c>
      <c r="B195" s="530" t="s">
        <v>644</v>
      </c>
      <c r="C195" s="531"/>
      <c r="D195" s="531"/>
      <c r="E195" s="532"/>
      <c r="H195" s="531"/>
      <c r="I195" s="531"/>
      <c r="J195" s="531"/>
      <c r="K195" s="531"/>
      <c r="L195" s="531"/>
      <c r="M195" s="531"/>
      <c r="Q195" s="531"/>
      <c r="R195" s="531"/>
      <c r="T195" s="532"/>
      <c r="V195" s="531"/>
      <c r="W195" s="531"/>
      <c r="Y195" s="531"/>
      <c r="Z195" s="531"/>
      <c r="AB195" s="531"/>
      <c r="AC195" s="531"/>
      <c r="AD195" s="531"/>
      <c r="AE195" s="529"/>
      <c r="AJ195" s="533"/>
      <c r="AK195" s="529"/>
    </row>
    <row r="196" spans="1:37" s="530" customFormat="1" ht="12" x14ac:dyDescent="0.2">
      <c r="A196" s="529" t="s">
        <v>1040</v>
      </c>
      <c r="B196" s="530" t="s">
        <v>589</v>
      </c>
      <c r="C196" s="531"/>
      <c r="D196" s="531"/>
      <c r="E196" s="532"/>
      <c r="H196" s="531"/>
      <c r="I196" s="531"/>
      <c r="J196" s="531"/>
      <c r="K196" s="531"/>
      <c r="L196" s="531"/>
      <c r="M196" s="531"/>
      <c r="Q196" s="531"/>
      <c r="R196" s="531"/>
      <c r="T196" s="532"/>
      <c r="V196" s="531"/>
      <c r="W196" s="531"/>
      <c r="Y196" s="531"/>
      <c r="Z196" s="531"/>
      <c r="AB196" s="531"/>
      <c r="AC196" s="531"/>
      <c r="AD196" s="531"/>
      <c r="AE196" s="529"/>
      <c r="AJ196" s="541"/>
      <c r="AK196" s="529"/>
    </row>
    <row r="197" spans="1:37" s="530" customFormat="1" ht="12" x14ac:dyDescent="0.2">
      <c r="A197" s="529" t="s">
        <v>1041</v>
      </c>
      <c r="B197" s="530" t="s">
        <v>483</v>
      </c>
      <c r="C197" s="531"/>
      <c r="D197" s="531"/>
      <c r="E197" s="532"/>
      <c r="H197" s="531"/>
      <c r="I197" s="531"/>
      <c r="J197" s="531"/>
      <c r="K197" s="531"/>
      <c r="L197" s="531"/>
      <c r="M197" s="531"/>
      <c r="Q197" s="531"/>
      <c r="R197" s="531"/>
      <c r="T197" s="532"/>
      <c r="V197" s="531"/>
      <c r="W197" s="531"/>
      <c r="Y197" s="531"/>
      <c r="Z197" s="531"/>
      <c r="AB197" s="531"/>
      <c r="AC197" s="531"/>
      <c r="AD197" s="531"/>
      <c r="AE197" s="529"/>
      <c r="AJ197" s="533"/>
      <c r="AK197" s="529"/>
    </row>
    <row r="198" spans="1:37" s="530" customFormat="1" ht="12" x14ac:dyDescent="0.2">
      <c r="A198" s="529" t="s">
        <v>1042</v>
      </c>
      <c r="B198" s="530" t="s">
        <v>533</v>
      </c>
      <c r="C198" s="531"/>
      <c r="D198" s="531"/>
      <c r="E198" s="532"/>
      <c r="H198" s="531"/>
      <c r="I198" s="531"/>
      <c r="J198" s="531"/>
      <c r="K198" s="531"/>
      <c r="L198" s="531"/>
      <c r="M198" s="531"/>
      <c r="Q198" s="531"/>
      <c r="R198" s="531"/>
      <c r="T198" s="532"/>
      <c r="V198" s="531"/>
      <c r="W198" s="531"/>
      <c r="Y198" s="531"/>
      <c r="Z198" s="531"/>
      <c r="AB198" s="531"/>
      <c r="AC198" s="531"/>
      <c r="AD198" s="531"/>
      <c r="AE198" s="529"/>
      <c r="AJ198" s="533"/>
      <c r="AK198" s="529"/>
    </row>
    <row r="199" spans="1:37" s="530" customFormat="1" ht="12" x14ac:dyDescent="0.2">
      <c r="A199" s="529" t="s">
        <v>1043</v>
      </c>
      <c r="B199" s="530" t="s">
        <v>604</v>
      </c>
      <c r="C199" s="531"/>
      <c r="D199" s="531"/>
      <c r="E199" s="532"/>
      <c r="H199" s="531"/>
      <c r="I199" s="531"/>
      <c r="J199" s="531"/>
      <c r="K199" s="531"/>
      <c r="L199" s="531"/>
      <c r="M199" s="531"/>
      <c r="Q199" s="531"/>
      <c r="R199" s="531"/>
      <c r="T199" s="532"/>
      <c r="V199" s="531"/>
      <c r="W199" s="531"/>
      <c r="Y199" s="531"/>
      <c r="Z199" s="531"/>
      <c r="AB199" s="531"/>
      <c r="AC199" s="531"/>
      <c r="AD199" s="531"/>
      <c r="AE199" s="529"/>
      <c r="AJ199" s="533"/>
      <c r="AK199" s="529"/>
    </row>
    <row r="200" spans="1:37" s="530" customFormat="1" ht="12" x14ac:dyDescent="0.2">
      <c r="A200" s="529" t="s">
        <v>1044</v>
      </c>
      <c r="B200" s="530" t="s">
        <v>622</v>
      </c>
      <c r="C200" s="531"/>
      <c r="D200" s="531"/>
      <c r="E200" s="532"/>
      <c r="H200" s="531"/>
      <c r="I200" s="531"/>
      <c r="J200" s="531"/>
      <c r="K200" s="531"/>
      <c r="L200" s="531"/>
      <c r="M200" s="531"/>
      <c r="Q200" s="531"/>
      <c r="R200" s="531"/>
      <c r="T200" s="532"/>
      <c r="V200" s="531"/>
      <c r="W200" s="531"/>
      <c r="Y200" s="531"/>
      <c r="Z200" s="531"/>
      <c r="AB200" s="531"/>
      <c r="AC200" s="531"/>
      <c r="AD200" s="531"/>
      <c r="AE200" s="529"/>
      <c r="AJ200" s="533"/>
      <c r="AK200" s="529"/>
    </row>
    <row r="201" spans="1:37" s="530" customFormat="1" ht="12" x14ac:dyDescent="0.2">
      <c r="A201" s="529" t="s">
        <v>1045</v>
      </c>
      <c r="B201" s="530" t="s">
        <v>373</v>
      </c>
      <c r="C201" s="531"/>
      <c r="D201" s="531"/>
      <c r="E201" s="532"/>
      <c r="H201" s="531"/>
      <c r="I201" s="531"/>
      <c r="J201" s="531"/>
      <c r="K201" s="531"/>
      <c r="L201" s="531"/>
      <c r="M201" s="531"/>
      <c r="Q201" s="531"/>
      <c r="R201" s="531"/>
      <c r="T201" s="532"/>
      <c r="V201" s="531"/>
      <c r="W201" s="531"/>
      <c r="Y201" s="531"/>
      <c r="Z201" s="531"/>
      <c r="AB201" s="531"/>
      <c r="AC201" s="531"/>
      <c r="AD201" s="531"/>
      <c r="AE201" s="529"/>
      <c r="AJ201" s="533"/>
      <c r="AK201" s="529"/>
    </row>
    <row r="202" spans="1:37" s="530" customFormat="1" ht="12" x14ac:dyDescent="0.2">
      <c r="A202" s="529" t="s">
        <v>1046</v>
      </c>
      <c r="B202" s="530" t="s">
        <v>374</v>
      </c>
      <c r="C202" s="531"/>
      <c r="D202" s="531"/>
      <c r="E202" s="532"/>
      <c r="H202" s="531"/>
      <c r="I202" s="531"/>
      <c r="J202" s="531"/>
      <c r="K202" s="531"/>
      <c r="L202" s="531"/>
      <c r="M202" s="531"/>
      <c r="Q202" s="531"/>
      <c r="R202" s="531"/>
      <c r="T202" s="532"/>
      <c r="V202" s="531"/>
      <c r="W202" s="531"/>
      <c r="Y202" s="531"/>
      <c r="Z202" s="531"/>
      <c r="AB202" s="531"/>
      <c r="AC202" s="531"/>
      <c r="AD202" s="531"/>
      <c r="AE202" s="529"/>
      <c r="AJ202" s="539"/>
      <c r="AK202" s="529"/>
    </row>
    <row r="203" spans="1:37" s="530" customFormat="1" ht="12" x14ac:dyDescent="0.2">
      <c r="A203" s="529" t="s">
        <v>1047</v>
      </c>
      <c r="B203" s="530" t="s">
        <v>645</v>
      </c>
      <c r="C203" s="531"/>
      <c r="D203" s="531"/>
      <c r="E203" s="532"/>
      <c r="H203" s="531"/>
      <c r="I203" s="531"/>
      <c r="J203" s="531"/>
      <c r="K203" s="531"/>
      <c r="L203" s="531"/>
      <c r="M203" s="531"/>
      <c r="Q203" s="531"/>
      <c r="R203" s="531"/>
      <c r="T203" s="532"/>
      <c r="V203" s="531"/>
      <c r="W203" s="531"/>
      <c r="Y203" s="531"/>
      <c r="Z203" s="531"/>
      <c r="AB203" s="531"/>
      <c r="AC203" s="531"/>
      <c r="AD203" s="531"/>
      <c r="AE203" s="529"/>
      <c r="AJ203" s="533"/>
      <c r="AK203" s="529"/>
    </row>
    <row r="204" spans="1:37" s="530" customFormat="1" ht="12" x14ac:dyDescent="0.2">
      <c r="A204" s="529" t="s">
        <v>1048</v>
      </c>
      <c r="B204" s="530" t="s">
        <v>534</v>
      </c>
      <c r="C204" s="531"/>
      <c r="D204" s="531"/>
      <c r="E204" s="532"/>
      <c r="H204" s="531"/>
      <c r="I204" s="531"/>
      <c r="J204" s="531"/>
      <c r="K204" s="531"/>
      <c r="L204" s="531"/>
      <c r="M204" s="531"/>
      <c r="Q204" s="531"/>
      <c r="R204" s="531"/>
      <c r="T204" s="532"/>
      <c r="V204" s="531"/>
      <c r="W204" s="531"/>
      <c r="Y204" s="531"/>
      <c r="Z204" s="531"/>
      <c r="AB204" s="531"/>
      <c r="AC204" s="531"/>
      <c r="AD204" s="531"/>
      <c r="AE204" s="529"/>
      <c r="AJ204" s="533"/>
      <c r="AK204" s="529"/>
    </row>
    <row r="205" spans="1:37" s="530" customFormat="1" ht="12" x14ac:dyDescent="0.2">
      <c r="A205" s="529" t="s">
        <v>1049</v>
      </c>
      <c r="B205" s="530" t="s">
        <v>484</v>
      </c>
      <c r="C205" s="531"/>
      <c r="D205" s="531"/>
      <c r="E205" s="532"/>
      <c r="H205" s="531"/>
      <c r="I205" s="531"/>
      <c r="J205" s="531"/>
      <c r="K205" s="531"/>
      <c r="L205" s="531"/>
      <c r="M205" s="531"/>
      <c r="Q205" s="531"/>
      <c r="R205" s="531"/>
      <c r="T205" s="532"/>
      <c r="V205" s="531"/>
      <c r="W205" s="531"/>
      <c r="Y205" s="531"/>
      <c r="Z205" s="531"/>
      <c r="AB205" s="531"/>
      <c r="AC205" s="531"/>
      <c r="AD205" s="531"/>
      <c r="AE205" s="529"/>
      <c r="AJ205" s="541"/>
      <c r="AK205" s="529"/>
    </row>
    <row r="206" spans="1:37" s="530" customFormat="1" ht="12" x14ac:dyDescent="0.2">
      <c r="A206" s="529" t="s">
        <v>1050</v>
      </c>
      <c r="B206" s="530" t="s">
        <v>535</v>
      </c>
      <c r="C206" s="531"/>
      <c r="D206" s="531"/>
      <c r="E206" s="532"/>
      <c r="H206" s="531"/>
      <c r="I206" s="531"/>
      <c r="J206" s="531"/>
      <c r="K206" s="531"/>
      <c r="L206" s="531"/>
      <c r="M206" s="531"/>
      <c r="Q206" s="531"/>
      <c r="R206" s="531"/>
      <c r="T206" s="532"/>
      <c r="V206" s="531"/>
      <c r="W206" s="531"/>
      <c r="Y206" s="531"/>
      <c r="Z206" s="531"/>
      <c r="AB206" s="531"/>
      <c r="AC206" s="531"/>
      <c r="AD206" s="531"/>
      <c r="AE206" s="529"/>
      <c r="AJ206" s="533"/>
      <c r="AK206" s="529"/>
    </row>
    <row r="207" spans="1:37" s="530" customFormat="1" ht="12" x14ac:dyDescent="0.2">
      <c r="A207" s="529" t="s">
        <v>1051</v>
      </c>
      <c r="B207" s="530" t="s">
        <v>375</v>
      </c>
      <c r="C207" s="531"/>
      <c r="D207" s="531"/>
      <c r="E207" s="532"/>
      <c r="H207" s="531"/>
      <c r="I207" s="531"/>
      <c r="J207" s="531"/>
      <c r="K207" s="531"/>
      <c r="L207" s="531"/>
      <c r="M207" s="531"/>
      <c r="Q207" s="531"/>
      <c r="R207" s="531"/>
      <c r="T207" s="532"/>
      <c r="V207" s="531"/>
      <c r="W207" s="531"/>
      <c r="Y207" s="531"/>
      <c r="Z207" s="531"/>
      <c r="AB207" s="531"/>
      <c r="AC207" s="531"/>
      <c r="AD207" s="531"/>
      <c r="AE207" s="529"/>
      <c r="AJ207" s="533"/>
      <c r="AK207" s="529"/>
    </row>
    <row r="208" spans="1:37" s="530" customFormat="1" ht="12" x14ac:dyDescent="0.2">
      <c r="A208" s="529" t="s">
        <v>1052</v>
      </c>
      <c r="B208" s="530" t="s">
        <v>564</v>
      </c>
      <c r="C208" s="531"/>
      <c r="D208" s="531"/>
      <c r="E208" s="532"/>
      <c r="H208" s="531"/>
      <c r="I208" s="531"/>
      <c r="J208" s="531"/>
      <c r="K208" s="531"/>
      <c r="L208" s="531"/>
      <c r="M208" s="531"/>
      <c r="Q208" s="531"/>
      <c r="R208" s="531"/>
      <c r="T208" s="532"/>
      <c r="V208" s="531"/>
      <c r="W208" s="531"/>
      <c r="Y208" s="531"/>
      <c r="Z208" s="531"/>
      <c r="AB208" s="531"/>
      <c r="AC208" s="531"/>
      <c r="AD208" s="531"/>
      <c r="AE208" s="529"/>
      <c r="AJ208" s="533"/>
      <c r="AK208" s="529"/>
    </row>
    <row r="209" spans="1:37" s="530" customFormat="1" ht="12" x14ac:dyDescent="0.2">
      <c r="A209" s="529" t="s">
        <v>1053</v>
      </c>
      <c r="B209" s="530" t="s">
        <v>646</v>
      </c>
      <c r="C209" s="531"/>
      <c r="D209" s="531"/>
      <c r="E209" s="532"/>
      <c r="H209" s="531"/>
      <c r="I209" s="531"/>
      <c r="J209" s="531"/>
      <c r="K209" s="531"/>
      <c r="L209" s="531"/>
      <c r="M209" s="531"/>
      <c r="Q209" s="531"/>
      <c r="R209" s="531"/>
      <c r="T209" s="532"/>
      <c r="V209" s="531"/>
      <c r="W209" s="531"/>
      <c r="Y209" s="531"/>
      <c r="Z209" s="531"/>
      <c r="AB209" s="531"/>
      <c r="AC209" s="531"/>
      <c r="AD209" s="531"/>
      <c r="AE209" s="529"/>
      <c r="AJ209" s="533"/>
      <c r="AK209" s="529"/>
    </row>
    <row r="210" spans="1:37" s="530" customFormat="1" ht="12" x14ac:dyDescent="0.2">
      <c r="A210" s="529" t="s">
        <v>1054</v>
      </c>
      <c r="B210" s="530" t="s">
        <v>401</v>
      </c>
      <c r="C210" s="531"/>
      <c r="D210" s="531"/>
      <c r="E210" s="532"/>
      <c r="H210" s="531"/>
      <c r="I210" s="531"/>
      <c r="J210" s="531"/>
      <c r="K210" s="531"/>
      <c r="L210" s="531"/>
      <c r="M210" s="531"/>
      <c r="Q210" s="531"/>
      <c r="R210" s="531"/>
      <c r="T210" s="532"/>
      <c r="V210" s="531"/>
      <c r="W210" s="531"/>
      <c r="Y210" s="531"/>
      <c r="Z210" s="531"/>
      <c r="AB210" s="531"/>
      <c r="AC210" s="531"/>
      <c r="AD210" s="531"/>
      <c r="AE210" s="529"/>
      <c r="AJ210" s="533"/>
      <c r="AK210" s="529"/>
    </row>
    <row r="211" spans="1:37" s="530" customFormat="1" ht="12" x14ac:dyDescent="0.2">
      <c r="A211" s="529" t="s">
        <v>1055</v>
      </c>
      <c r="B211" s="530" t="s">
        <v>536</v>
      </c>
      <c r="C211" s="531"/>
      <c r="D211" s="531"/>
      <c r="E211" s="532"/>
      <c r="H211" s="531"/>
      <c r="I211" s="531"/>
      <c r="J211" s="531"/>
      <c r="K211" s="531"/>
      <c r="L211" s="531"/>
      <c r="M211" s="531"/>
      <c r="Q211" s="531"/>
      <c r="R211" s="531"/>
      <c r="T211" s="532"/>
      <c r="V211" s="531"/>
      <c r="W211" s="531"/>
      <c r="Y211" s="531"/>
      <c r="Z211" s="531"/>
      <c r="AB211" s="531"/>
      <c r="AC211" s="531"/>
      <c r="AD211" s="531"/>
      <c r="AE211" s="529"/>
      <c r="AJ211" s="540"/>
      <c r="AK211" s="529"/>
    </row>
    <row r="212" spans="1:37" s="530" customFormat="1" ht="12" x14ac:dyDescent="0.2">
      <c r="A212" s="529" t="s">
        <v>1056</v>
      </c>
      <c r="B212" s="530" t="s">
        <v>633</v>
      </c>
      <c r="C212" s="531"/>
      <c r="D212" s="531"/>
      <c r="E212" s="532"/>
      <c r="H212" s="531"/>
      <c r="I212" s="531"/>
      <c r="J212" s="531"/>
      <c r="K212" s="531"/>
      <c r="L212" s="531"/>
      <c r="M212" s="531"/>
      <c r="Q212" s="531"/>
      <c r="R212" s="531"/>
      <c r="T212" s="532"/>
      <c r="V212" s="531"/>
      <c r="W212" s="531"/>
      <c r="Y212" s="531"/>
      <c r="Z212" s="531"/>
      <c r="AB212" s="531"/>
      <c r="AC212" s="531"/>
      <c r="AD212" s="531"/>
      <c r="AE212" s="529"/>
      <c r="AJ212" s="533"/>
      <c r="AK212" s="529"/>
    </row>
    <row r="213" spans="1:37" s="530" customFormat="1" ht="12" x14ac:dyDescent="0.2">
      <c r="A213" s="529" t="s">
        <v>1057</v>
      </c>
      <c r="B213" s="530" t="s">
        <v>376</v>
      </c>
      <c r="C213" s="531"/>
      <c r="D213" s="531"/>
      <c r="E213" s="532"/>
      <c r="H213" s="531"/>
      <c r="I213" s="531"/>
      <c r="J213" s="531"/>
      <c r="K213" s="531"/>
      <c r="L213" s="531"/>
      <c r="M213" s="531"/>
      <c r="Q213" s="531"/>
      <c r="R213" s="531"/>
      <c r="T213" s="532"/>
      <c r="V213" s="531"/>
      <c r="W213" s="531"/>
      <c r="Y213" s="531"/>
      <c r="Z213" s="531"/>
      <c r="AB213" s="531"/>
      <c r="AC213" s="531"/>
      <c r="AD213" s="531"/>
      <c r="AE213" s="529"/>
      <c r="AJ213" s="541"/>
      <c r="AK213" s="529"/>
    </row>
    <row r="214" spans="1:37" s="530" customFormat="1" ht="12" x14ac:dyDescent="0.2">
      <c r="A214" s="529" t="s">
        <v>1058</v>
      </c>
      <c r="B214" s="530" t="s">
        <v>623</v>
      </c>
      <c r="C214" s="531"/>
      <c r="D214" s="531"/>
      <c r="E214" s="532"/>
      <c r="H214" s="531"/>
      <c r="I214" s="531"/>
      <c r="J214" s="531"/>
      <c r="K214" s="531"/>
      <c r="L214" s="531"/>
      <c r="M214" s="531"/>
      <c r="Q214" s="531"/>
      <c r="R214" s="531"/>
      <c r="T214" s="532"/>
      <c r="V214" s="531"/>
      <c r="W214" s="531"/>
      <c r="Y214" s="531"/>
      <c r="Z214" s="531"/>
      <c r="AB214" s="531"/>
      <c r="AC214" s="531"/>
      <c r="AD214" s="531"/>
      <c r="AE214" s="529"/>
      <c r="AJ214" s="533"/>
      <c r="AK214" s="529"/>
    </row>
    <row r="215" spans="1:37" s="530" customFormat="1" ht="12" x14ac:dyDescent="0.2">
      <c r="A215" s="529" t="s">
        <v>1059</v>
      </c>
      <c r="B215" s="530" t="s">
        <v>565</v>
      </c>
      <c r="C215" s="531"/>
      <c r="D215" s="531"/>
      <c r="E215" s="532"/>
      <c r="H215" s="531"/>
      <c r="I215" s="531"/>
      <c r="J215" s="531"/>
      <c r="K215" s="531"/>
      <c r="L215" s="531"/>
      <c r="M215" s="531"/>
      <c r="Q215" s="531"/>
      <c r="R215" s="531"/>
      <c r="T215" s="532"/>
      <c r="V215" s="531"/>
      <c r="W215" s="531"/>
      <c r="Y215" s="531"/>
      <c r="Z215" s="531"/>
      <c r="AB215" s="531"/>
      <c r="AC215" s="531"/>
      <c r="AD215" s="531"/>
      <c r="AE215" s="529"/>
      <c r="AJ215" s="533"/>
      <c r="AK215" s="529"/>
    </row>
    <row r="216" spans="1:37" s="530" customFormat="1" ht="12" x14ac:dyDescent="0.2">
      <c r="A216" s="529" t="s">
        <v>1060</v>
      </c>
      <c r="B216" s="530" t="s">
        <v>590</v>
      </c>
      <c r="C216" s="531"/>
      <c r="D216" s="531"/>
      <c r="E216" s="532"/>
      <c r="H216" s="531"/>
      <c r="I216" s="531"/>
      <c r="J216" s="531"/>
      <c r="K216" s="531"/>
      <c r="L216" s="531"/>
      <c r="M216" s="531"/>
      <c r="Q216" s="531"/>
      <c r="R216" s="531"/>
      <c r="T216" s="532"/>
      <c r="V216" s="531"/>
      <c r="W216" s="531"/>
      <c r="Y216" s="531"/>
      <c r="Z216" s="531"/>
      <c r="AB216" s="531"/>
      <c r="AC216" s="531"/>
      <c r="AD216" s="531"/>
      <c r="AE216" s="529"/>
      <c r="AJ216" s="533"/>
      <c r="AK216" s="529"/>
    </row>
    <row r="217" spans="1:37" s="530" customFormat="1" ht="12" x14ac:dyDescent="0.2">
      <c r="A217" s="529" t="s">
        <v>1061</v>
      </c>
      <c r="B217" s="530" t="s">
        <v>485</v>
      </c>
      <c r="C217" s="531"/>
      <c r="D217" s="531"/>
      <c r="E217" s="532"/>
      <c r="H217" s="531"/>
      <c r="I217" s="531"/>
      <c r="J217" s="531"/>
      <c r="K217" s="531"/>
      <c r="L217" s="531"/>
      <c r="M217" s="531"/>
      <c r="Q217" s="531"/>
      <c r="R217" s="531"/>
      <c r="T217" s="532"/>
      <c r="V217" s="531"/>
      <c r="W217" s="531"/>
      <c r="Y217" s="531"/>
      <c r="Z217" s="531"/>
      <c r="AB217" s="531"/>
      <c r="AC217" s="531"/>
      <c r="AD217" s="531"/>
      <c r="AE217" s="529"/>
      <c r="AJ217" s="533"/>
      <c r="AK217" s="529"/>
    </row>
    <row r="218" spans="1:37" s="530" customFormat="1" ht="12" x14ac:dyDescent="0.2">
      <c r="A218" s="529" t="s">
        <v>1062</v>
      </c>
      <c r="B218" s="530" t="s">
        <v>486</v>
      </c>
      <c r="C218" s="531"/>
      <c r="D218" s="531"/>
      <c r="E218" s="532"/>
      <c r="H218" s="531"/>
      <c r="I218" s="531"/>
      <c r="J218" s="531"/>
      <c r="K218" s="531"/>
      <c r="L218" s="531"/>
      <c r="M218" s="531"/>
      <c r="Q218" s="531"/>
      <c r="R218" s="531"/>
      <c r="T218" s="532"/>
      <c r="V218" s="531"/>
      <c r="W218" s="531"/>
      <c r="Y218" s="531"/>
      <c r="Z218" s="531"/>
      <c r="AB218" s="531"/>
      <c r="AC218" s="531"/>
      <c r="AD218" s="531"/>
      <c r="AE218" s="529"/>
      <c r="AJ218" s="533"/>
      <c r="AK218" s="529"/>
    </row>
    <row r="219" spans="1:37" s="530" customFormat="1" ht="12" x14ac:dyDescent="0.2">
      <c r="A219" s="529" t="s">
        <v>1063</v>
      </c>
      <c r="B219" s="530" t="s">
        <v>537</v>
      </c>
      <c r="C219" s="531"/>
      <c r="D219" s="531"/>
      <c r="E219" s="532"/>
      <c r="H219" s="531"/>
      <c r="I219" s="531"/>
      <c r="J219" s="531"/>
      <c r="K219" s="531"/>
      <c r="L219" s="531"/>
      <c r="M219" s="531"/>
      <c r="Q219" s="531"/>
      <c r="R219" s="531"/>
      <c r="T219" s="532"/>
      <c r="V219" s="531"/>
      <c r="W219" s="531"/>
      <c r="Y219" s="531"/>
      <c r="Z219" s="531"/>
      <c r="AB219" s="531"/>
      <c r="AC219" s="531"/>
      <c r="AD219" s="531"/>
      <c r="AE219" s="529"/>
      <c r="AJ219" s="541"/>
      <c r="AK219" s="529"/>
    </row>
    <row r="220" spans="1:37" s="530" customFormat="1" ht="12" x14ac:dyDescent="0.2">
      <c r="A220" s="529" t="s">
        <v>1064</v>
      </c>
      <c r="B220" s="530" t="s">
        <v>566</v>
      </c>
      <c r="C220" s="531"/>
      <c r="D220" s="531"/>
      <c r="E220" s="532"/>
      <c r="H220" s="531"/>
      <c r="I220" s="531"/>
      <c r="J220" s="531"/>
      <c r="K220" s="531"/>
      <c r="L220" s="531"/>
      <c r="M220" s="531"/>
      <c r="Q220" s="531"/>
      <c r="R220" s="531"/>
      <c r="T220" s="532"/>
      <c r="V220" s="531"/>
      <c r="W220" s="531"/>
      <c r="Y220" s="531"/>
      <c r="Z220" s="531"/>
      <c r="AB220" s="531"/>
      <c r="AC220" s="531"/>
      <c r="AD220" s="531"/>
      <c r="AE220" s="529"/>
      <c r="AJ220" s="533"/>
      <c r="AK220" s="529"/>
    </row>
    <row r="221" spans="1:37" s="530" customFormat="1" ht="12" x14ac:dyDescent="0.2">
      <c r="A221" s="529" t="s">
        <v>1065</v>
      </c>
      <c r="B221" s="530" t="s">
        <v>605</v>
      </c>
      <c r="C221" s="531"/>
      <c r="D221" s="531"/>
      <c r="E221" s="532"/>
      <c r="H221" s="531"/>
      <c r="I221" s="531"/>
      <c r="J221" s="531"/>
      <c r="K221" s="531"/>
      <c r="L221" s="531"/>
      <c r="M221" s="531"/>
      <c r="Q221" s="531"/>
      <c r="R221" s="531"/>
      <c r="T221" s="532"/>
      <c r="V221" s="531"/>
      <c r="W221" s="531"/>
      <c r="Y221" s="531"/>
      <c r="Z221" s="531"/>
      <c r="AB221" s="531"/>
      <c r="AC221" s="531"/>
      <c r="AD221" s="531"/>
      <c r="AE221" s="529"/>
      <c r="AJ221" s="541"/>
      <c r="AK221" s="529"/>
    </row>
    <row r="222" spans="1:37" s="530" customFormat="1" ht="12" x14ac:dyDescent="0.2">
      <c r="A222" s="529" t="s">
        <v>1066</v>
      </c>
      <c r="B222" s="530" t="s">
        <v>427</v>
      </c>
      <c r="C222" s="531"/>
      <c r="D222" s="531"/>
      <c r="E222" s="532"/>
      <c r="H222" s="531"/>
      <c r="I222" s="531"/>
      <c r="J222" s="531"/>
      <c r="K222" s="531"/>
      <c r="L222" s="531"/>
      <c r="M222" s="531"/>
      <c r="Q222" s="531"/>
      <c r="R222" s="531"/>
      <c r="T222" s="532"/>
      <c r="V222" s="531"/>
      <c r="W222" s="531"/>
      <c r="Y222" s="531"/>
      <c r="Z222" s="531"/>
      <c r="AB222" s="531"/>
      <c r="AC222" s="531"/>
      <c r="AD222" s="531"/>
      <c r="AE222" s="529"/>
      <c r="AJ222" s="540"/>
      <c r="AK222" s="529"/>
    </row>
    <row r="223" spans="1:37" s="530" customFormat="1" ht="12" x14ac:dyDescent="0.2">
      <c r="A223" s="529" t="s">
        <v>1067</v>
      </c>
      <c r="B223" s="530" t="s">
        <v>618</v>
      </c>
      <c r="C223" s="531"/>
      <c r="D223" s="531"/>
      <c r="E223" s="532"/>
      <c r="H223" s="531"/>
      <c r="I223" s="531"/>
      <c r="J223" s="531"/>
      <c r="K223" s="531"/>
      <c r="L223" s="531"/>
      <c r="M223" s="531"/>
      <c r="Q223" s="531"/>
      <c r="R223" s="531"/>
      <c r="T223" s="532"/>
      <c r="V223" s="531"/>
      <c r="W223" s="531"/>
      <c r="Y223" s="531"/>
      <c r="Z223" s="531"/>
      <c r="AB223" s="531"/>
      <c r="AC223" s="531"/>
      <c r="AD223" s="531"/>
      <c r="AE223" s="529"/>
      <c r="AJ223" s="533"/>
      <c r="AK223" s="529"/>
    </row>
    <row r="224" spans="1:37" s="530" customFormat="1" ht="12" x14ac:dyDescent="0.2">
      <c r="A224" s="529" t="s">
        <v>1068</v>
      </c>
      <c r="B224" s="530" t="s">
        <v>412</v>
      </c>
      <c r="C224" s="531"/>
      <c r="D224" s="531"/>
      <c r="E224" s="532"/>
      <c r="H224" s="531"/>
      <c r="I224" s="531"/>
      <c r="J224" s="531"/>
      <c r="K224" s="531"/>
      <c r="L224" s="531"/>
      <c r="M224" s="531"/>
      <c r="Q224" s="531"/>
      <c r="R224" s="531"/>
      <c r="T224" s="532"/>
      <c r="V224" s="531"/>
      <c r="W224" s="531"/>
      <c r="Y224" s="531"/>
      <c r="Z224" s="531"/>
      <c r="AB224" s="531"/>
      <c r="AC224" s="531"/>
      <c r="AD224" s="531"/>
      <c r="AE224" s="529"/>
      <c r="AJ224" s="533"/>
      <c r="AK224" s="529"/>
    </row>
    <row r="225" spans="1:37" s="530" customFormat="1" ht="12" x14ac:dyDescent="0.2">
      <c r="A225" s="529" t="s">
        <v>1069</v>
      </c>
      <c r="B225" s="530" t="s">
        <v>377</v>
      </c>
      <c r="C225" s="531"/>
      <c r="D225" s="531"/>
      <c r="E225" s="532"/>
      <c r="H225" s="531"/>
      <c r="I225" s="531"/>
      <c r="J225" s="531"/>
      <c r="K225" s="531"/>
      <c r="L225" s="531"/>
      <c r="M225" s="531"/>
      <c r="Q225" s="531"/>
      <c r="R225" s="531"/>
      <c r="T225" s="532"/>
      <c r="V225" s="531"/>
      <c r="W225" s="531"/>
      <c r="Y225" s="531"/>
      <c r="Z225" s="531"/>
      <c r="AB225" s="531"/>
      <c r="AC225" s="531"/>
      <c r="AD225" s="531"/>
      <c r="AE225" s="529"/>
      <c r="AJ225" s="533"/>
      <c r="AK225" s="529"/>
    </row>
    <row r="226" spans="1:37" s="530" customFormat="1" ht="12" x14ac:dyDescent="0.2">
      <c r="A226" s="529" t="s">
        <v>1070</v>
      </c>
      <c r="B226" s="530" t="s">
        <v>460</v>
      </c>
      <c r="C226" s="531"/>
      <c r="D226" s="531"/>
      <c r="E226" s="532"/>
      <c r="H226" s="531"/>
      <c r="I226" s="531"/>
      <c r="J226" s="531"/>
      <c r="K226" s="531"/>
      <c r="L226" s="531"/>
      <c r="M226" s="531"/>
      <c r="Q226" s="531"/>
      <c r="R226" s="531"/>
      <c r="T226" s="532"/>
      <c r="V226" s="531"/>
      <c r="W226" s="531"/>
      <c r="Y226" s="531"/>
      <c r="Z226" s="531"/>
      <c r="AB226" s="531"/>
      <c r="AC226" s="531"/>
      <c r="AD226" s="531"/>
      <c r="AE226" s="529"/>
      <c r="AJ226" s="533"/>
      <c r="AK226" s="529"/>
    </row>
    <row r="227" spans="1:37" s="530" customFormat="1" ht="12" x14ac:dyDescent="0.2">
      <c r="A227" s="529" t="s">
        <v>1071</v>
      </c>
      <c r="B227" s="530" t="s">
        <v>538</v>
      </c>
      <c r="C227" s="531"/>
      <c r="D227" s="531"/>
      <c r="E227" s="532"/>
      <c r="H227" s="531"/>
      <c r="I227" s="531"/>
      <c r="J227" s="531"/>
      <c r="K227" s="531"/>
      <c r="L227" s="531"/>
      <c r="M227" s="531"/>
      <c r="Q227" s="531"/>
      <c r="R227" s="531"/>
      <c r="T227" s="532"/>
      <c r="V227" s="531"/>
      <c r="W227" s="531"/>
      <c r="Y227" s="531"/>
      <c r="Z227" s="531"/>
      <c r="AB227" s="531"/>
      <c r="AC227" s="531"/>
      <c r="AD227" s="531"/>
      <c r="AE227" s="529"/>
      <c r="AJ227" s="533"/>
      <c r="AK227" s="529"/>
    </row>
    <row r="228" spans="1:37" s="530" customFormat="1" ht="12" x14ac:dyDescent="0.2">
      <c r="A228" s="529" t="s">
        <v>1072</v>
      </c>
      <c r="B228" s="530" t="s">
        <v>539</v>
      </c>
      <c r="C228" s="531"/>
      <c r="D228" s="531"/>
      <c r="E228" s="532"/>
      <c r="H228" s="531"/>
      <c r="I228" s="531"/>
      <c r="J228" s="531"/>
      <c r="K228" s="531"/>
      <c r="L228" s="531"/>
      <c r="M228" s="531"/>
      <c r="Q228" s="531"/>
      <c r="R228" s="531"/>
      <c r="T228" s="532"/>
      <c r="V228" s="531"/>
      <c r="W228" s="531"/>
      <c r="Y228" s="531"/>
      <c r="Z228" s="531"/>
      <c r="AB228" s="531"/>
      <c r="AC228" s="531"/>
      <c r="AD228" s="531"/>
      <c r="AE228" s="529"/>
      <c r="AJ228" s="540"/>
      <c r="AK228" s="529"/>
    </row>
    <row r="229" spans="1:37" s="530" customFormat="1" ht="12" x14ac:dyDescent="0.2">
      <c r="A229" s="529" t="s">
        <v>1073</v>
      </c>
      <c r="B229" s="530" t="s">
        <v>540</v>
      </c>
      <c r="C229" s="531"/>
      <c r="D229" s="531"/>
      <c r="E229" s="532"/>
      <c r="H229" s="531"/>
      <c r="I229" s="531"/>
      <c r="J229" s="531"/>
      <c r="K229" s="531"/>
      <c r="L229" s="531"/>
      <c r="M229" s="531"/>
      <c r="Q229" s="531"/>
      <c r="R229" s="531"/>
      <c r="T229" s="532"/>
      <c r="V229" s="531"/>
      <c r="W229" s="531"/>
      <c r="Y229" s="531"/>
      <c r="Z229" s="531"/>
      <c r="AB229" s="531"/>
      <c r="AC229" s="531"/>
      <c r="AD229" s="531"/>
      <c r="AE229" s="529"/>
      <c r="AJ229" s="533"/>
      <c r="AK229" s="529"/>
    </row>
    <row r="230" spans="1:37" s="530" customFormat="1" ht="12" x14ac:dyDescent="0.2">
      <c r="A230" s="529" t="s">
        <v>1074</v>
      </c>
      <c r="B230" s="530" t="s">
        <v>391</v>
      </c>
      <c r="C230" s="531"/>
      <c r="D230" s="531"/>
      <c r="E230" s="532"/>
      <c r="H230" s="531"/>
      <c r="I230" s="531"/>
      <c r="J230" s="531"/>
      <c r="K230" s="531"/>
      <c r="L230" s="531"/>
      <c r="M230" s="531"/>
      <c r="Q230" s="531"/>
      <c r="R230" s="531"/>
      <c r="T230" s="532"/>
      <c r="V230" s="531"/>
      <c r="W230" s="531"/>
      <c r="Y230" s="531"/>
      <c r="Z230" s="531"/>
      <c r="AB230" s="531"/>
      <c r="AC230" s="531"/>
      <c r="AD230" s="531"/>
      <c r="AE230" s="529"/>
      <c r="AJ230" s="533"/>
      <c r="AK230" s="529"/>
    </row>
    <row r="231" spans="1:37" s="530" customFormat="1" ht="12" x14ac:dyDescent="0.2">
      <c r="A231" s="529" t="s">
        <v>1075</v>
      </c>
      <c r="B231" s="530" t="s">
        <v>624</v>
      </c>
      <c r="C231" s="531"/>
      <c r="D231" s="531"/>
      <c r="E231" s="532"/>
      <c r="H231" s="531"/>
      <c r="I231" s="531"/>
      <c r="J231" s="531"/>
      <c r="K231" s="531"/>
      <c r="L231" s="531"/>
      <c r="M231" s="531"/>
      <c r="Q231" s="531"/>
      <c r="R231" s="531"/>
      <c r="T231" s="532"/>
      <c r="V231" s="531"/>
      <c r="W231" s="531"/>
      <c r="Y231" s="531"/>
      <c r="Z231" s="531"/>
      <c r="AB231" s="531"/>
      <c r="AC231" s="531"/>
      <c r="AD231" s="531"/>
      <c r="AE231" s="529"/>
      <c r="AJ231" s="533"/>
      <c r="AK231" s="529"/>
    </row>
    <row r="232" spans="1:37" s="530" customFormat="1" ht="12" x14ac:dyDescent="0.2">
      <c r="A232" s="529" t="s">
        <v>1076</v>
      </c>
      <c r="B232" s="530" t="s">
        <v>437</v>
      </c>
      <c r="C232" s="531"/>
      <c r="D232" s="531"/>
      <c r="E232" s="532"/>
      <c r="H232" s="531"/>
      <c r="I232" s="531"/>
      <c r="J232" s="531"/>
      <c r="K232" s="531"/>
      <c r="L232" s="531"/>
      <c r="M232" s="531"/>
      <c r="Q232" s="531"/>
      <c r="R232" s="531"/>
      <c r="T232" s="532"/>
      <c r="V232" s="531"/>
      <c r="W232" s="531"/>
      <c r="Y232" s="531"/>
      <c r="Z232" s="531"/>
      <c r="AB232" s="531"/>
      <c r="AC232" s="531"/>
      <c r="AD232" s="531"/>
      <c r="AE232" s="529"/>
      <c r="AJ232" s="540"/>
      <c r="AK232" s="529"/>
    </row>
    <row r="233" spans="1:37" s="530" customFormat="1" ht="12" x14ac:dyDescent="0.2">
      <c r="A233" s="529" t="s">
        <v>1077</v>
      </c>
      <c r="B233" s="530" t="s">
        <v>541</v>
      </c>
      <c r="C233" s="531"/>
      <c r="D233" s="531"/>
      <c r="E233" s="532"/>
      <c r="H233" s="531"/>
      <c r="I233" s="531"/>
      <c r="J233" s="531"/>
      <c r="K233" s="531"/>
      <c r="L233" s="531"/>
      <c r="M233" s="531"/>
      <c r="Q233" s="531"/>
      <c r="R233" s="531"/>
      <c r="T233" s="532"/>
      <c r="V233" s="531"/>
      <c r="W233" s="531"/>
      <c r="Y233" s="531"/>
      <c r="Z233" s="531"/>
      <c r="AB233" s="531"/>
      <c r="AC233" s="531"/>
      <c r="AD233" s="531"/>
      <c r="AE233" s="529"/>
      <c r="AJ233" s="533"/>
      <c r="AK233" s="529"/>
    </row>
    <row r="234" spans="1:37" s="530" customFormat="1" ht="12" x14ac:dyDescent="0.2">
      <c r="A234" s="529" t="s">
        <v>1078</v>
      </c>
      <c r="B234" s="530" t="s">
        <v>487</v>
      </c>
      <c r="C234" s="531"/>
      <c r="D234" s="531"/>
      <c r="E234" s="532"/>
      <c r="H234" s="531"/>
      <c r="I234" s="531"/>
      <c r="J234" s="531"/>
      <c r="K234" s="531"/>
      <c r="L234" s="531"/>
      <c r="M234" s="531"/>
      <c r="Q234" s="531"/>
      <c r="R234" s="531"/>
      <c r="T234" s="532"/>
      <c r="V234" s="531"/>
      <c r="W234" s="531"/>
      <c r="Y234" s="531"/>
      <c r="Z234" s="531"/>
      <c r="AB234" s="531"/>
      <c r="AC234" s="531"/>
      <c r="AD234" s="531"/>
      <c r="AE234" s="529"/>
      <c r="AJ234" s="533"/>
      <c r="AK234" s="529"/>
    </row>
    <row r="235" spans="1:37" s="530" customFormat="1" ht="12" x14ac:dyDescent="0.2">
      <c r="A235" s="529" t="s">
        <v>1079</v>
      </c>
      <c r="B235" s="530" t="s">
        <v>567</v>
      </c>
      <c r="C235" s="531"/>
      <c r="D235" s="531"/>
      <c r="E235" s="532"/>
      <c r="H235" s="531"/>
      <c r="I235" s="531"/>
      <c r="J235" s="531"/>
      <c r="K235" s="531"/>
      <c r="L235" s="531"/>
      <c r="M235" s="531"/>
      <c r="Q235" s="531"/>
      <c r="R235" s="531"/>
      <c r="T235" s="532"/>
      <c r="V235" s="531"/>
      <c r="W235" s="531"/>
      <c r="Y235" s="531"/>
      <c r="Z235" s="531"/>
      <c r="AB235" s="531"/>
      <c r="AC235" s="531"/>
      <c r="AD235" s="531"/>
      <c r="AE235" s="529"/>
      <c r="AJ235" s="533"/>
      <c r="AK235" s="529"/>
    </row>
    <row r="236" spans="1:37" s="530" customFormat="1" ht="12" x14ac:dyDescent="0.2">
      <c r="A236" s="529" t="s">
        <v>1080</v>
      </c>
      <c r="B236" s="530" t="s">
        <v>450</v>
      </c>
      <c r="C236" s="531"/>
      <c r="D236" s="531"/>
      <c r="E236" s="532"/>
      <c r="H236" s="531"/>
      <c r="I236" s="531"/>
      <c r="J236" s="531"/>
      <c r="K236" s="531"/>
      <c r="L236" s="531"/>
      <c r="M236" s="531"/>
      <c r="Q236" s="531"/>
      <c r="R236" s="531"/>
      <c r="T236" s="532"/>
      <c r="V236" s="531"/>
      <c r="W236" s="531"/>
      <c r="Y236" s="531"/>
      <c r="Z236" s="531"/>
      <c r="AB236" s="531"/>
      <c r="AC236" s="531"/>
      <c r="AD236" s="531"/>
      <c r="AE236" s="529"/>
      <c r="AJ236" s="540"/>
      <c r="AK236" s="529"/>
    </row>
    <row r="237" spans="1:37" s="530" customFormat="1" ht="12" x14ac:dyDescent="0.2">
      <c r="A237" s="529" t="s">
        <v>1081</v>
      </c>
      <c r="B237" s="530" t="s">
        <v>542</v>
      </c>
      <c r="C237" s="531"/>
      <c r="D237" s="531"/>
      <c r="E237" s="532"/>
      <c r="H237" s="531"/>
      <c r="I237" s="531"/>
      <c r="J237" s="531"/>
      <c r="K237" s="531"/>
      <c r="L237" s="531"/>
      <c r="M237" s="531"/>
      <c r="Q237" s="531"/>
      <c r="R237" s="531"/>
      <c r="T237" s="532"/>
      <c r="V237" s="531"/>
      <c r="W237" s="531"/>
      <c r="Y237" s="531"/>
      <c r="Z237" s="531"/>
      <c r="AB237" s="531"/>
      <c r="AC237" s="531"/>
      <c r="AD237" s="531"/>
      <c r="AE237" s="529"/>
      <c r="AJ237" s="540"/>
      <c r="AK237" s="529"/>
    </row>
    <row r="238" spans="1:37" s="530" customFormat="1" ht="12" x14ac:dyDescent="0.2">
      <c r="A238" s="529" t="s">
        <v>1082</v>
      </c>
      <c r="B238" s="530" t="s">
        <v>428</v>
      </c>
      <c r="C238" s="531"/>
      <c r="D238" s="531"/>
      <c r="E238" s="532"/>
      <c r="H238" s="531"/>
      <c r="I238" s="531"/>
      <c r="J238" s="531"/>
      <c r="K238" s="531"/>
      <c r="L238" s="531"/>
      <c r="M238" s="531"/>
      <c r="Q238" s="531"/>
      <c r="R238" s="531"/>
      <c r="T238" s="532"/>
      <c r="V238" s="531"/>
      <c r="W238" s="531"/>
      <c r="Y238" s="531"/>
      <c r="Z238" s="531"/>
      <c r="AB238" s="531"/>
      <c r="AC238" s="531"/>
      <c r="AD238" s="531"/>
      <c r="AE238" s="529"/>
      <c r="AJ238" s="540"/>
      <c r="AK238" s="529"/>
    </row>
    <row r="239" spans="1:37" s="530" customFormat="1" ht="12" x14ac:dyDescent="0.2">
      <c r="A239" s="529" t="s">
        <v>1083</v>
      </c>
      <c r="B239" s="530" t="s">
        <v>488</v>
      </c>
      <c r="C239" s="531"/>
      <c r="D239" s="531"/>
      <c r="E239" s="532"/>
      <c r="H239" s="531"/>
      <c r="I239" s="531"/>
      <c r="J239" s="531"/>
      <c r="K239" s="531"/>
      <c r="L239" s="531"/>
      <c r="M239" s="531"/>
      <c r="Q239" s="531"/>
      <c r="R239" s="531"/>
      <c r="T239" s="532"/>
      <c r="V239" s="531"/>
      <c r="W239" s="531"/>
      <c r="Y239" s="531"/>
      <c r="Z239" s="531"/>
      <c r="AB239" s="531"/>
      <c r="AC239" s="531"/>
      <c r="AD239" s="531"/>
      <c r="AE239" s="529"/>
      <c r="AJ239" s="533"/>
      <c r="AK239" s="529"/>
    </row>
    <row r="240" spans="1:37" s="530" customFormat="1" ht="12" x14ac:dyDescent="0.2">
      <c r="A240" s="529" t="s">
        <v>1084</v>
      </c>
      <c r="B240" s="530" t="s">
        <v>543</v>
      </c>
      <c r="C240" s="531"/>
      <c r="D240" s="531"/>
      <c r="E240" s="532"/>
      <c r="H240" s="531"/>
      <c r="I240" s="531"/>
      <c r="J240" s="531"/>
      <c r="K240" s="531"/>
      <c r="L240" s="531"/>
      <c r="M240" s="531"/>
      <c r="Q240" s="531"/>
      <c r="R240" s="531"/>
      <c r="T240" s="532"/>
      <c r="V240" s="531"/>
      <c r="W240" s="531"/>
      <c r="Y240" s="531"/>
      <c r="Z240" s="531"/>
      <c r="AB240" s="531"/>
      <c r="AC240" s="531"/>
      <c r="AD240" s="531"/>
      <c r="AE240" s="529"/>
      <c r="AJ240" s="540"/>
      <c r="AK240" s="529"/>
    </row>
    <row r="241" spans="1:37" s="530" customFormat="1" ht="12" x14ac:dyDescent="0.2">
      <c r="A241" s="529" t="s">
        <v>1085</v>
      </c>
      <c r="B241" s="530" t="s">
        <v>402</v>
      </c>
      <c r="C241" s="531"/>
      <c r="D241" s="531"/>
      <c r="E241" s="532"/>
      <c r="H241" s="531"/>
      <c r="I241" s="531"/>
      <c r="J241" s="531"/>
      <c r="K241" s="531"/>
      <c r="L241" s="531"/>
      <c r="M241" s="531"/>
      <c r="Q241" s="531"/>
      <c r="R241" s="531"/>
      <c r="T241" s="532"/>
      <c r="V241" s="531"/>
      <c r="W241" s="531"/>
      <c r="Y241" s="531"/>
      <c r="Z241" s="531"/>
      <c r="AB241" s="531"/>
      <c r="AC241" s="531"/>
      <c r="AD241" s="531"/>
      <c r="AE241" s="529"/>
      <c r="AJ241" s="533"/>
      <c r="AK241" s="529"/>
    </row>
    <row r="242" spans="1:37" s="530" customFormat="1" ht="12" x14ac:dyDescent="0.2">
      <c r="A242" s="529" t="s">
        <v>1086</v>
      </c>
      <c r="B242" s="530" t="s">
        <v>378</v>
      </c>
      <c r="C242" s="531"/>
      <c r="D242" s="531"/>
      <c r="E242" s="532"/>
      <c r="H242" s="531"/>
      <c r="I242" s="531"/>
      <c r="J242" s="531"/>
      <c r="K242" s="531"/>
      <c r="L242" s="531"/>
      <c r="M242" s="531"/>
      <c r="Q242" s="531"/>
      <c r="R242" s="531"/>
      <c r="T242" s="532"/>
      <c r="V242" s="531"/>
      <c r="W242" s="531"/>
      <c r="Y242" s="531"/>
      <c r="Z242" s="531"/>
      <c r="AB242" s="531"/>
      <c r="AC242" s="531"/>
      <c r="AD242" s="531"/>
      <c r="AE242" s="529"/>
      <c r="AJ242" s="533"/>
      <c r="AK242" s="529"/>
    </row>
    <row r="243" spans="1:37" s="530" customFormat="1" ht="12" x14ac:dyDescent="0.2">
      <c r="A243" s="529" t="s">
        <v>1087</v>
      </c>
      <c r="B243" s="530" t="s">
        <v>379</v>
      </c>
      <c r="C243" s="531"/>
      <c r="D243" s="531"/>
      <c r="E243" s="532"/>
      <c r="H243" s="531"/>
      <c r="I243" s="531"/>
      <c r="J243" s="531"/>
      <c r="K243" s="531"/>
      <c r="L243" s="531"/>
      <c r="M243" s="531"/>
      <c r="Q243" s="531"/>
      <c r="R243" s="531"/>
      <c r="T243" s="532"/>
      <c r="V243" s="531"/>
      <c r="W243" s="531"/>
      <c r="Y243" s="531"/>
      <c r="Z243" s="531"/>
      <c r="AB243" s="531"/>
      <c r="AC243" s="531"/>
      <c r="AD243" s="531"/>
      <c r="AE243" s="529"/>
      <c r="AJ243" s="533"/>
      <c r="AK243" s="529"/>
    </row>
    <row r="244" spans="1:37" s="530" customFormat="1" ht="12" x14ac:dyDescent="0.2">
      <c r="A244" s="529" t="s">
        <v>1088</v>
      </c>
      <c r="B244" s="530" t="s">
        <v>544</v>
      </c>
      <c r="C244" s="531"/>
      <c r="D244" s="531"/>
      <c r="E244" s="532"/>
      <c r="H244" s="531"/>
      <c r="I244" s="531"/>
      <c r="J244" s="531"/>
      <c r="K244" s="531"/>
      <c r="L244" s="531"/>
      <c r="M244" s="531"/>
      <c r="Q244" s="531"/>
      <c r="R244" s="531"/>
      <c r="T244" s="532"/>
      <c r="V244" s="531"/>
      <c r="W244" s="531"/>
      <c r="Y244" s="531"/>
      <c r="Z244" s="531"/>
      <c r="AB244" s="531"/>
      <c r="AC244" s="531"/>
      <c r="AD244" s="531"/>
      <c r="AE244" s="529"/>
      <c r="AJ244" s="540"/>
      <c r="AK244" s="529"/>
    </row>
    <row r="245" spans="1:37" s="530" customFormat="1" ht="12" x14ac:dyDescent="0.2">
      <c r="A245" s="529" t="s">
        <v>1089</v>
      </c>
      <c r="B245" s="530" t="s">
        <v>545</v>
      </c>
      <c r="C245" s="531"/>
      <c r="D245" s="531"/>
      <c r="E245" s="532"/>
      <c r="H245" s="531"/>
      <c r="I245" s="531"/>
      <c r="J245" s="531"/>
      <c r="K245" s="531"/>
      <c r="L245" s="531"/>
      <c r="M245" s="531"/>
      <c r="Q245" s="531"/>
      <c r="R245" s="531"/>
      <c r="T245" s="532"/>
      <c r="V245" s="531"/>
      <c r="W245" s="531"/>
      <c r="Y245" s="531"/>
      <c r="Z245" s="531"/>
      <c r="AB245" s="531"/>
      <c r="AC245" s="531"/>
      <c r="AD245" s="531"/>
      <c r="AE245" s="529"/>
      <c r="AJ245" s="540"/>
      <c r="AK245" s="529"/>
    </row>
    <row r="246" spans="1:37" s="530" customFormat="1" ht="12" x14ac:dyDescent="0.2">
      <c r="A246" s="529" t="s">
        <v>1090</v>
      </c>
      <c r="B246" s="530" t="s">
        <v>546</v>
      </c>
      <c r="C246" s="531"/>
      <c r="D246" s="531"/>
      <c r="E246" s="532"/>
      <c r="H246" s="531"/>
      <c r="I246" s="531"/>
      <c r="J246" s="531"/>
      <c r="K246" s="531"/>
      <c r="L246" s="531"/>
      <c r="M246" s="531"/>
      <c r="Q246" s="531"/>
      <c r="R246" s="531"/>
      <c r="T246" s="532"/>
      <c r="V246" s="531"/>
      <c r="W246" s="531"/>
      <c r="Y246" s="531"/>
      <c r="Z246" s="531"/>
      <c r="AB246" s="531"/>
      <c r="AC246" s="531"/>
      <c r="AD246" s="531"/>
      <c r="AE246" s="529"/>
      <c r="AJ246" s="541"/>
      <c r="AK246" s="529"/>
    </row>
    <row r="247" spans="1:37" s="530" customFormat="1" ht="12" x14ac:dyDescent="0.2">
      <c r="A247" s="529" t="s">
        <v>1091</v>
      </c>
      <c r="B247" s="530" t="s">
        <v>647</v>
      </c>
      <c r="C247" s="531"/>
      <c r="D247" s="531"/>
      <c r="E247" s="532"/>
      <c r="H247" s="531"/>
      <c r="I247" s="531"/>
      <c r="J247" s="531"/>
      <c r="K247" s="531"/>
      <c r="L247" s="531"/>
      <c r="M247" s="531"/>
      <c r="Q247" s="531"/>
      <c r="R247" s="531"/>
      <c r="T247" s="532"/>
      <c r="V247" s="531"/>
      <c r="W247" s="531"/>
      <c r="Y247" s="531"/>
      <c r="Z247" s="531"/>
      <c r="AB247" s="531"/>
      <c r="AC247" s="531"/>
      <c r="AD247" s="531"/>
      <c r="AE247" s="529"/>
      <c r="AJ247" s="539"/>
      <c r="AK247" s="529"/>
    </row>
    <row r="248" spans="1:37" s="530" customFormat="1" ht="12" x14ac:dyDescent="0.2">
      <c r="A248" s="529" t="s">
        <v>1092</v>
      </c>
      <c r="B248" s="530" t="s">
        <v>380</v>
      </c>
      <c r="C248" s="531"/>
      <c r="D248" s="531"/>
      <c r="E248" s="532"/>
      <c r="H248" s="531"/>
      <c r="I248" s="531"/>
      <c r="J248" s="531"/>
      <c r="K248" s="531"/>
      <c r="L248" s="531"/>
      <c r="M248" s="531"/>
      <c r="Q248" s="531"/>
      <c r="R248" s="531"/>
      <c r="T248" s="532"/>
      <c r="V248" s="531"/>
      <c r="W248" s="531"/>
      <c r="Y248" s="531"/>
      <c r="Z248" s="531"/>
      <c r="AB248" s="531"/>
      <c r="AC248" s="531"/>
      <c r="AD248" s="531"/>
      <c r="AE248" s="529"/>
      <c r="AJ248" s="533"/>
      <c r="AK248" s="529"/>
    </row>
    <row r="249" spans="1:37" s="530" customFormat="1" ht="12" x14ac:dyDescent="0.2">
      <c r="A249" s="529" t="s">
        <v>1093</v>
      </c>
      <c r="B249" s="530" t="s">
        <v>381</v>
      </c>
      <c r="C249" s="531"/>
      <c r="D249" s="531"/>
      <c r="E249" s="532"/>
      <c r="H249" s="531"/>
      <c r="I249" s="531"/>
      <c r="J249" s="531"/>
      <c r="K249" s="531"/>
      <c r="L249" s="531"/>
      <c r="M249" s="531"/>
      <c r="Q249" s="531"/>
      <c r="R249" s="531"/>
      <c r="T249" s="532"/>
      <c r="V249" s="531"/>
      <c r="W249" s="531"/>
      <c r="Y249" s="531"/>
      <c r="Z249" s="531"/>
      <c r="AB249" s="531"/>
      <c r="AC249" s="531"/>
      <c r="AD249" s="531"/>
      <c r="AE249" s="529"/>
      <c r="AJ249" s="533"/>
      <c r="AK249" s="529"/>
    </row>
    <row r="250" spans="1:37" s="530" customFormat="1" ht="12" x14ac:dyDescent="0.2">
      <c r="A250" s="529" t="s">
        <v>1094</v>
      </c>
      <c r="B250" s="530" t="s">
        <v>386</v>
      </c>
      <c r="C250" s="531"/>
      <c r="D250" s="531"/>
      <c r="E250" s="532"/>
      <c r="H250" s="531"/>
      <c r="I250" s="531"/>
      <c r="J250" s="531"/>
      <c r="K250" s="531"/>
      <c r="L250" s="531"/>
      <c r="M250" s="531"/>
      <c r="Q250" s="531"/>
      <c r="R250" s="531"/>
      <c r="T250" s="532"/>
      <c r="V250" s="531"/>
      <c r="W250" s="531"/>
      <c r="Y250" s="531"/>
      <c r="Z250" s="531"/>
      <c r="AB250" s="531"/>
      <c r="AC250" s="531"/>
      <c r="AD250" s="531"/>
      <c r="AE250" s="529"/>
      <c r="AJ250" s="539"/>
      <c r="AK250" s="529"/>
    </row>
    <row r="251" spans="1:37" s="530" customFormat="1" ht="12" x14ac:dyDescent="0.2">
      <c r="A251" s="529" t="s">
        <v>1095</v>
      </c>
      <c r="B251" s="530" t="s">
        <v>438</v>
      </c>
      <c r="C251" s="531"/>
      <c r="D251" s="531"/>
      <c r="E251" s="532"/>
      <c r="H251" s="531"/>
      <c r="I251" s="531"/>
      <c r="J251" s="531"/>
      <c r="K251" s="531"/>
      <c r="L251" s="531"/>
      <c r="M251" s="531"/>
      <c r="Q251" s="531"/>
      <c r="R251" s="531"/>
      <c r="T251" s="532"/>
      <c r="V251" s="531"/>
      <c r="W251" s="531"/>
      <c r="Y251" s="531"/>
      <c r="Z251" s="531"/>
      <c r="AB251" s="531"/>
      <c r="AC251" s="531"/>
      <c r="AD251" s="531"/>
      <c r="AE251" s="529"/>
      <c r="AJ251" s="540"/>
      <c r="AK251" s="529"/>
    </row>
    <row r="252" spans="1:37" s="530" customFormat="1" ht="12" x14ac:dyDescent="0.2">
      <c r="A252" s="529" t="s">
        <v>1096</v>
      </c>
      <c r="B252" s="530" t="s">
        <v>413</v>
      </c>
      <c r="C252" s="531"/>
      <c r="D252" s="531"/>
      <c r="E252" s="532"/>
      <c r="H252" s="531"/>
      <c r="I252" s="531"/>
      <c r="J252" s="531"/>
      <c r="K252" s="531"/>
      <c r="L252" s="531"/>
      <c r="M252" s="531"/>
      <c r="Q252" s="531"/>
      <c r="R252" s="531"/>
      <c r="T252" s="532"/>
      <c r="V252" s="531"/>
      <c r="W252" s="531"/>
      <c r="Y252" s="531"/>
      <c r="Z252" s="531"/>
      <c r="AB252" s="531"/>
      <c r="AC252" s="531"/>
      <c r="AD252" s="531"/>
      <c r="AE252" s="529"/>
      <c r="AJ252" s="533"/>
      <c r="AK252" s="529"/>
    </row>
    <row r="253" spans="1:37" s="530" customFormat="1" ht="12" x14ac:dyDescent="0.2">
      <c r="A253" s="529" t="s">
        <v>1097</v>
      </c>
      <c r="B253" s="530" t="s">
        <v>429</v>
      </c>
      <c r="C253" s="531"/>
      <c r="D253" s="531"/>
      <c r="E253" s="532"/>
      <c r="H253" s="531"/>
      <c r="I253" s="531"/>
      <c r="J253" s="531"/>
      <c r="K253" s="531"/>
      <c r="L253" s="531"/>
      <c r="M253" s="531"/>
      <c r="Q253" s="531"/>
      <c r="R253" s="531"/>
      <c r="T253" s="532"/>
      <c r="V253" s="531"/>
      <c r="W253" s="531"/>
      <c r="Y253" s="531"/>
      <c r="Z253" s="531"/>
      <c r="AB253" s="531"/>
      <c r="AC253" s="531"/>
      <c r="AD253" s="531"/>
      <c r="AE253" s="529"/>
      <c r="AJ253" s="540"/>
      <c r="AK253" s="529"/>
    </row>
    <row r="254" spans="1:37" s="530" customFormat="1" ht="12" x14ac:dyDescent="0.2">
      <c r="A254" s="529" t="s">
        <v>1098</v>
      </c>
      <c r="B254" s="530" t="s">
        <v>414</v>
      </c>
      <c r="C254" s="531"/>
      <c r="D254" s="531"/>
      <c r="E254" s="532"/>
      <c r="H254" s="531"/>
      <c r="I254" s="531"/>
      <c r="J254" s="531"/>
      <c r="K254" s="531"/>
      <c r="L254" s="531"/>
      <c r="M254" s="531"/>
      <c r="Q254" s="531"/>
      <c r="R254" s="531"/>
      <c r="T254" s="532"/>
      <c r="V254" s="531"/>
      <c r="W254" s="531"/>
      <c r="Y254" s="531"/>
      <c r="Z254" s="531"/>
      <c r="AB254" s="531"/>
      <c r="AC254" s="531"/>
      <c r="AD254" s="531"/>
      <c r="AE254" s="529"/>
      <c r="AJ254" s="533"/>
      <c r="AK254" s="529"/>
    </row>
    <row r="255" spans="1:37" s="530" customFormat="1" ht="12" x14ac:dyDescent="0.2">
      <c r="A255" s="529" t="s">
        <v>1099</v>
      </c>
      <c r="B255" s="530" t="s">
        <v>382</v>
      </c>
      <c r="C255" s="531"/>
      <c r="D255" s="531"/>
      <c r="E255" s="532"/>
      <c r="H255" s="531"/>
      <c r="I255" s="531"/>
      <c r="J255" s="531"/>
      <c r="K255" s="531"/>
      <c r="L255" s="531"/>
      <c r="M255" s="531"/>
      <c r="Q255" s="531"/>
      <c r="R255" s="531"/>
      <c r="T255" s="532"/>
      <c r="V255" s="531"/>
      <c r="W255" s="531"/>
      <c r="Y255" s="531"/>
      <c r="Z255" s="531"/>
      <c r="AB255" s="531"/>
      <c r="AC255" s="531"/>
      <c r="AD255" s="531"/>
      <c r="AE255" s="529"/>
      <c r="AJ255" s="533"/>
      <c r="AK255" s="529"/>
    </row>
    <row r="256" spans="1:37" s="530" customFormat="1" ht="12" x14ac:dyDescent="0.2">
      <c r="A256" s="529" t="s">
        <v>1100</v>
      </c>
      <c r="B256" s="530" t="s">
        <v>606</v>
      </c>
      <c r="C256" s="531"/>
      <c r="D256" s="531"/>
      <c r="E256" s="532"/>
      <c r="H256" s="531"/>
      <c r="I256" s="531"/>
      <c r="J256" s="531"/>
      <c r="K256" s="531"/>
      <c r="L256" s="531"/>
      <c r="M256" s="531"/>
      <c r="Q256" s="531"/>
      <c r="R256" s="531"/>
      <c r="T256" s="532"/>
      <c r="V256" s="531"/>
      <c r="W256" s="531"/>
      <c r="Y256" s="531"/>
      <c r="Z256" s="531"/>
      <c r="AB256" s="531"/>
      <c r="AC256" s="531"/>
      <c r="AD256" s="531"/>
      <c r="AE256" s="529"/>
      <c r="AJ256" s="533"/>
      <c r="AK256" s="529"/>
    </row>
    <row r="257" spans="1:37" s="530" customFormat="1" ht="12" x14ac:dyDescent="0.2">
      <c r="A257" s="529" t="s">
        <v>1101</v>
      </c>
      <c r="B257" s="530" t="s">
        <v>547</v>
      </c>
      <c r="C257" s="531"/>
      <c r="D257" s="531"/>
      <c r="E257" s="532"/>
      <c r="H257" s="531"/>
      <c r="I257" s="531"/>
      <c r="J257" s="531"/>
      <c r="K257" s="531"/>
      <c r="L257" s="531"/>
      <c r="M257" s="531"/>
      <c r="Q257" s="531"/>
      <c r="R257" s="531"/>
      <c r="T257" s="532"/>
      <c r="V257" s="531"/>
      <c r="W257" s="531"/>
      <c r="Y257" s="531"/>
      <c r="Z257" s="531"/>
      <c r="AB257" s="531"/>
      <c r="AC257" s="531"/>
      <c r="AD257" s="531"/>
      <c r="AE257" s="529"/>
      <c r="AJ257" s="540"/>
      <c r="AK257" s="529"/>
    </row>
    <row r="258" spans="1:37" s="530" customFormat="1" ht="12" x14ac:dyDescent="0.2">
      <c r="A258" s="529" t="s">
        <v>1102</v>
      </c>
      <c r="B258" s="530" t="s">
        <v>501</v>
      </c>
      <c r="C258" s="531"/>
      <c r="D258" s="531"/>
      <c r="E258" s="532"/>
      <c r="H258" s="531"/>
      <c r="I258" s="531"/>
      <c r="J258" s="531"/>
      <c r="K258" s="531"/>
      <c r="L258" s="531"/>
      <c r="M258" s="531"/>
      <c r="Q258" s="531"/>
      <c r="R258" s="531"/>
      <c r="T258" s="532"/>
      <c r="V258" s="531"/>
      <c r="W258" s="531"/>
      <c r="Y258" s="531"/>
      <c r="Z258" s="531"/>
      <c r="AB258" s="531"/>
      <c r="AC258" s="531"/>
      <c r="AD258" s="531"/>
      <c r="AE258" s="529"/>
      <c r="AJ258" s="533"/>
      <c r="AK258" s="529"/>
    </row>
    <row r="259" spans="1:37" s="530" customFormat="1" ht="12" x14ac:dyDescent="0.2">
      <c r="A259" s="529" t="s">
        <v>1103</v>
      </c>
      <c r="B259" s="530" t="s">
        <v>383</v>
      </c>
      <c r="C259" s="531"/>
      <c r="D259" s="531"/>
      <c r="E259" s="532"/>
      <c r="H259" s="531"/>
      <c r="I259" s="531"/>
      <c r="J259" s="531"/>
      <c r="K259" s="531"/>
      <c r="L259" s="531"/>
      <c r="M259" s="531"/>
      <c r="Q259" s="531"/>
      <c r="R259" s="531"/>
      <c r="T259" s="532"/>
      <c r="V259" s="531"/>
      <c r="W259" s="531"/>
      <c r="Y259" s="531"/>
      <c r="Z259" s="531"/>
      <c r="AB259" s="531"/>
      <c r="AC259" s="531"/>
      <c r="AD259" s="531"/>
      <c r="AE259" s="529"/>
      <c r="AJ259" s="533"/>
      <c r="AK259" s="529"/>
    </row>
    <row r="260" spans="1:37" s="530" customFormat="1" ht="12" x14ac:dyDescent="0.2">
      <c r="A260" s="529" t="s">
        <v>1104</v>
      </c>
      <c r="B260" s="530" t="s">
        <v>489</v>
      </c>
      <c r="C260" s="531"/>
      <c r="D260" s="531"/>
      <c r="E260" s="532"/>
      <c r="H260" s="531"/>
      <c r="I260" s="531"/>
      <c r="J260" s="531"/>
      <c r="K260" s="531"/>
      <c r="L260" s="531"/>
      <c r="M260" s="531"/>
      <c r="Q260" s="531"/>
      <c r="R260" s="531"/>
      <c r="T260" s="532"/>
      <c r="V260" s="531"/>
      <c r="W260" s="531"/>
      <c r="Y260" s="531"/>
      <c r="Z260" s="531"/>
      <c r="AB260" s="531"/>
      <c r="AC260" s="531"/>
      <c r="AD260" s="531"/>
      <c r="AE260" s="529"/>
      <c r="AJ260" s="533"/>
      <c r="AK260" s="529"/>
    </row>
    <row r="261" spans="1:37" s="530" customFormat="1" ht="12" x14ac:dyDescent="0.2">
      <c r="A261" s="529" t="s">
        <v>1105</v>
      </c>
      <c r="B261" s="530" t="s">
        <v>430</v>
      </c>
      <c r="C261" s="531"/>
      <c r="D261" s="531"/>
      <c r="E261" s="532"/>
      <c r="H261" s="531"/>
      <c r="I261" s="531"/>
      <c r="J261" s="531"/>
      <c r="K261" s="531"/>
      <c r="L261" s="531"/>
      <c r="M261" s="531"/>
      <c r="Q261" s="531"/>
      <c r="R261" s="531"/>
      <c r="T261" s="532"/>
      <c r="V261" s="531"/>
      <c r="W261" s="531"/>
      <c r="Y261" s="531"/>
      <c r="Z261" s="531"/>
      <c r="AB261" s="531"/>
      <c r="AC261" s="531"/>
      <c r="AD261" s="531"/>
      <c r="AE261" s="529"/>
      <c r="AJ261" s="539"/>
      <c r="AK261" s="529"/>
    </row>
    <row r="262" spans="1:37" s="530" customFormat="1" ht="12" x14ac:dyDescent="0.2">
      <c r="A262" s="529" t="s">
        <v>1106</v>
      </c>
      <c r="B262" s="530" t="s">
        <v>648</v>
      </c>
      <c r="C262" s="531"/>
      <c r="D262" s="531"/>
      <c r="E262" s="532"/>
      <c r="H262" s="531"/>
      <c r="I262" s="531"/>
      <c r="J262" s="531"/>
      <c r="K262" s="531"/>
      <c r="L262" s="531"/>
      <c r="M262" s="531"/>
      <c r="Q262" s="531"/>
      <c r="R262" s="531"/>
      <c r="T262" s="532"/>
      <c r="V262" s="531"/>
      <c r="W262" s="531"/>
      <c r="Y262" s="531"/>
      <c r="Z262" s="531"/>
      <c r="AB262" s="531"/>
      <c r="AC262" s="531"/>
      <c r="AD262" s="531"/>
      <c r="AE262" s="529"/>
      <c r="AJ262" s="533"/>
      <c r="AK262" s="529"/>
    </row>
    <row r="263" spans="1:37" s="530" customFormat="1" ht="12" x14ac:dyDescent="0.2">
      <c r="A263" s="529" t="s">
        <v>1107</v>
      </c>
      <c r="B263" s="530" t="s">
        <v>451</v>
      </c>
      <c r="C263" s="531"/>
      <c r="D263" s="531"/>
      <c r="E263" s="532"/>
      <c r="H263" s="531"/>
      <c r="I263" s="531"/>
      <c r="J263" s="531"/>
      <c r="K263" s="531"/>
      <c r="L263" s="531"/>
      <c r="M263" s="531"/>
      <c r="Q263" s="531"/>
      <c r="R263" s="531"/>
      <c r="T263" s="532"/>
      <c r="V263" s="531"/>
      <c r="W263" s="531"/>
      <c r="Y263" s="531"/>
      <c r="Z263" s="531"/>
      <c r="AB263" s="531"/>
      <c r="AC263" s="531"/>
      <c r="AD263" s="531"/>
      <c r="AE263" s="529"/>
      <c r="AJ263" s="533"/>
      <c r="AK263" s="529"/>
    </row>
    <row r="264" spans="1:37" s="530" customFormat="1" ht="12" x14ac:dyDescent="0.2">
      <c r="A264" s="529" t="s">
        <v>1108</v>
      </c>
      <c r="B264" s="530" t="s">
        <v>649</v>
      </c>
      <c r="C264" s="531"/>
      <c r="D264" s="531"/>
      <c r="E264" s="532"/>
      <c r="H264" s="531"/>
      <c r="I264" s="531"/>
      <c r="J264" s="531"/>
      <c r="K264" s="531"/>
      <c r="L264" s="531"/>
      <c r="M264" s="531"/>
      <c r="Q264" s="531"/>
      <c r="R264" s="531"/>
      <c r="T264" s="532"/>
      <c r="V264" s="531"/>
      <c r="W264" s="531"/>
      <c r="Y264" s="531"/>
      <c r="Z264" s="531"/>
      <c r="AB264" s="531"/>
      <c r="AC264" s="531"/>
      <c r="AD264" s="531"/>
      <c r="AE264" s="529"/>
      <c r="AJ264" s="533"/>
      <c r="AK264" s="529"/>
    </row>
    <row r="265" spans="1:37" s="530" customFormat="1" ht="12" x14ac:dyDescent="0.2">
      <c r="A265" s="529" t="s">
        <v>1109</v>
      </c>
      <c r="B265" s="530" t="s">
        <v>403</v>
      </c>
      <c r="C265" s="531"/>
      <c r="D265" s="531"/>
      <c r="E265" s="532"/>
      <c r="H265" s="531"/>
      <c r="I265" s="531"/>
      <c r="J265" s="531"/>
      <c r="K265" s="531"/>
      <c r="L265" s="531"/>
      <c r="M265" s="531"/>
      <c r="Q265" s="531"/>
      <c r="R265" s="531"/>
      <c r="T265" s="532"/>
      <c r="V265" s="531"/>
      <c r="W265" s="531"/>
      <c r="Y265" s="531"/>
      <c r="Z265" s="531"/>
      <c r="AB265" s="531"/>
      <c r="AC265" s="531"/>
      <c r="AD265" s="531"/>
      <c r="AE265" s="529"/>
      <c r="AJ265" s="533"/>
      <c r="AK265" s="529"/>
    </row>
    <row r="266" spans="1:37" s="530" customFormat="1" ht="12" x14ac:dyDescent="0.2">
      <c r="A266" s="529" t="s">
        <v>1110</v>
      </c>
      <c r="B266" s="530" t="s">
        <v>548</v>
      </c>
      <c r="C266" s="531"/>
      <c r="D266" s="531"/>
      <c r="E266" s="532"/>
      <c r="H266" s="531"/>
      <c r="I266" s="531"/>
      <c r="J266" s="531"/>
      <c r="K266" s="531"/>
      <c r="L266" s="531"/>
      <c r="M266" s="531"/>
      <c r="Q266" s="531"/>
      <c r="R266" s="531"/>
      <c r="T266" s="532"/>
      <c r="V266" s="531"/>
      <c r="W266" s="531"/>
      <c r="Y266" s="531"/>
      <c r="Z266" s="531"/>
      <c r="AB266" s="531"/>
      <c r="AC266" s="531"/>
      <c r="AD266" s="531"/>
      <c r="AE266" s="529"/>
      <c r="AJ266" s="533"/>
      <c r="AK266" s="529"/>
    </row>
    <row r="267" spans="1:37" s="530" customFormat="1" ht="12" x14ac:dyDescent="0.2">
      <c r="A267" s="529" t="s">
        <v>1111</v>
      </c>
      <c r="B267" s="530" t="s">
        <v>549</v>
      </c>
      <c r="C267" s="531"/>
      <c r="D267" s="531"/>
      <c r="E267" s="532"/>
      <c r="H267" s="531"/>
      <c r="I267" s="531"/>
      <c r="J267" s="531"/>
      <c r="K267" s="531"/>
      <c r="L267" s="531"/>
      <c r="M267" s="531"/>
      <c r="Q267" s="531"/>
      <c r="R267" s="531"/>
      <c r="T267" s="532"/>
      <c r="V267" s="531"/>
      <c r="W267" s="531"/>
      <c r="Y267" s="531"/>
      <c r="Z267" s="531"/>
      <c r="AB267" s="531"/>
      <c r="AC267" s="531"/>
      <c r="AD267" s="531"/>
      <c r="AE267" s="529"/>
      <c r="AJ267" s="541"/>
      <c r="AK267" s="529"/>
    </row>
    <row r="268" spans="1:37" s="530" customFormat="1" ht="12" x14ac:dyDescent="0.2">
      <c r="A268" s="529" t="s">
        <v>1112</v>
      </c>
      <c r="B268" s="530" t="s">
        <v>650</v>
      </c>
      <c r="C268" s="531"/>
      <c r="D268" s="531"/>
      <c r="E268" s="532"/>
      <c r="H268" s="531"/>
      <c r="I268" s="531"/>
      <c r="J268" s="531"/>
      <c r="K268" s="531"/>
      <c r="L268" s="531"/>
      <c r="M268" s="531"/>
      <c r="Q268" s="531"/>
      <c r="R268" s="531"/>
      <c r="T268" s="532"/>
      <c r="V268" s="531"/>
      <c r="W268" s="531"/>
      <c r="Y268" s="531"/>
      <c r="Z268" s="531"/>
      <c r="AB268" s="531"/>
      <c r="AC268" s="531"/>
      <c r="AD268" s="531"/>
      <c r="AE268" s="529"/>
      <c r="AJ268" s="533"/>
      <c r="AK268" s="529"/>
    </row>
    <row r="269" spans="1:37" s="530" customFormat="1" ht="12" x14ac:dyDescent="0.2">
      <c r="A269" s="529" t="s">
        <v>1113</v>
      </c>
      <c r="B269" s="530" t="s">
        <v>384</v>
      </c>
      <c r="C269" s="531"/>
      <c r="D269" s="531"/>
      <c r="E269" s="532"/>
      <c r="H269" s="531"/>
      <c r="I269" s="531"/>
      <c r="J269" s="531"/>
      <c r="K269" s="531"/>
      <c r="L269" s="531"/>
      <c r="M269" s="531"/>
      <c r="Q269" s="531"/>
      <c r="R269" s="531"/>
      <c r="T269" s="532"/>
      <c r="V269" s="531"/>
      <c r="W269" s="531"/>
      <c r="Y269" s="531"/>
      <c r="Z269" s="531"/>
      <c r="AB269" s="531"/>
      <c r="AC269" s="531"/>
      <c r="AD269" s="531"/>
      <c r="AE269" s="529"/>
      <c r="AJ269" s="533"/>
      <c r="AK269" s="529"/>
    </row>
    <row r="270" spans="1:37" s="530" customFormat="1" ht="12" x14ac:dyDescent="0.2">
      <c r="A270" s="529" t="s">
        <v>1114</v>
      </c>
      <c r="B270" s="530" t="s">
        <v>431</v>
      </c>
      <c r="C270" s="531"/>
      <c r="D270" s="531"/>
      <c r="E270" s="532"/>
      <c r="H270" s="531"/>
      <c r="I270" s="531"/>
      <c r="J270" s="531"/>
      <c r="K270" s="531"/>
      <c r="L270" s="531"/>
      <c r="M270" s="531"/>
      <c r="Q270" s="531"/>
      <c r="R270" s="531"/>
      <c r="T270" s="532"/>
      <c r="V270" s="531"/>
      <c r="W270" s="531"/>
      <c r="Y270" s="531"/>
      <c r="Z270" s="531"/>
      <c r="AB270" s="531"/>
      <c r="AC270" s="531"/>
      <c r="AD270" s="531"/>
      <c r="AE270" s="529"/>
      <c r="AJ270" s="540"/>
      <c r="AK270" s="529"/>
    </row>
    <row r="271" spans="1:37" s="530" customFormat="1" ht="12" x14ac:dyDescent="0.2">
      <c r="A271" s="529" t="s">
        <v>1115</v>
      </c>
      <c r="B271" s="530" t="s">
        <v>452</v>
      </c>
      <c r="C271" s="531"/>
      <c r="D271" s="531"/>
      <c r="E271" s="532"/>
      <c r="H271" s="531"/>
      <c r="I271" s="531"/>
      <c r="J271" s="531"/>
      <c r="K271" s="531"/>
      <c r="L271" s="531"/>
      <c r="M271" s="531"/>
      <c r="Q271" s="531"/>
      <c r="R271" s="531"/>
      <c r="T271" s="532"/>
      <c r="V271" s="531"/>
      <c r="W271" s="531"/>
      <c r="Y271" s="531"/>
      <c r="Z271" s="531"/>
      <c r="AB271" s="531"/>
      <c r="AC271" s="531"/>
      <c r="AD271" s="531"/>
      <c r="AE271" s="529"/>
      <c r="AJ271" s="533"/>
      <c r="AK271" s="529"/>
    </row>
    <row r="272" spans="1:37" s="530" customFormat="1" ht="12" x14ac:dyDescent="0.2">
      <c r="A272" s="529" t="s">
        <v>1116</v>
      </c>
      <c r="B272" s="530" t="s">
        <v>591</v>
      </c>
      <c r="C272" s="531"/>
      <c r="D272" s="531"/>
      <c r="E272" s="532"/>
      <c r="H272" s="531"/>
      <c r="I272" s="531"/>
      <c r="J272" s="531"/>
      <c r="K272" s="531"/>
      <c r="L272" s="531"/>
      <c r="M272" s="531"/>
      <c r="Q272" s="531"/>
      <c r="R272" s="531"/>
      <c r="T272" s="532"/>
      <c r="V272" s="531"/>
      <c r="W272" s="531"/>
      <c r="Y272" s="531"/>
      <c r="Z272" s="531"/>
      <c r="AB272" s="531"/>
      <c r="AC272" s="531"/>
      <c r="AD272" s="531"/>
      <c r="AE272" s="529"/>
      <c r="AJ272" s="540"/>
      <c r="AK272" s="529"/>
    </row>
    <row r="273" spans="1:37" s="530" customFormat="1" ht="12" x14ac:dyDescent="0.2">
      <c r="A273" s="529" t="s">
        <v>1117</v>
      </c>
      <c r="B273" s="530" t="s">
        <v>439</v>
      </c>
      <c r="C273" s="531"/>
      <c r="D273" s="531"/>
      <c r="E273" s="532"/>
      <c r="H273" s="531"/>
      <c r="I273" s="531"/>
      <c r="J273" s="531"/>
      <c r="K273" s="531"/>
      <c r="L273" s="531"/>
      <c r="M273" s="531"/>
      <c r="Q273" s="531"/>
      <c r="R273" s="531"/>
      <c r="T273" s="532"/>
      <c r="V273" s="531"/>
      <c r="W273" s="531"/>
      <c r="Y273" s="531"/>
      <c r="Z273" s="531"/>
      <c r="AB273" s="531"/>
      <c r="AC273" s="531"/>
      <c r="AD273" s="531"/>
      <c r="AE273" s="529"/>
      <c r="AJ273" s="540"/>
      <c r="AK273" s="529"/>
    </row>
    <row r="274" spans="1:37" s="530" customFormat="1" ht="12" x14ac:dyDescent="0.2">
      <c r="A274" s="529" t="s">
        <v>1118</v>
      </c>
      <c r="B274" s="530" t="s">
        <v>415</v>
      </c>
      <c r="C274" s="531"/>
      <c r="D274" s="531"/>
      <c r="E274" s="532"/>
      <c r="H274" s="531"/>
      <c r="I274" s="531"/>
      <c r="J274" s="531"/>
      <c r="K274" s="531"/>
      <c r="L274" s="531"/>
      <c r="M274" s="531"/>
      <c r="Q274" s="531"/>
      <c r="R274" s="531"/>
      <c r="T274" s="532"/>
      <c r="V274" s="531"/>
      <c r="W274" s="531"/>
      <c r="Y274" s="531"/>
      <c r="Z274" s="531"/>
      <c r="AB274" s="531"/>
      <c r="AC274" s="531"/>
      <c r="AD274" s="531"/>
      <c r="AE274" s="529"/>
      <c r="AJ274" s="533"/>
      <c r="AK274" s="529"/>
    </row>
    <row r="275" spans="1:37" s="530" customFormat="1" ht="12" x14ac:dyDescent="0.2">
      <c r="A275" s="529" t="s">
        <v>1119</v>
      </c>
      <c r="B275" s="530" t="s">
        <v>490</v>
      </c>
      <c r="C275" s="531"/>
      <c r="D275" s="531"/>
      <c r="E275" s="532"/>
      <c r="H275" s="531"/>
      <c r="I275" s="531"/>
      <c r="J275" s="531"/>
      <c r="K275" s="531"/>
      <c r="L275" s="531"/>
      <c r="M275" s="531"/>
      <c r="Q275" s="531"/>
      <c r="R275" s="531"/>
      <c r="T275" s="532"/>
      <c r="V275" s="531"/>
      <c r="W275" s="531"/>
      <c r="Y275" s="531"/>
      <c r="Z275" s="531"/>
      <c r="AB275" s="531"/>
      <c r="AC275" s="531"/>
      <c r="AD275" s="531"/>
      <c r="AE275" s="529"/>
      <c r="AJ275" s="533"/>
      <c r="AK275" s="529"/>
    </row>
    <row r="276" spans="1:37" s="530" customFormat="1" ht="12" x14ac:dyDescent="0.2">
      <c r="A276" s="529" t="s">
        <v>1120</v>
      </c>
      <c r="B276" s="530" t="s">
        <v>550</v>
      </c>
      <c r="C276" s="531"/>
      <c r="D276" s="531"/>
      <c r="E276" s="532"/>
      <c r="H276" s="531"/>
      <c r="I276" s="531"/>
      <c r="J276" s="531"/>
      <c r="K276" s="531"/>
      <c r="L276" s="531"/>
      <c r="M276" s="531"/>
      <c r="Q276" s="531"/>
      <c r="R276" s="531"/>
      <c r="T276" s="532"/>
      <c r="V276" s="531"/>
      <c r="W276" s="531"/>
      <c r="Y276" s="531"/>
      <c r="Z276" s="531"/>
      <c r="AB276" s="531"/>
      <c r="AC276" s="531"/>
      <c r="AD276" s="531"/>
      <c r="AE276" s="529"/>
      <c r="AJ276" s="533"/>
      <c r="AK276" s="529"/>
    </row>
    <row r="277" spans="1:37" s="530" customFormat="1" ht="12" x14ac:dyDescent="0.2">
      <c r="A277" s="529" t="s">
        <v>1121</v>
      </c>
      <c r="B277" s="530" t="s">
        <v>625</v>
      </c>
      <c r="C277" s="531"/>
      <c r="D277" s="531"/>
      <c r="E277" s="532"/>
      <c r="H277" s="531"/>
      <c r="I277" s="531"/>
      <c r="J277" s="531"/>
      <c r="K277" s="531"/>
      <c r="L277" s="531"/>
      <c r="M277" s="531"/>
      <c r="Q277" s="531"/>
      <c r="R277" s="531"/>
      <c r="T277" s="532"/>
      <c r="V277" s="531"/>
      <c r="W277" s="531"/>
      <c r="Y277" s="531"/>
      <c r="Z277" s="531"/>
      <c r="AB277" s="531"/>
      <c r="AC277" s="531"/>
      <c r="AD277" s="531"/>
      <c r="AE277" s="529"/>
      <c r="AJ277" s="533"/>
      <c r="AK277" s="529"/>
    </row>
    <row r="278" spans="1:37" s="530" customFormat="1" ht="12" x14ac:dyDescent="0.2">
      <c r="A278" s="529" t="s">
        <v>1122</v>
      </c>
      <c r="B278" s="530" t="s">
        <v>634</v>
      </c>
      <c r="C278" s="531"/>
      <c r="D278" s="531"/>
      <c r="E278" s="532"/>
      <c r="H278" s="531"/>
      <c r="I278" s="531"/>
      <c r="J278" s="531"/>
      <c r="K278" s="531"/>
      <c r="L278" s="531"/>
      <c r="M278" s="531"/>
      <c r="Q278" s="531"/>
      <c r="R278" s="531"/>
      <c r="T278" s="532"/>
      <c r="V278" s="531"/>
      <c r="W278" s="531"/>
      <c r="Y278" s="531"/>
      <c r="Z278" s="531"/>
      <c r="AB278" s="531"/>
      <c r="AC278" s="531"/>
      <c r="AD278" s="531"/>
      <c r="AE278" s="529"/>
      <c r="AJ278" s="533"/>
      <c r="AK278" s="529"/>
    </row>
    <row r="279" spans="1:37" s="530" customFormat="1" ht="12" x14ac:dyDescent="0.2">
      <c r="A279" s="529" t="s">
        <v>1123</v>
      </c>
      <c r="B279" s="530" t="s">
        <v>568</v>
      </c>
      <c r="C279" s="531"/>
      <c r="D279" s="531"/>
      <c r="E279" s="532"/>
      <c r="H279" s="531"/>
      <c r="I279" s="531"/>
      <c r="J279" s="531"/>
      <c r="K279" s="531"/>
      <c r="L279" s="531"/>
      <c r="M279" s="531"/>
      <c r="Q279" s="531"/>
      <c r="R279" s="531"/>
      <c r="T279" s="532"/>
      <c r="V279" s="531"/>
      <c r="W279" s="531"/>
      <c r="Y279" s="531"/>
      <c r="Z279" s="531"/>
      <c r="AB279" s="531"/>
      <c r="AC279" s="531"/>
      <c r="AD279" s="531"/>
      <c r="AE279" s="529"/>
      <c r="AJ279" s="533"/>
      <c r="AK279" s="529"/>
    </row>
    <row r="280" spans="1:37" s="530" customFormat="1" ht="12" x14ac:dyDescent="0.2">
      <c r="A280" s="529" t="s">
        <v>1124</v>
      </c>
      <c r="B280" s="530" t="s">
        <v>651</v>
      </c>
      <c r="C280" s="531"/>
      <c r="D280" s="531"/>
      <c r="E280" s="532"/>
      <c r="H280" s="531"/>
      <c r="I280" s="531"/>
      <c r="J280" s="531"/>
      <c r="K280" s="531"/>
      <c r="L280" s="531"/>
      <c r="M280" s="531"/>
      <c r="Q280" s="531"/>
      <c r="R280" s="531"/>
      <c r="T280" s="532"/>
      <c r="V280" s="531"/>
      <c r="W280" s="531"/>
      <c r="Y280" s="531"/>
      <c r="Z280" s="531"/>
      <c r="AB280" s="531"/>
      <c r="AC280" s="531"/>
      <c r="AD280" s="531"/>
      <c r="AE280" s="529"/>
      <c r="AJ280" s="533"/>
      <c r="AK280" s="529"/>
    </row>
    <row r="281" spans="1:37" s="530" customFormat="1" ht="12" x14ac:dyDescent="0.2">
      <c r="A281" s="529" t="s">
        <v>1125</v>
      </c>
      <c r="B281" s="530" t="s">
        <v>491</v>
      </c>
      <c r="C281" s="531"/>
      <c r="D281" s="531"/>
      <c r="E281" s="532"/>
      <c r="H281" s="531"/>
      <c r="I281" s="531"/>
      <c r="J281" s="531"/>
      <c r="K281" s="531"/>
      <c r="L281" s="531"/>
      <c r="M281" s="531"/>
      <c r="Q281" s="531"/>
      <c r="R281" s="531"/>
      <c r="T281" s="532"/>
      <c r="V281" s="531"/>
      <c r="W281" s="531"/>
      <c r="Y281" s="531"/>
      <c r="Z281" s="531"/>
      <c r="AB281" s="531"/>
      <c r="AC281" s="531"/>
      <c r="AD281" s="531"/>
      <c r="AE281" s="529"/>
      <c r="AJ281" s="533"/>
      <c r="AK281" s="529"/>
    </row>
    <row r="282" spans="1:37" s="530" customFormat="1" ht="12" x14ac:dyDescent="0.2">
      <c r="A282" s="529" t="s">
        <v>1126</v>
      </c>
      <c r="B282" s="530" t="s">
        <v>416</v>
      </c>
      <c r="C282" s="531"/>
      <c r="D282" s="531"/>
      <c r="E282" s="532"/>
      <c r="H282" s="531"/>
      <c r="I282" s="531"/>
      <c r="J282" s="531"/>
      <c r="K282" s="531"/>
      <c r="L282" s="531"/>
      <c r="M282" s="531"/>
      <c r="Q282" s="531"/>
      <c r="R282" s="531"/>
      <c r="T282" s="532"/>
      <c r="V282" s="531"/>
      <c r="W282" s="531"/>
      <c r="Y282" s="531"/>
      <c r="Z282" s="531"/>
      <c r="AB282" s="531"/>
      <c r="AC282" s="531"/>
      <c r="AD282" s="531"/>
      <c r="AE282" s="529"/>
      <c r="AJ282" s="533"/>
      <c r="AK282" s="529"/>
    </row>
    <row r="283" spans="1:37" s="530" customFormat="1" ht="12" x14ac:dyDescent="0.2">
      <c r="A283" s="529" t="s">
        <v>1127</v>
      </c>
      <c r="B283" s="530" t="s">
        <v>440</v>
      </c>
      <c r="C283" s="531"/>
      <c r="D283" s="531"/>
      <c r="E283" s="532"/>
      <c r="H283" s="531"/>
      <c r="I283" s="531"/>
      <c r="J283" s="531"/>
      <c r="K283" s="531"/>
      <c r="L283" s="531"/>
      <c r="M283" s="531"/>
      <c r="Q283" s="531"/>
      <c r="R283" s="531"/>
      <c r="T283" s="532"/>
      <c r="V283" s="531"/>
      <c r="W283" s="531"/>
      <c r="Y283" s="531"/>
      <c r="Z283" s="531"/>
      <c r="AB283" s="531"/>
      <c r="AC283" s="531"/>
      <c r="AD283" s="531"/>
      <c r="AE283" s="529"/>
      <c r="AJ283" s="540"/>
      <c r="AK283" s="529"/>
    </row>
    <row r="284" spans="1:37" s="530" customFormat="1" ht="12" x14ac:dyDescent="0.2">
      <c r="A284" s="529" t="s">
        <v>1128</v>
      </c>
      <c r="B284" s="530" t="s">
        <v>607</v>
      </c>
      <c r="C284" s="531"/>
      <c r="D284" s="531"/>
      <c r="E284" s="532"/>
      <c r="H284" s="531"/>
      <c r="I284" s="531"/>
      <c r="J284" s="531"/>
      <c r="K284" s="531"/>
      <c r="L284" s="531"/>
      <c r="M284" s="531"/>
      <c r="Q284" s="531"/>
      <c r="R284" s="531"/>
      <c r="T284" s="532"/>
      <c r="V284" s="531"/>
      <c r="W284" s="531"/>
      <c r="Y284" s="531"/>
      <c r="Z284" s="531"/>
      <c r="AB284" s="531"/>
      <c r="AC284" s="531"/>
      <c r="AD284" s="531"/>
      <c r="AE284" s="529"/>
      <c r="AJ284" s="533"/>
      <c r="AK284" s="529"/>
    </row>
    <row r="285" spans="1:37" s="530" customFormat="1" ht="12" x14ac:dyDescent="0.2">
      <c r="A285" s="529" t="s">
        <v>1129</v>
      </c>
      <c r="B285" s="530" t="s">
        <v>392</v>
      </c>
      <c r="C285" s="531"/>
      <c r="D285" s="531"/>
      <c r="E285" s="532"/>
      <c r="H285" s="531"/>
      <c r="I285" s="531"/>
      <c r="J285" s="531"/>
      <c r="K285" s="531"/>
      <c r="L285" s="531"/>
      <c r="M285" s="531"/>
      <c r="Q285" s="531"/>
      <c r="R285" s="531"/>
      <c r="T285" s="532"/>
      <c r="V285" s="531"/>
      <c r="W285" s="531"/>
      <c r="Y285" s="531"/>
      <c r="Z285" s="531"/>
      <c r="AB285" s="531"/>
      <c r="AC285" s="531"/>
      <c r="AD285" s="531"/>
      <c r="AE285" s="529"/>
      <c r="AJ285" s="533"/>
      <c r="AK285" s="529"/>
    </row>
    <row r="286" spans="1:37" s="530" customFormat="1" ht="12" x14ac:dyDescent="0.2">
      <c r="A286" s="529" t="s">
        <v>1130</v>
      </c>
      <c r="B286" s="530" t="s">
        <v>664</v>
      </c>
      <c r="C286" s="531"/>
      <c r="D286" s="531"/>
      <c r="E286" s="532"/>
      <c r="H286" s="531"/>
      <c r="I286" s="531"/>
      <c r="J286" s="531"/>
      <c r="K286" s="531"/>
      <c r="L286" s="531"/>
      <c r="M286" s="531"/>
      <c r="Q286" s="531"/>
      <c r="R286" s="531"/>
      <c r="T286" s="532"/>
      <c r="V286" s="531"/>
      <c r="W286" s="531"/>
      <c r="Y286" s="531"/>
      <c r="Z286" s="531"/>
      <c r="AB286" s="531"/>
      <c r="AC286" s="531"/>
      <c r="AD286" s="531"/>
      <c r="AE286" s="529"/>
      <c r="AJ286" s="533"/>
      <c r="AK286" s="529"/>
    </row>
    <row r="287" spans="1:37" s="530" customFormat="1" ht="12" x14ac:dyDescent="0.2">
      <c r="A287" s="529" t="s">
        <v>1131</v>
      </c>
      <c r="B287" s="530" t="s">
        <v>492</v>
      </c>
      <c r="C287" s="531"/>
      <c r="D287" s="531"/>
      <c r="E287" s="532"/>
      <c r="H287" s="531"/>
      <c r="I287" s="531"/>
      <c r="J287" s="531"/>
      <c r="K287" s="531"/>
      <c r="L287" s="531"/>
      <c r="M287" s="531"/>
      <c r="Q287" s="531"/>
      <c r="R287" s="531"/>
      <c r="T287" s="532"/>
      <c r="V287" s="531"/>
      <c r="W287" s="531"/>
      <c r="Y287" s="531"/>
      <c r="Z287" s="531"/>
      <c r="AB287" s="531"/>
      <c r="AC287" s="531"/>
      <c r="AD287" s="531"/>
      <c r="AE287" s="529"/>
      <c r="AJ287" s="533"/>
      <c r="AK287" s="529"/>
    </row>
    <row r="288" spans="1:37" s="530" customFormat="1" ht="12" x14ac:dyDescent="0.2">
      <c r="A288" s="529" t="s">
        <v>1132</v>
      </c>
      <c r="B288" s="530" t="s">
        <v>551</v>
      </c>
      <c r="C288" s="531"/>
      <c r="D288" s="531"/>
      <c r="E288" s="532"/>
      <c r="H288" s="531"/>
      <c r="I288" s="531"/>
      <c r="J288" s="531"/>
      <c r="K288" s="531"/>
      <c r="L288" s="531"/>
      <c r="M288" s="531"/>
      <c r="Q288" s="531"/>
      <c r="R288" s="531"/>
      <c r="T288" s="532"/>
      <c r="V288" s="531"/>
      <c r="W288" s="531"/>
      <c r="Y288" s="531"/>
      <c r="Z288" s="531"/>
      <c r="AB288" s="531"/>
      <c r="AC288" s="531"/>
      <c r="AD288" s="531"/>
      <c r="AE288" s="529"/>
      <c r="AJ288" s="533"/>
      <c r="AK288" s="529"/>
    </row>
    <row r="289" spans="1:39" s="530" customFormat="1" ht="12" x14ac:dyDescent="0.2">
      <c r="A289" s="529" t="s">
        <v>1133</v>
      </c>
      <c r="B289" s="530" t="s">
        <v>417</v>
      </c>
      <c r="C289" s="531"/>
      <c r="D289" s="531"/>
      <c r="E289" s="532"/>
      <c r="H289" s="531"/>
      <c r="I289" s="531"/>
      <c r="J289" s="531"/>
      <c r="K289" s="531"/>
      <c r="L289" s="531"/>
      <c r="M289" s="531"/>
      <c r="Q289" s="531"/>
      <c r="R289" s="531"/>
      <c r="T289" s="532"/>
      <c r="V289" s="531"/>
      <c r="W289" s="531"/>
      <c r="Y289" s="531"/>
      <c r="Z289" s="531"/>
      <c r="AB289" s="531"/>
      <c r="AC289" s="531"/>
      <c r="AD289" s="531"/>
      <c r="AE289" s="529"/>
      <c r="AJ289" s="541"/>
      <c r="AK289" s="529"/>
    </row>
    <row r="290" spans="1:39" s="530" customFormat="1" ht="12" x14ac:dyDescent="0.2">
      <c r="A290" s="542" t="s">
        <v>1134</v>
      </c>
      <c r="B290" s="515" t="s">
        <v>569</v>
      </c>
      <c r="C290" s="531"/>
      <c r="D290" s="531"/>
      <c r="E290" s="532"/>
      <c r="H290" s="531"/>
      <c r="I290" s="531"/>
      <c r="J290" s="531"/>
      <c r="K290" s="531"/>
      <c r="L290" s="531"/>
      <c r="M290" s="531"/>
      <c r="Q290" s="531"/>
      <c r="R290" s="531"/>
      <c r="T290" s="532"/>
      <c r="V290" s="531"/>
      <c r="W290" s="531"/>
      <c r="Y290" s="531"/>
      <c r="Z290" s="531"/>
      <c r="AB290" s="531"/>
      <c r="AC290" s="531"/>
      <c r="AD290" s="531"/>
      <c r="AE290" s="529"/>
      <c r="AJ290" s="533"/>
      <c r="AK290" s="529"/>
    </row>
    <row r="291" spans="1:39" s="530" customFormat="1" ht="12" x14ac:dyDescent="0.2">
      <c r="A291" s="529" t="s">
        <v>1135</v>
      </c>
      <c r="B291" s="530" t="s">
        <v>493</v>
      </c>
      <c r="C291" s="531"/>
      <c r="D291" s="531"/>
      <c r="E291" s="532"/>
      <c r="H291" s="531"/>
      <c r="I291" s="531"/>
      <c r="J291" s="531"/>
      <c r="K291" s="531"/>
      <c r="L291" s="531"/>
      <c r="M291" s="531"/>
      <c r="Q291" s="531"/>
      <c r="R291" s="531"/>
      <c r="T291" s="532"/>
      <c r="V291" s="531"/>
      <c r="W291" s="531"/>
      <c r="Y291" s="531"/>
      <c r="Z291" s="531"/>
      <c r="AB291" s="531"/>
      <c r="AC291" s="531"/>
      <c r="AD291" s="531"/>
      <c r="AE291" s="529"/>
      <c r="AJ291" s="533"/>
      <c r="AK291" s="529"/>
    </row>
    <row r="292" spans="1:39" s="530" customFormat="1" ht="12" x14ac:dyDescent="0.2">
      <c r="A292" s="529" t="s">
        <v>1136</v>
      </c>
      <c r="B292" s="530" t="s">
        <v>626</v>
      </c>
      <c r="C292" s="531"/>
      <c r="D292" s="531"/>
      <c r="E292" s="532"/>
      <c r="H292" s="531"/>
      <c r="I292" s="531"/>
      <c r="J292" s="531"/>
      <c r="K292" s="531"/>
      <c r="L292" s="531"/>
      <c r="M292" s="531"/>
      <c r="Q292" s="531"/>
      <c r="R292" s="531"/>
      <c r="T292" s="532"/>
      <c r="V292" s="531"/>
      <c r="W292" s="531"/>
      <c r="Y292" s="531"/>
      <c r="Z292" s="531"/>
      <c r="AB292" s="531"/>
      <c r="AC292" s="531"/>
      <c r="AD292" s="531"/>
      <c r="AE292" s="529"/>
      <c r="AJ292" s="533"/>
      <c r="AK292" s="529"/>
    </row>
    <row r="293" spans="1:39" s="530" customFormat="1" ht="12" x14ac:dyDescent="0.2">
      <c r="A293" s="529" t="s">
        <v>1137</v>
      </c>
      <c r="B293" s="530" t="s">
        <v>635</v>
      </c>
      <c r="C293" s="531"/>
      <c r="D293" s="531"/>
      <c r="E293" s="532"/>
      <c r="H293" s="531"/>
      <c r="I293" s="531"/>
      <c r="J293" s="531"/>
      <c r="K293" s="531"/>
      <c r="L293" s="531"/>
      <c r="M293" s="531"/>
      <c r="Q293" s="531"/>
      <c r="R293" s="531"/>
      <c r="T293" s="532"/>
      <c r="V293" s="531"/>
      <c r="W293" s="531"/>
      <c r="Y293" s="531"/>
      <c r="Z293" s="531"/>
      <c r="AB293" s="531"/>
      <c r="AC293" s="531"/>
      <c r="AD293" s="531"/>
      <c r="AE293" s="529"/>
      <c r="AJ293" s="533"/>
      <c r="AK293" s="529"/>
    </row>
    <row r="294" spans="1:39" s="530" customFormat="1" ht="12" x14ac:dyDescent="0.2">
      <c r="A294" s="529" t="s">
        <v>1138</v>
      </c>
      <c r="B294" s="530" t="s">
        <v>385</v>
      </c>
      <c r="C294" s="531"/>
      <c r="D294" s="531"/>
      <c r="E294" s="532"/>
      <c r="H294" s="531"/>
      <c r="I294" s="531"/>
      <c r="J294" s="531"/>
      <c r="K294" s="531"/>
      <c r="L294" s="531"/>
      <c r="M294" s="531"/>
      <c r="Q294" s="531"/>
      <c r="R294" s="531"/>
      <c r="T294" s="532"/>
      <c r="V294" s="531"/>
      <c r="W294" s="531"/>
      <c r="Y294" s="531"/>
      <c r="Z294" s="531"/>
      <c r="AB294" s="531"/>
      <c r="AC294" s="531"/>
      <c r="AD294" s="531"/>
      <c r="AE294" s="529"/>
      <c r="AJ294" s="539"/>
      <c r="AK294" s="529"/>
    </row>
    <row r="295" spans="1:39" s="530" customFormat="1" ht="12" x14ac:dyDescent="0.2">
      <c r="A295" s="529" t="s">
        <v>1139</v>
      </c>
      <c r="B295" s="530" t="s">
        <v>393</v>
      </c>
      <c r="C295" s="531"/>
      <c r="D295" s="531"/>
      <c r="E295" s="532"/>
      <c r="H295" s="531"/>
      <c r="I295" s="531"/>
      <c r="J295" s="531"/>
      <c r="K295" s="531"/>
      <c r="L295" s="531"/>
      <c r="M295" s="531"/>
      <c r="Q295" s="531"/>
      <c r="R295" s="531"/>
      <c r="T295" s="532"/>
      <c r="V295" s="531"/>
      <c r="W295" s="531"/>
      <c r="Y295" s="531"/>
      <c r="Z295" s="531"/>
      <c r="AB295" s="531"/>
      <c r="AC295" s="531"/>
      <c r="AD295" s="531"/>
      <c r="AE295" s="529"/>
      <c r="AJ295" s="533"/>
      <c r="AK295" s="529"/>
    </row>
    <row r="296" spans="1:39" s="530" customFormat="1" ht="12" x14ac:dyDescent="0.2">
      <c r="A296" s="529" t="s">
        <v>1140</v>
      </c>
      <c r="B296" s="530" t="s">
        <v>494</v>
      </c>
      <c r="C296" s="531"/>
      <c r="D296" s="531"/>
      <c r="E296" s="532"/>
      <c r="H296" s="531"/>
      <c r="I296" s="531"/>
      <c r="J296" s="531"/>
      <c r="K296" s="531"/>
      <c r="L296" s="531"/>
      <c r="M296" s="531"/>
      <c r="Q296" s="531"/>
      <c r="R296" s="531"/>
      <c r="T296" s="532"/>
      <c r="V296" s="531"/>
      <c r="W296" s="531"/>
      <c r="Y296" s="531"/>
      <c r="Z296" s="531"/>
      <c r="AB296" s="531"/>
      <c r="AC296" s="531"/>
      <c r="AD296" s="531"/>
      <c r="AE296" s="529"/>
      <c r="AJ296" s="533"/>
      <c r="AK296" s="529"/>
    </row>
    <row r="297" spans="1:39" s="530" customFormat="1" ht="12" x14ac:dyDescent="0.2">
      <c r="A297" s="529" t="s">
        <v>1141</v>
      </c>
      <c r="B297" s="530" t="s">
        <v>665</v>
      </c>
      <c r="C297" s="531"/>
      <c r="D297" s="531"/>
      <c r="E297" s="532"/>
      <c r="H297" s="531"/>
      <c r="I297" s="531"/>
      <c r="J297" s="531"/>
      <c r="K297" s="531"/>
      <c r="L297" s="531"/>
      <c r="M297" s="531"/>
      <c r="Q297" s="531"/>
      <c r="R297" s="531"/>
      <c r="T297" s="532"/>
      <c r="V297" s="531"/>
      <c r="W297" s="531"/>
      <c r="Y297" s="531"/>
      <c r="Z297" s="531"/>
      <c r="AB297" s="531"/>
      <c r="AC297" s="531"/>
      <c r="AD297" s="531"/>
      <c r="AE297" s="529"/>
      <c r="AJ297" s="533"/>
      <c r="AK297" s="529"/>
    </row>
    <row r="298" spans="1:39" s="530" customFormat="1" ht="12" x14ac:dyDescent="0.2">
      <c r="A298" s="529" t="s">
        <v>1142</v>
      </c>
      <c r="B298" s="530" t="s">
        <v>666</v>
      </c>
      <c r="C298" s="531"/>
      <c r="D298" s="531"/>
      <c r="E298" s="532"/>
      <c r="H298" s="531"/>
      <c r="I298" s="531"/>
      <c r="J298" s="531"/>
      <c r="K298" s="531"/>
      <c r="L298" s="531"/>
      <c r="M298" s="531"/>
      <c r="Q298" s="531"/>
      <c r="R298" s="531"/>
      <c r="T298" s="532"/>
      <c r="V298" s="531"/>
      <c r="W298" s="531"/>
      <c r="Y298" s="531"/>
      <c r="Z298" s="531"/>
      <c r="AB298" s="531"/>
      <c r="AC298" s="531"/>
      <c r="AD298" s="531"/>
      <c r="AE298" s="529"/>
      <c r="AJ298" s="533"/>
      <c r="AK298" s="529"/>
    </row>
    <row r="299" spans="1:39" s="530" customFormat="1" ht="11.25" x14ac:dyDescent="0.2">
      <c r="A299" s="543">
        <v>2599</v>
      </c>
      <c r="B299" s="530" t="s">
        <v>667</v>
      </c>
      <c r="C299" s="531"/>
      <c r="D299" s="531"/>
      <c r="E299" s="531"/>
      <c r="F299" s="531"/>
      <c r="G299" s="531"/>
      <c r="H299" s="531"/>
      <c r="I299" s="531"/>
      <c r="J299" s="531"/>
      <c r="K299" s="531"/>
      <c r="L299" s="531"/>
      <c r="M299" s="531"/>
      <c r="N299" s="531"/>
      <c r="O299" s="531"/>
      <c r="P299" s="531"/>
      <c r="Q299" s="531"/>
      <c r="R299" s="531"/>
      <c r="S299" s="531"/>
      <c r="T299" s="531"/>
      <c r="U299" s="531"/>
      <c r="V299" s="531"/>
      <c r="W299" s="531"/>
      <c r="X299" s="531"/>
      <c r="Y299" s="531"/>
      <c r="Z299" s="531"/>
      <c r="AA299" s="531"/>
      <c r="AB299" s="531"/>
      <c r="AC299" s="531"/>
      <c r="AD299" s="531"/>
      <c r="AE299" s="531"/>
      <c r="AF299" s="531"/>
      <c r="AG299" s="531"/>
      <c r="AH299" s="531"/>
      <c r="AI299" s="531"/>
      <c r="AJ299" s="531"/>
      <c r="AK299" s="531"/>
      <c r="AL299" s="531"/>
      <c r="AM299" s="531"/>
    </row>
    <row r="300" spans="1:39" s="293" customFormat="1" ht="11.25" x14ac:dyDescent="0.2">
      <c r="A300" s="523"/>
      <c r="C300" s="321"/>
      <c r="D300" s="321"/>
      <c r="E300" s="321"/>
      <c r="F300" s="321"/>
      <c r="G300" s="321"/>
      <c r="H300" s="321"/>
      <c r="I300" s="321"/>
      <c r="J300" s="321"/>
      <c r="K300" s="321"/>
      <c r="L300" s="321"/>
      <c r="M300" s="321"/>
      <c r="N300" s="321"/>
      <c r="O300" s="321"/>
      <c r="P300" s="321"/>
      <c r="Q300" s="321"/>
      <c r="R300" s="321"/>
      <c r="S300" s="321"/>
      <c r="T300" s="321"/>
      <c r="U300" s="321"/>
      <c r="V300" s="321"/>
      <c r="W300" s="321"/>
      <c r="X300" s="321"/>
      <c r="Y300" s="321"/>
      <c r="Z300" s="321"/>
      <c r="AA300" s="321"/>
      <c r="AB300" s="321"/>
      <c r="AC300" s="321"/>
      <c r="AD300" s="321"/>
      <c r="AH300" s="321"/>
      <c r="AI300" s="321"/>
    </row>
    <row r="301" spans="1:39" x14ac:dyDescent="0.2">
      <c r="H301" s="284"/>
      <c r="I301" s="284"/>
      <c r="J301" s="284"/>
      <c r="K301" s="284"/>
      <c r="L301" s="284"/>
      <c r="M301" s="284"/>
      <c r="Q301" s="284"/>
      <c r="R301" s="284"/>
      <c r="V301" s="284"/>
      <c r="W301" s="284"/>
      <c r="Y301" s="284"/>
      <c r="Z301" s="284"/>
      <c r="AB301" s="284"/>
      <c r="AC301" s="284"/>
      <c r="AD301" s="284"/>
    </row>
    <row r="302" spans="1:39" x14ac:dyDescent="0.2">
      <c r="H302" s="284"/>
      <c r="I302" s="284"/>
      <c r="J302" s="284"/>
      <c r="K302" s="284"/>
      <c r="L302" s="284"/>
      <c r="M302" s="284"/>
      <c r="Q302" s="284"/>
      <c r="R302" s="284"/>
      <c r="V302" s="284"/>
      <c r="W302" s="284"/>
      <c r="Y302" s="284"/>
      <c r="Z302" s="284"/>
      <c r="AB302" s="284"/>
      <c r="AC302" s="284"/>
      <c r="AD302" s="284"/>
    </row>
    <row r="303" spans="1:39" x14ac:dyDescent="0.2">
      <c r="H303" s="284"/>
      <c r="I303" s="284"/>
      <c r="J303" s="284"/>
      <c r="K303" s="284"/>
      <c r="L303" s="284"/>
      <c r="M303" s="284"/>
      <c r="Q303" s="284"/>
      <c r="R303" s="284"/>
      <c r="V303" s="284"/>
      <c r="W303" s="284"/>
      <c r="Y303" s="284"/>
      <c r="Z303" s="284"/>
      <c r="AB303" s="284"/>
      <c r="AC303" s="284"/>
      <c r="AD303" s="284"/>
    </row>
    <row r="304" spans="1:39" x14ac:dyDescent="0.2">
      <c r="H304" s="284"/>
      <c r="I304" s="284"/>
      <c r="J304" s="284"/>
      <c r="K304" s="284"/>
      <c r="L304" s="284"/>
      <c r="M304" s="284"/>
      <c r="Q304" s="284"/>
      <c r="R304" s="284"/>
      <c r="V304" s="284"/>
      <c r="W304" s="284"/>
      <c r="Y304" s="284"/>
      <c r="Z304" s="284"/>
      <c r="AB304" s="284"/>
      <c r="AC304" s="284"/>
      <c r="AD304" s="284"/>
    </row>
    <row r="305" spans="8:30" x14ac:dyDescent="0.2">
      <c r="H305" s="284"/>
      <c r="I305" s="284"/>
      <c r="J305" s="284"/>
      <c r="K305" s="284"/>
      <c r="L305" s="284"/>
      <c r="M305" s="284"/>
      <c r="Q305" s="284"/>
      <c r="R305" s="284"/>
      <c r="V305" s="284"/>
      <c r="W305" s="284"/>
      <c r="Y305" s="284"/>
      <c r="Z305" s="284"/>
      <c r="AB305" s="284"/>
      <c r="AC305" s="284"/>
      <c r="AD305" s="284"/>
    </row>
    <row r="306" spans="8:30" x14ac:dyDescent="0.2">
      <c r="H306" s="284"/>
      <c r="I306" s="284"/>
      <c r="J306" s="284"/>
      <c r="K306" s="284"/>
      <c r="L306" s="284"/>
      <c r="M306" s="284"/>
      <c r="Q306" s="284"/>
      <c r="R306" s="284"/>
      <c r="V306" s="284"/>
      <c r="W306" s="284"/>
      <c r="Y306" s="284"/>
      <c r="Z306" s="284"/>
      <c r="AB306" s="284"/>
      <c r="AC306" s="284"/>
      <c r="AD306" s="284"/>
    </row>
    <row r="307" spans="8:30" x14ac:dyDescent="0.2">
      <c r="H307" s="284"/>
      <c r="I307" s="284"/>
      <c r="J307" s="284"/>
      <c r="K307" s="284"/>
      <c r="L307" s="284"/>
      <c r="M307" s="284"/>
      <c r="Q307" s="284"/>
      <c r="R307" s="284"/>
      <c r="V307" s="284"/>
      <c r="W307" s="284"/>
      <c r="Y307" s="284"/>
      <c r="Z307" s="284"/>
      <c r="AB307" s="284"/>
      <c r="AC307" s="284"/>
      <c r="AD307" s="284"/>
    </row>
    <row r="308" spans="8:30" x14ac:dyDescent="0.2">
      <c r="H308" s="284"/>
      <c r="I308" s="284"/>
      <c r="J308" s="284"/>
      <c r="K308" s="284"/>
      <c r="L308" s="284"/>
      <c r="M308" s="284"/>
      <c r="Q308" s="284"/>
      <c r="R308" s="284"/>
      <c r="V308" s="284"/>
      <c r="W308" s="284"/>
      <c r="Y308" s="284"/>
      <c r="Z308" s="284"/>
      <c r="AB308" s="284"/>
      <c r="AC308" s="284"/>
      <c r="AD308" s="284"/>
    </row>
    <row r="309" spans="8:30" x14ac:dyDescent="0.2">
      <c r="H309" s="284"/>
      <c r="I309" s="284"/>
      <c r="J309" s="284"/>
      <c r="K309" s="284"/>
      <c r="L309" s="284"/>
      <c r="M309" s="284"/>
      <c r="Q309" s="284"/>
      <c r="R309" s="284"/>
      <c r="V309" s="284"/>
      <c r="W309" s="284"/>
      <c r="Y309" s="284"/>
      <c r="Z309" s="284"/>
      <c r="AB309" s="284"/>
      <c r="AC309" s="284"/>
      <c r="AD309" s="284"/>
    </row>
  </sheetData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2"/>
  <sheetViews>
    <sheetView workbookViewId="0">
      <pane xSplit="4" ySplit="9" topLeftCell="E10" activePane="bottomRight" state="frozen"/>
      <selection pane="topRight"/>
      <selection pane="bottomLeft"/>
      <selection pane="bottomRight" activeCell="E5" sqref="E5"/>
    </sheetView>
  </sheetViews>
  <sheetFormatPr defaultRowHeight="12.75" x14ac:dyDescent="0.2"/>
  <cols>
    <col min="1" max="1" width="3.5703125" style="293" bestFit="1" customWidth="1"/>
    <col min="2" max="2" width="4.42578125" style="293" bestFit="1" customWidth="1"/>
    <col min="3" max="3" width="16.140625" style="293" bestFit="1" customWidth="1"/>
    <col min="4" max="4" width="19.5703125" style="269" customWidth="1"/>
    <col min="5" max="5" width="12" style="269" customWidth="1"/>
    <col min="6" max="10" width="9.5703125" style="269" customWidth="1"/>
    <col min="11" max="11" width="2.85546875" style="269" customWidth="1"/>
    <col min="12" max="12" width="7.140625" style="269" bestFit="1" customWidth="1"/>
    <col min="13" max="13" width="13.85546875" style="269" bestFit="1" customWidth="1"/>
    <col min="14" max="14" width="5.7109375" style="269" bestFit="1" customWidth="1"/>
    <col min="15" max="15" width="9.140625" style="269"/>
    <col min="16" max="16" width="14.5703125" style="269" customWidth="1"/>
    <col min="17" max="222" width="9.140625" style="269"/>
    <col min="223" max="223" width="3.5703125" style="269" bestFit="1" customWidth="1"/>
    <col min="224" max="224" width="4.42578125" style="269" bestFit="1" customWidth="1"/>
    <col min="225" max="225" width="16.140625" style="269" bestFit="1" customWidth="1"/>
    <col min="226" max="226" width="19.5703125" style="269" customWidth="1"/>
    <col min="227" max="232" width="9.5703125" style="269" customWidth="1"/>
    <col min="233" max="233" width="2.85546875" style="269" customWidth="1"/>
    <col min="234" max="234" width="7.140625" style="269" bestFit="1" customWidth="1"/>
    <col min="235" max="235" width="13.85546875" style="269" bestFit="1" customWidth="1"/>
    <col min="236" max="236" width="5.7109375" style="269" bestFit="1" customWidth="1"/>
    <col min="237" max="478" width="9.140625" style="269"/>
    <col min="479" max="479" width="3.5703125" style="269" bestFit="1" customWidth="1"/>
    <col min="480" max="480" width="4.42578125" style="269" bestFit="1" customWidth="1"/>
    <col min="481" max="481" width="16.140625" style="269" bestFit="1" customWidth="1"/>
    <col min="482" max="482" width="19.5703125" style="269" customWidth="1"/>
    <col min="483" max="488" width="9.5703125" style="269" customWidth="1"/>
    <col min="489" max="489" width="2.85546875" style="269" customWidth="1"/>
    <col min="490" max="490" width="7.140625" style="269" bestFit="1" customWidth="1"/>
    <col min="491" max="491" width="13.85546875" style="269" bestFit="1" customWidth="1"/>
    <col min="492" max="492" width="5.7109375" style="269" bestFit="1" customWidth="1"/>
    <col min="493" max="734" width="9.140625" style="269"/>
    <col min="735" max="735" width="3.5703125" style="269" bestFit="1" customWidth="1"/>
    <col min="736" max="736" width="4.42578125" style="269" bestFit="1" customWidth="1"/>
    <col min="737" max="737" width="16.140625" style="269" bestFit="1" customWidth="1"/>
    <col min="738" max="738" width="19.5703125" style="269" customWidth="1"/>
    <col min="739" max="744" width="9.5703125" style="269" customWidth="1"/>
    <col min="745" max="745" width="2.85546875" style="269" customWidth="1"/>
    <col min="746" max="746" width="7.140625" style="269" bestFit="1" customWidth="1"/>
    <col min="747" max="747" width="13.85546875" style="269" bestFit="1" customWidth="1"/>
    <col min="748" max="748" width="5.7109375" style="269" bestFit="1" customWidth="1"/>
    <col min="749" max="990" width="9.140625" style="269"/>
    <col min="991" max="991" width="3.5703125" style="269" bestFit="1" customWidth="1"/>
    <col min="992" max="992" width="4.42578125" style="269" bestFit="1" customWidth="1"/>
    <col min="993" max="993" width="16.140625" style="269" bestFit="1" customWidth="1"/>
    <col min="994" max="994" width="19.5703125" style="269" customWidth="1"/>
    <col min="995" max="1000" width="9.5703125" style="269" customWidth="1"/>
    <col min="1001" max="1001" width="2.85546875" style="269" customWidth="1"/>
    <col min="1002" max="1002" width="7.140625" style="269" bestFit="1" customWidth="1"/>
    <col min="1003" max="1003" width="13.85546875" style="269" bestFit="1" customWidth="1"/>
    <col min="1004" max="1004" width="5.7109375" style="269" bestFit="1" customWidth="1"/>
    <col min="1005" max="1246" width="9.140625" style="269"/>
    <col min="1247" max="1247" width="3.5703125" style="269" bestFit="1" customWidth="1"/>
    <col min="1248" max="1248" width="4.42578125" style="269" bestFit="1" customWidth="1"/>
    <col min="1249" max="1249" width="16.140625" style="269" bestFit="1" customWidth="1"/>
    <col min="1250" max="1250" width="19.5703125" style="269" customWidth="1"/>
    <col min="1251" max="1256" width="9.5703125" style="269" customWidth="1"/>
    <col min="1257" max="1257" width="2.85546875" style="269" customWidth="1"/>
    <col min="1258" max="1258" width="7.140625" style="269" bestFit="1" customWidth="1"/>
    <col min="1259" max="1259" width="13.85546875" style="269" bestFit="1" customWidth="1"/>
    <col min="1260" max="1260" width="5.7109375" style="269" bestFit="1" customWidth="1"/>
    <col min="1261" max="1502" width="9.140625" style="269"/>
    <col min="1503" max="1503" width="3.5703125" style="269" bestFit="1" customWidth="1"/>
    <col min="1504" max="1504" width="4.42578125" style="269" bestFit="1" customWidth="1"/>
    <col min="1505" max="1505" width="16.140625" style="269" bestFit="1" customWidth="1"/>
    <col min="1506" max="1506" width="19.5703125" style="269" customWidth="1"/>
    <col min="1507" max="1512" width="9.5703125" style="269" customWidth="1"/>
    <col min="1513" max="1513" width="2.85546875" style="269" customWidth="1"/>
    <col min="1514" max="1514" width="7.140625" style="269" bestFit="1" customWidth="1"/>
    <col min="1515" max="1515" width="13.85546875" style="269" bestFit="1" customWidth="1"/>
    <col min="1516" max="1516" width="5.7109375" style="269" bestFit="1" customWidth="1"/>
    <col min="1517" max="1758" width="9.140625" style="269"/>
    <col min="1759" max="1759" width="3.5703125" style="269" bestFit="1" customWidth="1"/>
    <col min="1760" max="1760" width="4.42578125" style="269" bestFit="1" customWidth="1"/>
    <col min="1761" max="1761" width="16.140625" style="269" bestFit="1" customWidth="1"/>
    <col min="1762" max="1762" width="19.5703125" style="269" customWidth="1"/>
    <col min="1763" max="1768" width="9.5703125" style="269" customWidth="1"/>
    <col min="1769" max="1769" width="2.85546875" style="269" customWidth="1"/>
    <col min="1770" max="1770" width="7.140625" style="269" bestFit="1" customWidth="1"/>
    <col min="1771" max="1771" width="13.85546875" style="269" bestFit="1" customWidth="1"/>
    <col min="1772" max="1772" width="5.7109375" style="269" bestFit="1" customWidth="1"/>
    <col min="1773" max="2014" width="9.140625" style="269"/>
    <col min="2015" max="2015" width="3.5703125" style="269" bestFit="1" customWidth="1"/>
    <col min="2016" max="2016" width="4.42578125" style="269" bestFit="1" customWidth="1"/>
    <col min="2017" max="2017" width="16.140625" style="269" bestFit="1" customWidth="1"/>
    <col min="2018" max="2018" width="19.5703125" style="269" customWidth="1"/>
    <col min="2019" max="2024" width="9.5703125" style="269" customWidth="1"/>
    <col min="2025" max="2025" width="2.85546875" style="269" customWidth="1"/>
    <col min="2026" max="2026" width="7.140625" style="269" bestFit="1" customWidth="1"/>
    <col min="2027" max="2027" width="13.85546875" style="269" bestFit="1" customWidth="1"/>
    <col min="2028" max="2028" width="5.7109375" style="269" bestFit="1" customWidth="1"/>
    <col min="2029" max="2270" width="9.140625" style="269"/>
    <col min="2271" max="2271" width="3.5703125" style="269" bestFit="1" customWidth="1"/>
    <col min="2272" max="2272" width="4.42578125" style="269" bestFit="1" customWidth="1"/>
    <col min="2273" max="2273" width="16.140625" style="269" bestFit="1" customWidth="1"/>
    <col min="2274" max="2274" width="19.5703125" style="269" customWidth="1"/>
    <col min="2275" max="2280" width="9.5703125" style="269" customWidth="1"/>
    <col min="2281" max="2281" width="2.85546875" style="269" customWidth="1"/>
    <col min="2282" max="2282" width="7.140625" style="269" bestFit="1" customWidth="1"/>
    <col min="2283" max="2283" width="13.85546875" style="269" bestFit="1" customWidth="1"/>
    <col min="2284" max="2284" width="5.7109375" style="269" bestFit="1" customWidth="1"/>
    <col min="2285" max="2526" width="9.140625" style="269"/>
    <col min="2527" max="2527" width="3.5703125" style="269" bestFit="1" customWidth="1"/>
    <col min="2528" max="2528" width="4.42578125" style="269" bestFit="1" customWidth="1"/>
    <col min="2529" max="2529" width="16.140625" style="269" bestFit="1" customWidth="1"/>
    <col min="2530" max="2530" width="19.5703125" style="269" customWidth="1"/>
    <col min="2531" max="2536" width="9.5703125" style="269" customWidth="1"/>
    <col min="2537" max="2537" width="2.85546875" style="269" customWidth="1"/>
    <col min="2538" max="2538" width="7.140625" style="269" bestFit="1" customWidth="1"/>
    <col min="2539" max="2539" width="13.85546875" style="269" bestFit="1" customWidth="1"/>
    <col min="2540" max="2540" width="5.7109375" style="269" bestFit="1" customWidth="1"/>
    <col min="2541" max="2782" width="9.140625" style="269"/>
    <col min="2783" max="2783" width="3.5703125" style="269" bestFit="1" customWidth="1"/>
    <col min="2784" max="2784" width="4.42578125" style="269" bestFit="1" customWidth="1"/>
    <col min="2785" max="2785" width="16.140625" style="269" bestFit="1" customWidth="1"/>
    <col min="2786" max="2786" width="19.5703125" style="269" customWidth="1"/>
    <col min="2787" max="2792" width="9.5703125" style="269" customWidth="1"/>
    <col min="2793" max="2793" width="2.85546875" style="269" customWidth="1"/>
    <col min="2794" max="2794" width="7.140625" style="269" bestFit="1" customWidth="1"/>
    <col min="2795" max="2795" width="13.85546875" style="269" bestFit="1" customWidth="1"/>
    <col min="2796" max="2796" width="5.7109375" style="269" bestFit="1" customWidth="1"/>
    <col min="2797" max="3038" width="9.140625" style="269"/>
    <col min="3039" max="3039" width="3.5703125" style="269" bestFit="1" customWidth="1"/>
    <col min="3040" max="3040" width="4.42578125" style="269" bestFit="1" customWidth="1"/>
    <col min="3041" max="3041" width="16.140625" style="269" bestFit="1" customWidth="1"/>
    <col min="3042" max="3042" width="19.5703125" style="269" customWidth="1"/>
    <col min="3043" max="3048" width="9.5703125" style="269" customWidth="1"/>
    <col min="3049" max="3049" width="2.85546875" style="269" customWidth="1"/>
    <col min="3050" max="3050" width="7.140625" style="269" bestFit="1" customWidth="1"/>
    <col min="3051" max="3051" width="13.85546875" style="269" bestFit="1" customWidth="1"/>
    <col min="3052" max="3052" width="5.7109375" style="269" bestFit="1" customWidth="1"/>
    <col min="3053" max="3294" width="9.140625" style="269"/>
    <col min="3295" max="3295" width="3.5703125" style="269" bestFit="1" customWidth="1"/>
    <col min="3296" max="3296" width="4.42578125" style="269" bestFit="1" customWidth="1"/>
    <col min="3297" max="3297" width="16.140625" style="269" bestFit="1" customWidth="1"/>
    <col min="3298" max="3298" width="19.5703125" style="269" customWidth="1"/>
    <col min="3299" max="3304" width="9.5703125" style="269" customWidth="1"/>
    <col min="3305" max="3305" width="2.85546875" style="269" customWidth="1"/>
    <col min="3306" max="3306" width="7.140625" style="269" bestFit="1" customWidth="1"/>
    <col min="3307" max="3307" width="13.85546875" style="269" bestFit="1" customWidth="1"/>
    <col min="3308" max="3308" width="5.7109375" style="269" bestFit="1" customWidth="1"/>
    <col min="3309" max="3550" width="9.140625" style="269"/>
    <col min="3551" max="3551" width="3.5703125" style="269" bestFit="1" customWidth="1"/>
    <col min="3552" max="3552" width="4.42578125" style="269" bestFit="1" customWidth="1"/>
    <col min="3553" max="3553" width="16.140625" style="269" bestFit="1" customWidth="1"/>
    <col min="3554" max="3554" width="19.5703125" style="269" customWidth="1"/>
    <col min="3555" max="3560" width="9.5703125" style="269" customWidth="1"/>
    <col min="3561" max="3561" width="2.85546875" style="269" customWidth="1"/>
    <col min="3562" max="3562" width="7.140625" style="269" bestFit="1" customWidth="1"/>
    <col min="3563" max="3563" width="13.85546875" style="269" bestFit="1" customWidth="1"/>
    <col min="3564" max="3564" width="5.7109375" style="269" bestFit="1" customWidth="1"/>
    <col min="3565" max="3806" width="9.140625" style="269"/>
    <col min="3807" max="3807" width="3.5703125" style="269" bestFit="1" customWidth="1"/>
    <col min="3808" max="3808" width="4.42578125" style="269" bestFit="1" customWidth="1"/>
    <col min="3809" max="3809" width="16.140625" style="269" bestFit="1" customWidth="1"/>
    <col min="3810" max="3810" width="19.5703125" style="269" customWidth="1"/>
    <col min="3811" max="3816" width="9.5703125" style="269" customWidth="1"/>
    <col min="3817" max="3817" width="2.85546875" style="269" customWidth="1"/>
    <col min="3818" max="3818" width="7.140625" style="269" bestFit="1" customWidth="1"/>
    <col min="3819" max="3819" width="13.85546875" style="269" bestFit="1" customWidth="1"/>
    <col min="3820" max="3820" width="5.7109375" style="269" bestFit="1" customWidth="1"/>
    <col min="3821" max="4062" width="9.140625" style="269"/>
    <col min="4063" max="4063" width="3.5703125" style="269" bestFit="1" customWidth="1"/>
    <col min="4064" max="4064" width="4.42578125" style="269" bestFit="1" customWidth="1"/>
    <col min="4065" max="4065" width="16.140625" style="269" bestFit="1" customWidth="1"/>
    <col min="4066" max="4066" width="19.5703125" style="269" customWidth="1"/>
    <col min="4067" max="4072" width="9.5703125" style="269" customWidth="1"/>
    <col min="4073" max="4073" width="2.85546875" style="269" customWidth="1"/>
    <col min="4074" max="4074" width="7.140625" style="269" bestFit="1" customWidth="1"/>
    <col min="4075" max="4075" width="13.85546875" style="269" bestFit="1" customWidth="1"/>
    <col min="4076" max="4076" width="5.7109375" style="269" bestFit="1" customWidth="1"/>
    <col min="4077" max="4318" width="9.140625" style="269"/>
    <col min="4319" max="4319" width="3.5703125" style="269" bestFit="1" customWidth="1"/>
    <col min="4320" max="4320" width="4.42578125" style="269" bestFit="1" customWidth="1"/>
    <col min="4321" max="4321" width="16.140625" style="269" bestFit="1" customWidth="1"/>
    <col min="4322" max="4322" width="19.5703125" style="269" customWidth="1"/>
    <col min="4323" max="4328" width="9.5703125" style="269" customWidth="1"/>
    <col min="4329" max="4329" width="2.85546875" style="269" customWidth="1"/>
    <col min="4330" max="4330" width="7.140625" style="269" bestFit="1" customWidth="1"/>
    <col min="4331" max="4331" width="13.85546875" style="269" bestFit="1" customWidth="1"/>
    <col min="4332" max="4332" width="5.7109375" style="269" bestFit="1" customWidth="1"/>
    <col min="4333" max="4574" width="9.140625" style="269"/>
    <col min="4575" max="4575" width="3.5703125" style="269" bestFit="1" customWidth="1"/>
    <col min="4576" max="4576" width="4.42578125" style="269" bestFit="1" customWidth="1"/>
    <col min="4577" max="4577" width="16.140625" style="269" bestFit="1" customWidth="1"/>
    <col min="4578" max="4578" width="19.5703125" style="269" customWidth="1"/>
    <col min="4579" max="4584" width="9.5703125" style="269" customWidth="1"/>
    <col min="4585" max="4585" width="2.85546875" style="269" customWidth="1"/>
    <col min="4586" max="4586" width="7.140625" style="269" bestFit="1" customWidth="1"/>
    <col min="4587" max="4587" width="13.85546875" style="269" bestFit="1" customWidth="1"/>
    <col min="4588" max="4588" width="5.7109375" style="269" bestFit="1" customWidth="1"/>
    <col min="4589" max="4830" width="9.140625" style="269"/>
    <col min="4831" max="4831" width="3.5703125" style="269" bestFit="1" customWidth="1"/>
    <col min="4832" max="4832" width="4.42578125" style="269" bestFit="1" customWidth="1"/>
    <col min="4833" max="4833" width="16.140625" style="269" bestFit="1" customWidth="1"/>
    <col min="4834" max="4834" width="19.5703125" style="269" customWidth="1"/>
    <col min="4835" max="4840" width="9.5703125" style="269" customWidth="1"/>
    <col min="4841" max="4841" width="2.85546875" style="269" customWidth="1"/>
    <col min="4842" max="4842" width="7.140625" style="269" bestFit="1" customWidth="1"/>
    <col min="4843" max="4843" width="13.85546875" style="269" bestFit="1" customWidth="1"/>
    <col min="4844" max="4844" width="5.7109375" style="269" bestFit="1" customWidth="1"/>
    <col min="4845" max="5086" width="9.140625" style="269"/>
    <col min="5087" max="5087" width="3.5703125" style="269" bestFit="1" customWidth="1"/>
    <col min="5088" max="5088" width="4.42578125" style="269" bestFit="1" customWidth="1"/>
    <col min="5089" max="5089" width="16.140625" style="269" bestFit="1" customWidth="1"/>
    <col min="5090" max="5090" width="19.5703125" style="269" customWidth="1"/>
    <col min="5091" max="5096" width="9.5703125" style="269" customWidth="1"/>
    <col min="5097" max="5097" width="2.85546875" style="269" customWidth="1"/>
    <col min="5098" max="5098" width="7.140625" style="269" bestFit="1" customWidth="1"/>
    <col min="5099" max="5099" width="13.85546875" style="269" bestFit="1" customWidth="1"/>
    <col min="5100" max="5100" width="5.7109375" style="269" bestFit="1" customWidth="1"/>
    <col min="5101" max="5342" width="9.140625" style="269"/>
    <col min="5343" max="5343" width="3.5703125" style="269" bestFit="1" customWidth="1"/>
    <col min="5344" max="5344" width="4.42578125" style="269" bestFit="1" customWidth="1"/>
    <col min="5345" max="5345" width="16.140625" style="269" bestFit="1" customWidth="1"/>
    <col min="5346" max="5346" width="19.5703125" style="269" customWidth="1"/>
    <col min="5347" max="5352" width="9.5703125" style="269" customWidth="1"/>
    <col min="5353" max="5353" width="2.85546875" style="269" customWidth="1"/>
    <col min="5354" max="5354" width="7.140625" style="269" bestFit="1" customWidth="1"/>
    <col min="5355" max="5355" width="13.85546875" style="269" bestFit="1" customWidth="1"/>
    <col min="5356" max="5356" width="5.7109375" style="269" bestFit="1" customWidth="1"/>
    <col min="5357" max="5598" width="9.140625" style="269"/>
    <col min="5599" max="5599" width="3.5703125" style="269" bestFit="1" customWidth="1"/>
    <col min="5600" max="5600" width="4.42578125" style="269" bestFit="1" customWidth="1"/>
    <col min="5601" max="5601" width="16.140625" style="269" bestFit="1" customWidth="1"/>
    <col min="5602" max="5602" width="19.5703125" style="269" customWidth="1"/>
    <col min="5603" max="5608" width="9.5703125" style="269" customWidth="1"/>
    <col min="5609" max="5609" width="2.85546875" style="269" customWidth="1"/>
    <col min="5610" max="5610" width="7.140625" style="269" bestFit="1" customWidth="1"/>
    <col min="5611" max="5611" width="13.85546875" style="269" bestFit="1" customWidth="1"/>
    <col min="5612" max="5612" width="5.7109375" style="269" bestFit="1" customWidth="1"/>
    <col min="5613" max="5854" width="9.140625" style="269"/>
    <col min="5855" max="5855" width="3.5703125" style="269" bestFit="1" customWidth="1"/>
    <col min="5856" max="5856" width="4.42578125" style="269" bestFit="1" customWidth="1"/>
    <col min="5857" max="5857" width="16.140625" style="269" bestFit="1" customWidth="1"/>
    <col min="5858" max="5858" width="19.5703125" style="269" customWidth="1"/>
    <col min="5859" max="5864" width="9.5703125" style="269" customWidth="1"/>
    <col min="5865" max="5865" width="2.85546875" style="269" customWidth="1"/>
    <col min="5866" max="5866" width="7.140625" style="269" bestFit="1" customWidth="1"/>
    <col min="5867" max="5867" width="13.85546875" style="269" bestFit="1" customWidth="1"/>
    <col min="5868" max="5868" width="5.7109375" style="269" bestFit="1" customWidth="1"/>
    <col min="5869" max="6110" width="9.140625" style="269"/>
    <col min="6111" max="6111" width="3.5703125" style="269" bestFit="1" customWidth="1"/>
    <col min="6112" max="6112" width="4.42578125" style="269" bestFit="1" customWidth="1"/>
    <col min="6113" max="6113" width="16.140625" style="269" bestFit="1" customWidth="1"/>
    <col min="6114" max="6114" width="19.5703125" style="269" customWidth="1"/>
    <col min="6115" max="6120" width="9.5703125" style="269" customWidth="1"/>
    <col min="6121" max="6121" width="2.85546875" style="269" customWidth="1"/>
    <col min="6122" max="6122" width="7.140625" style="269" bestFit="1" customWidth="1"/>
    <col min="6123" max="6123" width="13.85546875" style="269" bestFit="1" customWidth="1"/>
    <col min="6124" max="6124" width="5.7109375" style="269" bestFit="1" customWidth="1"/>
    <col min="6125" max="6366" width="9.140625" style="269"/>
    <col min="6367" max="6367" width="3.5703125" style="269" bestFit="1" customWidth="1"/>
    <col min="6368" max="6368" width="4.42578125" style="269" bestFit="1" customWidth="1"/>
    <col min="6369" max="6369" width="16.140625" style="269" bestFit="1" customWidth="1"/>
    <col min="6370" max="6370" width="19.5703125" style="269" customWidth="1"/>
    <col min="6371" max="6376" width="9.5703125" style="269" customWidth="1"/>
    <col min="6377" max="6377" width="2.85546875" style="269" customWidth="1"/>
    <col min="6378" max="6378" width="7.140625" style="269" bestFit="1" customWidth="1"/>
    <col min="6379" max="6379" width="13.85546875" style="269" bestFit="1" customWidth="1"/>
    <col min="6380" max="6380" width="5.7109375" style="269" bestFit="1" customWidth="1"/>
    <col min="6381" max="6622" width="9.140625" style="269"/>
    <col min="6623" max="6623" width="3.5703125" style="269" bestFit="1" customWidth="1"/>
    <col min="6624" max="6624" width="4.42578125" style="269" bestFit="1" customWidth="1"/>
    <col min="6625" max="6625" width="16.140625" style="269" bestFit="1" customWidth="1"/>
    <col min="6626" max="6626" width="19.5703125" style="269" customWidth="1"/>
    <col min="6627" max="6632" width="9.5703125" style="269" customWidth="1"/>
    <col min="6633" max="6633" width="2.85546875" style="269" customWidth="1"/>
    <col min="6634" max="6634" width="7.140625" style="269" bestFit="1" customWidth="1"/>
    <col min="6635" max="6635" width="13.85546875" style="269" bestFit="1" customWidth="1"/>
    <col min="6636" max="6636" width="5.7109375" style="269" bestFit="1" customWidth="1"/>
    <col min="6637" max="6878" width="9.140625" style="269"/>
    <col min="6879" max="6879" width="3.5703125" style="269" bestFit="1" customWidth="1"/>
    <col min="6880" max="6880" width="4.42578125" style="269" bestFit="1" customWidth="1"/>
    <col min="6881" max="6881" width="16.140625" style="269" bestFit="1" customWidth="1"/>
    <col min="6882" max="6882" width="19.5703125" style="269" customWidth="1"/>
    <col min="6883" max="6888" width="9.5703125" style="269" customWidth="1"/>
    <col min="6889" max="6889" width="2.85546875" style="269" customWidth="1"/>
    <col min="6890" max="6890" width="7.140625" style="269" bestFit="1" customWidth="1"/>
    <col min="6891" max="6891" width="13.85546875" style="269" bestFit="1" customWidth="1"/>
    <col min="6892" max="6892" width="5.7109375" style="269" bestFit="1" customWidth="1"/>
    <col min="6893" max="7134" width="9.140625" style="269"/>
    <col min="7135" max="7135" width="3.5703125" style="269" bestFit="1" customWidth="1"/>
    <col min="7136" max="7136" width="4.42578125" style="269" bestFit="1" customWidth="1"/>
    <col min="7137" max="7137" width="16.140625" style="269" bestFit="1" customWidth="1"/>
    <col min="7138" max="7138" width="19.5703125" style="269" customWidth="1"/>
    <col min="7139" max="7144" width="9.5703125" style="269" customWidth="1"/>
    <col min="7145" max="7145" width="2.85546875" style="269" customWidth="1"/>
    <col min="7146" max="7146" width="7.140625" style="269" bestFit="1" customWidth="1"/>
    <col min="7147" max="7147" width="13.85546875" style="269" bestFit="1" customWidth="1"/>
    <col min="7148" max="7148" width="5.7109375" style="269" bestFit="1" customWidth="1"/>
    <col min="7149" max="7390" width="9.140625" style="269"/>
    <col min="7391" max="7391" width="3.5703125" style="269" bestFit="1" customWidth="1"/>
    <col min="7392" max="7392" width="4.42578125" style="269" bestFit="1" customWidth="1"/>
    <col min="7393" max="7393" width="16.140625" style="269" bestFit="1" customWidth="1"/>
    <col min="7394" max="7394" width="19.5703125" style="269" customWidth="1"/>
    <col min="7395" max="7400" width="9.5703125" style="269" customWidth="1"/>
    <col min="7401" max="7401" width="2.85546875" style="269" customWidth="1"/>
    <col min="7402" max="7402" width="7.140625" style="269" bestFit="1" customWidth="1"/>
    <col min="7403" max="7403" width="13.85546875" style="269" bestFit="1" customWidth="1"/>
    <col min="7404" max="7404" width="5.7109375" style="269" bestFit="1" customWidth="1"/>
    <col min="7405" max="7646" width="9.140625" style="269"/>
    <col min="7647" max="7647" width="3.5703125" style="269" bestFit="1" customWidth="1"/>
    <col min="7648" max="7648" width="4.42578125" style="269" bestFit="1" customWidth="1"/>
    <col min="7649" max="7649" width="16.140625" style="269" bestFit="1" customWidth="1"/>
    <col min="7650" max="7650" width="19.5703125" style="269" customWidth="1"/>
    <col min="7651" max="7656" width="9.5703125" style="269" customWidth="1"/>
    <col min="7657" max="7657" width="2.85546875" style="269" customWidth="1"/>
    <col min="7658" max="7658" width="7.140625" style="269" bestFit="1" customWidth="1"/>
    <col min="7659" max="7659" width="13.85546875" style="269" bestFit="1" customWidth="1"/>
    <col min="7660" max="7660" width="5.7109375" style="269" bestFit="1" customWidth="1"/>
    <col min="7661" max="7902" width="9.140625" style="269"/>
    <col min="7903" max="7903" width="3.5703125" style="269" bestFit="1" customWidth="1"/>
    <col min="7904" max="7904" width="4.42578125" style="269" bestFit="1" customWidth="1"/>
    <col min="7905" max="7905" width="16.140625" style="269" bestFit="1" customWidth="1"/>
    <col min="7906" max="7906" width="19.5703125" style="269" customWidth="1"/>
    <col min="7907" max="7912" width="9.5703125" style="269" customWidth="1"/>
    <col min="7913" max="7913" width="2.85546875" style="269" customWidth="1"/>
    <col min="7914" max="7914" width="7.140625" style="269" bestFit="1" customWidth="1"/>
    <col min="7915" max="7915" width="13.85546875" style="269" bestFit="1" customWidth="1"/>
    <col min="7916" max="7916" width="5.7109375" style="269" bestFit="1" customWidth="1"/>
    <col min="7917" max="8158" width="9.140625" style="269"/>
    <col min="8159" max="8159" width="3.5703125" style="269" bestFit="1" customWidth="1"/>
    <col min="8160" max="8160" width="4.42578125" style="269" bestFit="1" customWidth="1"/>
    <col min="8161" max="8161" width="16.140625" style="269" bestFit="1" customWidth="1"/>
    <col min="8162" max="8162" width="19.5703125" style="269" customWidth="1"/>
    <col min="8163" max="8168" width="9.5703125" style="269" customWidth="1"/>
    <col min="8169" max="8169" width="2.85546875" style="269" customWidth="1"/>
    <col min="8170" max="8170" width="7.140625" style="269" bestFit="1" customWidth="1"/>
    <col min="8171" max="8171" width="13.85546875" style="269" bestFit="1" customWidth="1"/>
    <col min="8172" max="8172" width="5.7109375" style="269" bestFit="1" customWidth="1"/>
    <col min="8173" max="8414" width="9.140625" style="269"/>
    <col min="8415" max="8415" width="3.5703125" style="269" bestFit="1" customWidth="1"/>
    <col min="8416" max="8416" width="4.42578125" style="269" bestFit="1" customWidth="1"/>
    <col min="8417" max="8417" width="16.140625" style="269" bestFit="1" customWidth="1"/>
    <col min="8418" max="8418" width="19.5703125" style="269" customWidth="1"/>
    <col min="8419" max="8424" width="9.5703125" style="269" customWidth="1"/>
    <col min="8425" max="8425" width="2.85546875" style="269" customWidth="1"/>
    <col min="8426" max="8426" width="7.140625" style="269" bestFit="1" customWidth="1"/>
    <col min="8427" max="8427" width="13.85546875" style="269" bestFit="1" customWidth="1"/>
    <col min="8428" max="8428" width="5.7109375" style="269" bestFit="1" customWidth="1"/>
    <col min="8429" max="8670" width="9.140625" style="269"/>
    <col min="8671" max="8671" width="3.5703125" style="269" bestFit="1" customWidth="1"/>
    <col min="8672" max="8672" width="4.42578125" style="269" bestFit="1" customWidth="1"/>
    <col min="8673" max="8673" width="16.140625" style="269" bestFit="1" customWidth="1"/>
    <col min="8674" max="8674" width="19.5703125" style="269" customWidth="1"/>
    <col min="8675" max="8680" width="9.5703125" style="269" customWidth="1"/>
    <col min="8681" max="8681" width="2.85546875" style="269" customWidth="1"/>
    <col min="8682" max="8682" width="7.140625" style="269" bestFit="1" customWidth="1"/>
    <col min="8683" max="8683" width="13.85546875" style="269" bestFit="1" customWidth="1"/>
    <col min="8684" max="8684" width="5.7109375" style="269" bestFit="1" customWidth="1"/>
    <col min="8685" max="8926" width="9.140625" style="269"/>
    <col min="8927" max="8927" width="3.5703125" style="269" bestFit="1" customWidth="1"/>
    <col min="8928" max="8928" width="4.42578125" style="269" bestFit="1" customWidth="1"/>
    <col min="8929" max="8929" width="16.140625" style="269" bestFit="1" customWidth="1"/>
    <col min="8930" max="8930" width="19.5703125" style="269" customWidth="1"/>
    <col min="8931" max="8936" width="9.5703125" style="269" customWidth="1"/>
    <col min="8937" max="8937" width="2.85546875" style="269" customWidth="1"/>
    <col min="8938" max="8938" width="7.140625" style="269" bestFit="1" customWidth="1"/>
    <col min="8939" max="8939" width="13.85546875" style="269" bestFit="1" customWidth="1"/>
    <col min="8940" max="8940" width="5.7109375" style="269" bestFit="1" customWidth="1"/>
    <col min="8941" max="9182" width="9.140625" style="269"/>
    <col min="9183" max="9183" width="3.5703125" style="269" bestFit="1" customWidth="1"/>
    <col min="9184" max="9184" width="4.42578125" style="269" bestFit="1" customWidth="1"/>
    <col min="9185" max="9185" width="16.140625" style="269" bestFit="1" customWidth="1"/>
    <col min="9186" max="9186" width="19.5703125" style="269" customWidth="1"/>
    <col min="9187" max="9192" width="9.5703125" style="269" customWidth="1"/>
    <col min="9193" max="9193" width="2.85546875" style="269" customWidth="1"/>
    <col min="9194" max="9194" width="7.140625" style="269" bestFit="1" customWidth="1"/>
    <col min="9195" max="9195" width="13.85546875" style="269" bestFit="1" customWidth="1"/>
    <col min="9196" max="9196" width="5.7109375" style="269" bestFit="1" customWidth="1"/>
    <col min="9197" max="9438" width="9.140625" style="269"/>
    <col min="9439" max="9439" width="3.5703125" style="269" bestFit="1" customWidth="1"/>
    <col min="9440" max="9440" width="4.42578125" style="269" bestFit="1" customWidth="1"/>
    <col min="9441" max="9441" width="16.140625" style="269" bestFit="1" customWidth="1"/>
    <col min="9442" max="9442" width="19.5703125" style="269" customWidth="1"/>
    <col min="9443" max="9448" width="9.5703125" style="269" customWidth="1"/>
    <col min="9449" max="9449" width="2.85546875" style="269" customWidth="1"/>
    <col min="9450" max="9450" width="7.140625" style="269" bestFit="1" customWidth="1"/>
    <col min="9451" max="9451" width="13.85546875" style="269" bestFit="1" customWidth="1"/>
    <col min="9452" max="9452" width="5.7109375" style="269" bestFit="1" customWidth="1"/>
    <col min="9453" max="9694" width="9.140625" style="269"/>
    <col min="9695" max="9695" width="3.5703125" style="269" bestFit="1" customWidth="1"/>
    <col min="9696" max="9696" width="4.42578125" style="269" bestFit="1" customWidth="1"/>
    <col min="9697" max="9697" width="16.140625" style="269" bestFit="1" customWidth="1"/>
    <col min="9698" max="9698" width="19.5703125" style="269" customWidth="1"/>
    <col min="9699" max="9704" width="9.5703125" style="269" customWidth="1"/>
    <col min="9705" max="9705" width="2.85546875" style="269" customWidth="1"/>
    <col min="9706" max="9706" width="7.140625" style="269" bestFit="1" customWidth="1"/>
    <col min="9707" max="9707" width="13.85546875" style="269" bestFit="1" customWidth="1"/>
    <col min="9708" max="9708" width="5.7109375" style="269" bestFit="1" customWidth="1"/>
    <col min="9709" max="9950" width="9.140625" style="269"/>
    <col min="9951" max="9951" width="3.5703125" style="269" bestFit="1" customWidth="1"/>
    <col min="9952" max="9952" width="4.42578125" style="269" bestFit="1" customWidth="1"/>
    <col min="9953" max="9953" width="16.140625" style="269" bestFit="1" customWidth="1"/>
    <col min="9954" max="9954" width="19.5703125" style="269" customWidth="1"/>
    <col min="9955" max="9960" width="9.5703125" style="269" customWidth="1"/>
    <col min="9961" max="9961" width="2.85546875" style="269" customWidth="1"/>
    <col min="9962" max="9962" width="7.140625" style="269" bestFit="1" customWidth="1"/>
    <col min="9963" max="9963" width="13.85546875" style="269" bestFit="1" customWidth="1"/>
    <col min="9964" max="9964" width="5.7109375" style="269" bestFit="1" customWidth="1"/>
    <col min="9965" max="10206" width="9.140625" style="269"/>
    <col min="10207" max="10207" width="3.5703125" style="269" bestFit="1" customWidth="1"/>
    <col min="10208" max="10208" width="4.42578125" style="269" bestFit="1" customWidth="1"/>
    <col min="10209" max="10209" width="16.140625" style="269" bestFit="1" customWidth="1"/>
    <col min="10210" max="10210" width="19.5703125" style="269" customWidth="1"/>
    <col min="10211" max="10216" width="9.5703125" style="269" customWidth="1"/>
    <col min="10217" max="10217" width="2.85546875" style="269" customWidth="1"/>
    <col min="10218" max="10218" width="7.140625" style="269" bestFit="1" customWidth="1"/>
    <col min="10219" max="10219" width="13.85546875" style="269" bestFit="1" customWidth="1"/>
    <col min="10220" max="10220" width="5.7109375" style="269" bestFit="1" customWidth="1"/>
    <col min="10221" max="10462" width="9.140625" style="269"/>
    <col min="10463" max="10463" width="3.5703125" style="269" bestFit="1" customWidth="1"/>
    <col min="10464" max="10464" width="4.42578125" style="269" bestFit="1" customWidth="1"/>
    <col min="10465" max="10465" width="16.140625" style="269" bestFit="1" customWidth="1"/>
    <col min="10466" max="10466" width="19.5703125" style="269" customWidth="1"/>
    <col min="10467" max="10472" width="9.5703125" style="269" customWidth="1"/>
    <col min="10473" max="10473" width="2.85546875" style="269" customWidth="1"/>
    <col min="10474" max="10474" width="7.140625" style="269" bestFit="1" customWidth="1"/>
    <col min="10475" max="10475" width="13.85546875" style="269" bestFit="1" customWidth="1"/>
    <col min="10476" max="10476" width="5.7109375" style="269" bestFit="1" customWidth="1"/>
    <col min="10477" max="10718" width="9.140625" style="269"/>
    <col min="10719" max="10719" width="3.5703125" style="269" bestFit="1" customWidth="1"/>
    <col min="10720" max="10720" width="4.42578125" style="269" bestFit="1" customWidth="1"/>
    <col min="10721" max="10721" width="16.140625" style="269" bestFit="1" customWidth="1"/>
    <col min="10722" max="10722" width="19.5703125" style="269" customWidth="1"/>
    <col min="10723" max="10728" width="9.5703125" style="269" customWidth="1"/>
    <col min="10729" max="10729" width="2.85546875" style="269" customWidth="1"/>
    <col min="10730" max="10730" width="7.140625" style="269" bestFit="1" customWidth="1"/>
    <col min="10731" max="10731" width="13.85546875" style="269" bestFit="1" customWidth="1"/>
    <col min="10732" max="10732" width="5.7109375" style="269" bestFit="1" customWidth="1"/>
    <col min="10733" max="10974" width="9.140625" style="269"/>
    <col min="10975" max="10975" width="3.5703125" style="269" bestFit="1" customWidth="1"/>
    <col min="10976" max="10976" width="4.42578125" style="269" bestFit="1" customWidth="1"/>
    <col min="10977" max="10977" width="16.140625" style="269" bestFit="1" customWidth="1"/>
    <col min="10978" max="10978" width="19.5703125" style="269" customWidth="1"/>
    <col min="10979" max="10984" width="9.5703125" style="269" customWidth="1"/>
    <col min="10985" max="10985" width="2.85546875" style="269" customWidth="1"/>
    <col min="10986" max="10986" width="7.140625" style="269" bestFit="1" customWidth="1"/>
    <col min="10987" max="10987" width="13.85546875" style="269" bestFit="1" customWidth="1"/>
    <col min="10988" max="10988" width="5.7109375" style="269" bestFit="1" customWidth="1"/>
    <col min="10989" max="11230" width="9.140625" style="269"/>
    <col min="11231" max="11231" width="3.5703125" style="269" bestFit="1" customWidth="1"/>
    <col min="11232" max="11232" width="4.42578125" style="269" bestFit="1" customWidth="1"/>
    <col min="11233" max="11233" width="16.140625" style="269" bestFit="1" customWidth="1"/>
    <col min="11234" max="11234" width="19.5703125" style="269" customWidth="1"/>
    <col min="11235" max="11240" width="9.5703125" style="269" customWidth="1"/>
    <col min="11241" max="11241" width="2.85546875" style="269" customWidth="1"/>
    <col min="11242" max="11242" width="7.140625" style="269" bestFit="1" customWidth="1"/>
    <col min="11243" max="11243" width="13.85546875" style="269" bestFit="1" customWidth="1"/>
    <col min="11244" max="11244" width="5.7109375" style="269" bestFit="1" customWidth="1"/>
    <col min="11245" max="11486" width="9.140625" style="269"/>
    <col min="11487" max="11487" width="3.5703125" style="269" bestFit="1" customWidth="1"/>
    <col min="11488" max="11488" width="4.42578125" style="269" bestFit="1" customWidth="1"/>
    <col min="11489" max="11489" width="16.140625" style="269" bestFit="1" customWidth="1"/>
    <col min="11490" max="11490" width="19.5703125" style="269" customWidth="1"/>
    <col min="11491" max="11496" width="9.5703125" style="269" customWidth="1"/>
    <col min="11497" max="11497" width="2.85546875" style="269" customWidth="1"/>
    <col min="11498" max="11498" width="7.140625" style="269" bestFit="1" customWidth="1"/>
    <col min="11499" max="11499" width="13.85546875" style="269" bestFit="1" customWidth="1"/>
    <col min="11500" max="11500" width="5.7109375" style="269" bestFit="1" customWidth="1"/>
    <col min="11501" max="11742" width="9.140625" style="269"/>
    <col min="11743" max="11743" width="3.5703125" style="269" bestFit="1" customWidth="1"/>
    <col min="11744" max="11744" width="4.42578125" style="269" bestFit="1" customWidth="1"/>
    <col min="11745" max="11745" width="16.140625" style="269" bestFit="1" customWidth="1"/>
    <col min="11746" max="11746" width="19.5703125" style="269" customWidth="1"/>
    <col min="11747" max="11752" width="9.5703125" style="269" customWidth="1"/>
    <col min="11753" max="11753" width="2.85546875" style="269" customWidth="1"/>
    <col min="11754" max="11754" width="7.140625" style="269" bestFit="1" customWidth="1"/>
    <col min="11755" max="11755" width="13.85546875" style="269" bestFit="1" customWidth="1"/>
    <col min="11756" max="11756" width="5.7109375" style="269" bestFit="1" customWidth="1"/>
    <col min="11757" max="11998" width="9.140625" style="269"/>
    <col min="11999" max="11999" width="3.5703125" style="269" bestFit="1" customWidth="1"/>
    <col min="12000" max="12000" width="4.42578125" style="269" bestFit="1" customWidth="1"/>
    <col min="12001" max="12001" width="16.140625" style="269" bestFit="1" customWidth="1"/>
    <col min="12002" max="12002" width="19.5703125" style="269" customWidth="1"/>
    <col min="12003" max="12008" width="9.5703125" style="269" customWidth="1"/>
    <col min="12009" max="12009" width="2.85546875" style="269" customWidth="1"/>
    <col min="12010" max="12010" width="7.140625" style="269" bestFit="1" customWidth="1"/>
    <col min="12011" max="12011" width="13.85546875" style="269" bestFit="1" customWidth="1"/>
    <col min="12012" max="12012" width="5.7109375" style="269" bestFit="1" customWidth="1"/>
    <col min="12013" max="12254" width="9.140625" style="269"/>
    <col min="12255" max="12255" width="3.5703125" style="269" bestFit="1" customWidth="1"/>
    <col min="12256" max="12256" width="4.42578125" style="269" bestFit="1" customWidth="1"/>
    <col min="12257" max="12257" width="16.140625" style="269" bestFit="1" customWidth="1"/>
    <col min="12258" max="12258" width="19.5703125" style="269" customWidth="1"/>
    <col min="12259" max="12264" width="9.5703125" style="269" customWidth="1"/>
    <col min="12265" max="12265" width="2.85546875" style="269" customWidth="1"/>
    <col min="12266" max="12266" width="7.140625" style="269" bestFit="1" customWidth="1"/>
    <col min="12267" max="12267" width="13.85546875" style="269" bestFit="1" customWidth="1"/>
    <col min="12268" max="12268" width="5.7109375" style="269" bestFit="1" customWidth="1"/>
    <col min="12269" max="12510" width="9.140625" style="269"/>
    <col min="12511" max="12511" width="3.5703125" style="269" bestFit="1" customWidth="1"/>
    <col min="12512" max="12512" width="4.42578125" style="269" bestFit="1" customWidth="1"/>
    <col min="12513" max="12513" width="16.140625" style="269" bestFit="1" customWidth="1"/>
    <col min="12514" max="12514" width="19.5703125" style="269" customWidth="1"/>
    <col min="12515" max="12520" width="9.5703125" style="269" customWidth="1"/>
    <col min="12521" max="12521" width="2.85546875" style="269" customWidth="1"/>
    <col min="12522" max="12522" width="7.140625" style="269" bestFit="1" customWidth="1"/>
    <col min="12523" max="12523" width="13.85546875" style="269" bestFit="1" customWidth="1"/>
    <col min="12524" max="12524" width="5.7109375" style="269" bestFit="1" customWidth="1"/>
    <col min="12525" max="12766" width="9.140625" style="269"/>
    <col min="12767" max="12767" width="3.5703125" style="269" bestFit="1" customWidth="1"/>
    <col min="12768" max="12768" width="4.42578125" style="269" bestFit="1" customWidth="1"/>
    <col min="12769" max="12769" width="16.140625" style="269" bestFit="1" customWidth="1"/>
    <col min="12770" max="12770" width="19.5703125" style="269" customWidth="1"/>
    <col min="12771" max="12776" width="9.5703125" style="269" customWidth="1"/>
    <col min="12777" max="12777" width="2.85546875" style="269" customWidth="1"/>
    <col min="12778" max="12778" width="7.140625" style="269" bestFit="1" customWidth="1"/>
    <col min="12779" max="12779" width="13.85546875" style="269" bestFit="1" customWidth="1"/>
    <col min="12780" max="12780" width="5.7109375" style="269" bestFit="1" customWidth="1"/>
    <col min="12781" max="13022" width="9.140625" style="269"/>
    <col min="13023" max="13023" width="3.5703125" style="269" bestFit="1" customWidth="1"/>
    <col min="13024" max="13024" width="4.42578125" style="269" bestFit="1" customWidth="1"/>
    <col min="13025" max="13025" width="16.140625" style="269" bestFit="1" customWidth="1"/>
    <col min="13026" max="13026" width="19.5703125" style="269" customWidth="1"/>
    <col min="13027" max="13032" width="9.5703125" style="269" customWidth="1"/>
    <col min="13033" max="13033" width="2.85546875" style="269" customWidth="1"/>
    <col min="13034" max="13034" width="7.140625" style="269" bestFit="1" customWidth="1"/>
    <col min="13035" max="13035" width="13.85546875" style="269" bestFit="1" customWidth="1"/>
    <col min="13036" max="13036" width="5.7109375" style="269" bestFit="1" customWidth="1"/>
    <col min="13037" max="13278" width="9.140625" style="269"/>
    <col min="13279" max="13279" width="3.5703125" style="269" bestFit="1" customWidth="1"/>
    <col min="13280" max="13280" width="4.42578125" style="269" bestFit="1" customWidth="1"/>
    <col min="13281" max="13281" width="16.140625" style="269" bestFit="1" customWidth="1"/>
    <col min="13282" max="13282" width="19.5703125" style="269" customWidth="1"/>
    <col min="13283" max="13288" width="9.5703125" style="269" customWidth="1"/>
    <col min="13289" max="13289" width="2.85546875" style="269" customWidth="1"/>
    <col min="13290" max="13290" width="7.140625" style="269" bestFit="1" customWidth="1"/>
    <col min="13291" max="13291" width="13.85546875" style="269" bestFit="1" customWidth="1"/>
    <col min="13292" max="13292" width="5.7109375" style="269" bestFit="1" customWidth="1"/>
    <col min="13293" max="13534" width="9.140625" style="269"/>
    <col min="13535" max="13535" width="3.5703125" style="269" bestFit="1" customWidth="1"/>
    <col min="13536" max="13536" width="4.42578125" style="269" bestFit="1" customWidth="1"/>
    <col min="13537" max="13537" width="16.140625" style="269" bestFit="1" customWidth="1"/>
    <col min="13538" max="13538" width="19.5703125" style="269" customWidth="1"/>
    <col min="13539" max="13544" width="9.5703125" style="269" customWidth="1"/>
    <col min="13545" max="13545" width="2.85546875" style="269" customWidth="1"/>
    <col min="13546" max="13546" width="7.140625" style="269" bestFit="1" customWidth="1"/>
    <col min="13547" max="13547" width="13.85546875" style="269" bestFit="1" customWidth="1"/>
    <col min="13548" max="13548" width="5.7109375" style="269" bestFit="1" customWidth="1"/>
    <col min="13549" max="13790" width="9.140625" style="269"/>
    <col min="13791" max="13791" width="3.5703125" style="269" bestFit="1" customWidth="1"/>
    <col min="13792" max="13792" width="4.42578125" style="269" bestFit="1" customWidth="1"/>
    <col min="13793" max="13793" width="16.140625" style="269" bestFit="1" customWidth="1"/>
    <col min="13794" max="13794" width="19.5703125" style="269" customWidth="1"/>
    <col min="13795" max="13800" width="9.5703125" style="269" customWidth="1"/>
    <col min="13801" max="13801" width="2.85546875" style="269" customWidth="1"/>
    <col min="13802" max="13802" width="7.140625" style="269" bestFit="1" customWidth="1"/>
    <col min="13803" max="13803" width="13.85546875" style="269" bestFit="1" customWidth="1"/>
    <col min="13804" max="13804" width="5.7109375" style="269" bestFit="1" customWidth="1"/>
    <col min="13805" max="14046" width="9.140625" style="269"/>
    <col min="14047" max="14047" width="3.5703125" style="269" bestFit="1" customWidth="1"/>
    <col min="14048" max="14048" width="4.42578125" style="269" bestFit="1" customWidth="1"/>
    <col min="14049" max="14049" width="16.140625" style="269" bestFit="1" customWidth="1"/>
    <col min="14050" max="14050" width="19.5703125" style="269" customWidth="1"/>
    <col min="14051" max="14056" width="9.5703125" style="269" customWidth="1"/>
    <col min="14057" max="14057" width="2.85546875" style="269" customWidth="1"/>
    <col min="14058" max="14058" width="7.140625" style="269" bestFit="1" customWidth="1"/>
    <col min="14059" max="14059" width="13.85546875" style="269" bestFit="1" customWidth="1"/>
    <col min="14060" max="14060" width="5.7109375" style="269" bestFit="1" customWidth="1"/>
    <col min="14061" max="14302" width="9.140625" style="269"/>
    <col min="14303" max="14303" width="3.5703125" style="269" bestFit="1" customWidth="1"/>
    <col min="14304" max="14304" width="4.42578125" style="269" bestFit="1" customWidth="1"/>
    <col min="14305" max="14305" width="16.140625" style="269" bestFit="1" customWidth="1"/>
    <col min="14306" max="14306" width="19.5703125" style="269" customWidth="1"/>
    <col min="14307" max="14312" width="9.5703125" style="269" customWidth="1"/>
    <col min="14313" max="14313" width="2.85546875" style="269" customWidth="1"/>
    <col min="14314" max="14314" width="7.140625" style="269" bestFit="1" customWidth="1"/>
    <col min="14315" max="14315" width="13.85546875" style="269" bestFit="1" customWidth="1"/>
    <col min="14316" max="14316" width="5.7109375" style="269" bestFit="1" customWidth="1"/>
    <col min="14317" max="14558" width="9.140625" style="269"/>
    <col min="14559" max="14559" width="3.5703125" style="269" bestFit="1" customWidth="1"/>
    <col min="14560" max="14560" width="4.42578125" style="269" bestFit="1" customWidth="1"/>
    <col min="14561" max="14561" width="16.140625" style="269" bestFit="1" customWidth="1"/>
    <col min="14562" max="14562" width="19.5703125" style="269" customWidth="1"/>
    <col min="14563" max="14568" width="9.5703125" style="269" customWidth="1"/>
    <col min="14569" max="14569" width="2.85546875" style="269" customWidth="1"/>
    <col min="14570" max="14570" width="7.140625" style="269" bestFit="1" customWidth="1"/>
    <col min="14571" max="14571" width="13.85546875" style="269" bestFit="1" customWidth="1"/>
    <col min="14572" max="14572" width="5.7109375" style="269" bestFit="1" customWidth="1"/>
    <col min="14573" max="14814" width="9.140625" style="269"/>
    <col min="14815" max="14815" width="3.5703125" style="269" bestFit="1" customWidth="1"/>
    <col min="14816" max="14816" width="4.42578125" style="269" bestFit="1" customWidth="1"/>
    <col min="14817" max="14817" width="16.140625" style="269" bestFit="1" customWidth="1"/>
    <col min="14818" max="14818" width="19.5703125" style="269" customWidth="1"/>
    <col min="14819" max="14824" width="9.5703125" style="269" customWidth="1"/>
    <col min="14825" max="14825" width="2.85546875" style="269" customWidth="1"/>
    <col min="14826" max="14826" width="7.140625" style="269" bestFit="1" customWidth="1"/>
    <col min="14827" max="14827" width="13.85546875" style="269" bestFit="1" customWidth="1"/>
    <col min="14828" max="14828" width="5.7109375" style="269" bestFit="1" customWidth="1"/>
    <col min="14829" max="15070" width="9.140625" style="269"/>
    <col min="15071" max="15071" width="3.5703125" style="269" bestFit="1" customWidth="1"/>
    <col min="15072" max="15072" width="4.42578125" style="269" bestFit="1" customWidth="1"/>
    <col min="15073" max="15073" width="16.140625" style="269" bestFit="1" customWidth="1"/>
    <col min="15074" max="15074" width="19.5703125" style="269" customWidth="1"/>
    <col min="15075" max="15080" width="9.5703125" style="269" customWidth="1"/>
    <col min="15081" max="15081" width="2.85546875" style="269" customWidth="1"/>
    <col min="15082" max="15082" width="7.140625" style="269" bestFit="1" customWidth="1"/>
    <col min="15083" max="15083" width="13.85546875" style="269" bestFit="1" customWidth="1"/>
    <col min="15084" max="15084" width="5.7109375" style="269" bestFit="1" customWidth="1"/>
    <col min="15085" max="15326" width="9.140625" style="269"/>
    <col min="15327" max="15327" width="3.5703125" style="269" bestFit="1" customWidth="1"/>
    <col min="15328" max="15328" width="4.42578125" style="269" bestFit="1" customWidth="1"/>
    <col min="15329" max="15329" width="16.140625" style="269" bestFit="1" customWidth="1"/>
    <col min="15330" max="15330" width="19.5703125" style="269" customWidth="1"/>
    <col min="15331" max="15336" width="9.5703125" style="269" customWidth="1"/>
    <col min="15337" max="15337" width="2.85546875" style="269" customWidth="1"/>
    <col min="15338" max="15338" width="7.140625" style="269" bestFit="1" customWidth="1"/>
    <col min="15339" max="15339" width="13.85546875" style="269" bestFit="1" customWidth="1"/>
    <col min="15340" max="15340" width="5.7109375" style="269" bestFit="1" customWidth="1"/>
    <col min="15341" max="15582" width="9.140625" style="269"/>
    <col min="15583" max="15583" width="3.5703125" style="269" bestFit="1" customWidth="1"/>
    <col min="15584" max="15584" width="4.42578125" style="269" bestFit="1" customWidth="1"/>
    <col min="15585" max="15585" width="16.140625" style="269" bestFit="1" customWidth="1"/>
    <col min="15586" max="15586" width="19.5703125" style="269" customWidth="1"/>
    <col min="15587" max="15592" width="9.5703125" style="269" customWidth="1"/>
    <col min="15593" max="15593" width="2.85546875" style="269" customWidth="1"/>
    <col min="15594" max="15594" width="7.140625" style="269" bestFit="1" customWidth="1"/>
    <col min="15595" max="15595" width="13.85546875" style="269" bestFit="1" customWidth="1"/>
    <col min="15596" max="15596" width="5.7109375" style="269" bestFit="1" customWidth="1"/>
    <col min="15597" max="15838" width="9.140625" style="269"/>
    <col min="15839" max="15839" width="3.5703125" style="269" bestFit="1" customWidth="1"/>
    <col min="15840" max="15840" width="4.42578125" style="269" bestFit="1" customWidth="1"/>
    <col min="15841" max="15841" width="16.140625" style="269" bestFit="1" customWidth="1"/>
    <col min="15842" max="15842" width="19.5703125" style="269" customWidth="1"/>
    <col min="15843" max="15848" width="9.5703125" style="269" customWidth="1"/>
    <col min="15849" max="15849" width="2.85546875" style="269" customWidth="1"/>
    <col min="15850" max="15850" width="7.140625" style="269" bestFit="1" customWidth="1"/>
    <col min="15851" max="15851" width="13.85546875" style="269" bestFit="1" customWidth="1"/>
    <col min="15852" max="15852" width="5.7109375" style="269" bestFit="1" customWidth="1"/>
    <col min="15853" max="16094" width="9.140625" style="269"/>
    <col min="16095" max="16095" width="3.5703125" style="269" bestFit="1" customWidth="1"/>
    <col min="16096" max="16096" width="4.42578125" style="269" bestFit="1" customWidth="1"/>
    <col min="16097" max="16097" width="16.140625" style="269" bestFit="1" customWidth="1"/>
    <col min="16098" max="16098" width="19.5703125" style="269" customWidth="1"/>
    <col min="16099" max="16104" width="9.5703125" style="269" customWidth="1"/>
    <col min="16105" max="16105" width="2.85546875" style="269" customWidth="1"/>
    <col min="16106" max="16106" width="7.140625" style="269" bestFit="1" customWidth="1"/>
    <col min="16107" max="16107" width="13.85546875" style="269" bestFit="1" customWidth="1"/>
    <col min="16108" max="16108" width="5.7109375" style="269" bestFit="1" customWidth="1"/>
    <col min="16109" max="16384" width="9.140625" style="269"/>
  </cols>
  <sheetData>
    <row r="1" spans="1:16" x14ac:dyDescent="0.2">
      <c r="A1" s="544"/>
      <c r="B1" s="544"/>
      <c r="C1" s="544"/>
    </row>
    <row r="2" spans="1:16" ht="16.5" thickBot="1" x14ac:dyDescent="0.3">
      <c r="A2" s="544"/>
      <c r="B2" s="544"/>
      <c r="C2" s="544"/>
      <c r="D2" s="267" t="s">
        <v>1143</v>
      </c>
      <c r="E2" s="267"/>
      <c r="F2" s="278"/>
      <c r="G2" s="278"/>
      <c r="H2" s="278"/>
      <c r="I2" s="278"/>
      <c r="J2" s="278"/>
      <c r="K2" s="278"/>
      <c r="L2" s="278"/>
      <c r="M2" s="278"/>
      <c r="N2" s="278"/>
      <c r="P2" s="545">
        <v>2018</v>
      </c>
    </row>
    <row r="3" spans="1:16" x14ac:dyDescent="0.2">
      <c r="A3" s="544"/>
      <c r="B3" s="544"/>
      <c r="C3" s="544"/>
      <c r="D3" s="13" t="s">
        <v>19</v>
      </c>
      <c r="E3" s="14" t="s">
        <v>41</v>
      </c>
      <c r="F3" s="114" t="s">
        <v>42</v>
      </c>
      <c r="G3" s="114" t="s">
        <v>214</v>
      </c>
      <c r="H3" s="114" t="s">
        <v>215</v>
      </c>
      <c r="I3" s="114" t="s">
        <v>216</v>
      </c>
      <c r="J3" s="114" t="s">
        <v>217</v>
      </c>
      <c r="K3" s="114"/>
      <c r="L3" s="652" t="s">
        <v>1144</v>
      </c>
      <c r="M3" s="652"/>
      <c r="N3" s="546"/>
    </row>
    <row r="4" spans="1:16" x14ac:dyDescent="0.2">
      <c r="A4" s="547"/>
      <c r="B4" s="547"/>
      <c r="C4" s="547"/>
      <c r="D4" s="27"/>
      <c r="E4" s="115" t="s">
        <v>715</v>
      </c>
      <c r="F4" s="116" t="s">
        <v>43</v>
      </c>
      <c r="G4" s="116" t="s">
        <v>43</v>
      </c>
      <c r="H4" s="116" t="s">
        <v>218</v>
      </c>
      <c r="I4" s="116" t="s">
        <v>218</v>
      </c>
      <c r="J4" s="15" t="s">
        <v>44</v>
      </c>
      <c r="K4" s="15"/>
      <c r="L4" s="117" t="s">
        <v>45</v>
      </c>
      <c r="M4" s="117" t="s">
        <v>46</v>
      </c>
      <c r="N4" s="117"/>
      <c r="P4" s="545" t="str">
        <f>IF(E4="den 1 nov.","1 november ","30 juni ")&amp;E5</f>
        <v>1 november 2017</v>
      </c>
    </row>
    <row r="5" spans="1:16" x14ac:dyDescent="0.2">
      <c r="A5" s="547"/>
      <c r="B5" s="547"/>
      <c r="C5" s="547"/>
      <c r="D5" s="27" t="s">
        <v>47</v>
      </c>
      <c r="E5" s="16">
        <v>2017</v>
      </c>
      <c r="F5" s="15" t="s">
        <v>44</v>
      </c>
      <c r="G5" s="15" t="s">
        <v>44</v>
      </c>
      <c r="H5" s="116" t="s">
        <v>48</v>
      </c>
      <c r="I5" s="548">
        <v>2018</v>
      </c>
      <c r="J5" s="117" t="s">
        <v>219</v>
      </c>
      <c r="K5" s="117"/>
      <c r="L5" s="117"/>
      <c r="M5" s="278"/>
      <c r="N5" s="117"/>
    </row>
    <row r="6" spans="1:16" ht="14.25" x14ac:dyDescent="0.2">
      <c r="A6" s="547"/>
      <c r="B6" s="547"/>
      <c r="C6" s="547"/>
      <c r="D6" s="27"/>
      <c r="E6" s="16"/>
      <c r="F6" s="15" t="s">
        <v>49</v>
      </c>
      <c r="G6" s="15" t="s">
        <v>49</v>
      </c>
      <c r="H6" s="15"/>
      <c r="I6" s="116" t="s">
        <v>48</v>
      </c>
      <c r="J6" s="15" t="s">
        <v>220</v>
      </c>
      <c r="K6" s="15"/>
      <c r="L6" s="278"/>
      <c r="M6" s="278"/>
      <c r="N6" s="117"/>
    </row>
    <row r="7" spans="1:16" x14ac:dyDescent="0.2">
      <c r="A7" s="547"/>
      <c r="B7" s="547"/>
      <c r="C7" s="547"/>
      <c r="D7" s="27"/>
      <c r="E7" s="15"/>
      <c r="F7" s="273" t="s">
        <v>48</v>
      </c>
      <c r="G7" s="273" t="s">
        <v>48</v>
      </c>
      <c r="H7" s="278"/>
      <c r="I7" s="278"/>
      <c r="J7" s="273" t="s">
        <v>48</v>
      </c>
      <c r="K7" s="273"/>
      <c r="L7" s="273"/>
      <c r="M7" s="278"/>
    </row>
    <row r="8" spans="1:16" x14ac:dyDescent="0.2">
      <c r="A8" s="547"/>
      <c r="B8" s="547"/>
      <c r="C8" s="547"/>
      <c r="D8" s="17"/>
      <c r="E8" s="119"/>
      <c r="F8" s="120"/>
      <c r="G8" s="120"/>
      <c r="H8" s="120"/>
      <c r="I8" s="120"/>
      <c r="J8" s="120"/>
      <c r="K8" s="120"/>
      <c r="L8" s="121"/>
      <c r="M8" s="121"/>
      <c r="N8" s="116"/>
    </row>
    <row r="9" spans="1:16" x14ac:dyDescent="0.2">
      <c r="A9" s="278"/>
      <c r="B9" s="549" t="s">
        <v>1145</v>
      </c>
      <c r="C9" s="550" t="s">
        <v>852</v>
      </c>
      <c r="D9" s="18" t="s">
        <v>358</v>
      </c>
      <c r="E9" s="19">
        <v>10104036</v>
      </c>
      <c r="F9" s="278"/>
      <c r="G9" s="278"/>
      <c r="H9" s="122"/>
      <c r="I9" s="122"/>
      <c r="J9" s="551" t="s">
        <v>1146</v>
      </c>
      <c r="K9" s="122"/>
      <c r="L9" s="278"/>
      <c r="M9" s="19">
        <v>70338866997</v>
      </c>
      <c r="N9" s="552" t="s">
        <v>1147</v>
      </c>
      <c r="O9" s="552" t="s">
        <v>47</v>
      </c>
      <c r="P9" s="552" t="s">
        <v>1148</v>
      </c>
    </row>
    <row r="10" spans="1:16" ht="25.5" x14ac:dyDescent="0.2">
      <c r="A10" s="553" t="s">
        <v>1149</v>
      </c>
      <c r="B10" s="554" t="s">
        <v>873</v>
      </c>
      <c r="C10" s="555" t="s">
        <v>360</v>
      </c>
      <c r="D10" s="282" t="s">
        <v>689</v>
      </c>
      <c r="E10" s="290">
        <v>91631</v>
      </c>
      <c r="F10" s="122">
        <v>11979</v>
      </c>
      <c r="G10" s="122">
        <v>2483</v>
      </c>
      <c r="H10" s="122">
        <v>0</v>
      </c>
      <c r="I10" s="122">
        <v>0</v>
      </c>
      <c r="J10" s="556">
        <v>157.29913343539155</v>
      </c>
      <c r="K10" s="122"/>
      <c r="L10" s="122">
        <v>14619.299133435392</v>
      </c>
      <c r="M10" s="122">
        <v>1339580999</v>
      </c>
      <c r="N10" s="122">
        <f>RANK(L10,$L$10:$L$299,1)</f>
        <v>218</v>
      </c>
      <c r="O10" s="557" t="str">
        <f>C10</f>
        <v>Botkyrka</v>
      </c>
      <c r="P10" s="558">
        <f>L10</f>
        <v>14619.299133435392</v>
      </c>
    </row>
    <row r="11" spans="1:16" x14ac:dyDescent="0.2">
      <c r="A11" s="553" t="s">
        <v>1149</v>
      </c>
      <c r="B11" s="554" t="s">
        <v>880</v>
      </c>
      <c r="C11" s="269" t="s">
        <v>361</v>
      </c>
      <c r="D11" s="269" t="s">
        <v>361</v>
      </c>
      <c r="E11" s="290">
        <v>32890</v>
      </c>
      <c r="F11" s="122">
        <v>-23639</v>
      </c>
      <c r="G11" s="122">
        <v>6180</v>
      </c>
      <c r="H11" s="122">
        <v>0</v>
      </c>
      <c r="I11" s="122">
        <v>94</v>
      </c>
      <c r="J11" s="556">
        <v>157.29913343539155</v>
      </c>
      <c r="K11" s="122"/>
      <c r="L11" s="122">
        <v>-17207.70086656461</v>
      </c>
      <c r="M11" s="122">
        <v>-565961282</v>
      </c>
      <c r="N11" s="122">
        <f t="shared" ref="N11:N74" si="0">RANK(L11,$L$10:$L$299,1)</f>
        <v>1</v>
      </c>
      <c r="O11" s="557" t="str">
        <f t="shared" ref="O11:O74" si="1">C11</f>
        <v>Danderyd</v>
      </c>
      <c r="P11" s="558">
        <f t="shared" ref="P11:P74" si="2">L11</f>
        <v>-17207.70086656461</v>
      </c>
    </row>
    <row r="12" spans="1:16" x14ac:dyDescent="0.2">
      <c r="A12" s="553" t="s">
        <v>1149</v>
      </c>
      <c r="B12" s="554" t="s">
        <v>884</v>
      </c>
      <c r="C12" s="269" t="s">
        <v>362</v>
      </c>
      <c r="D12" s="269" t="s">
        <v>362</v>
      </c>
      <c r="E12" s="290">
        <v>27692</v>
      </c>
      <c r="F12" s="122">
        <v>-4189</v>
      </c>
      <c r="G12" s="122">
        <v>3616</v>
      </c>
      <c r="H12" s="122">
        <v>0</v>
      </c>
      <c r="I12" s="122">
        <v>0</v>
      </c>
      <c r="J12" s="556">
        <v>157.29913343539155</v>
      </c>
      <c r="K12" s="122"/>
      <c r="L12" s="122">
        <v>-415.70086656460842</v>
      </c>
      <c r="M12" s="122">
        <v>-11511588</v>
      </c>
      <c r="N12" s="122">
        <f t="shared" si="0"/>
        <v>11</v>
      </c>
      <c r="O12" s="557" t="str">
        <f t="shared" si="1"/>
        <v>Ekerö</v>
      </c>
      <c r="P12" s="558">
        <f t="shared" si="2"/>
        <v>-415.70086656460842</v>
      </c>
    </row>
    <row r="13" spans="1:16" x14ac:dyDescent="0.2">
      <c r="A13" s="553" t="s">
        <v>1149</v>
      </c>
      <c r="B13" s="554" t="s">
        <v>918</v>
      </c>
      <c r="C13" s="269" t="s">
        <v>363</v>
      </c>
      <c r="D13" s="269" t="s">
        <v>363</v>
      </c>
      <c r="E13" s="290">
        <v>87490</v>
      </c>
      <c r="F13" s="122">
        <v>8063</v>
      </c>
      <c r="G13" s="122">
        <v>1010</v>
      </c>
      <c r="H13" s="122">
        <v>0</v>
      </c>
      <c r="I13" s="122">
        <v>0</v>
      </c>
      <c r="J13" s="556">
        <v>157.29913343539155</v>
      </c>
      <c r="K13" s="122"/>
      <c r="L13" s="122">
        <v>9230.2991334353919</v>
      </c>
      <c r="M13" s="122">
        <v>807558871</v>
      </c>
      <c r="N13" s="122">
        <f t="shared" si="0"/>
        <v>105</v>
      </c>
      <c r="O13" s="557" t="str">
        <f t="shared" si="1"/>
        <v>Haninge</v>
      </c>
      <c r="P13" s="558">
        <f t="shared" si="2"/>
        <v>9230.2991334353919</v>
      </c>
    </row>
    <row r="14" spans="1:16" x14ac:dyDescent="0.2">
      <c r="A14" s="553" t="s">
        <v>1149</v>
      </c>
      <c r="B14" s="554" t="s">
        <v>926</v>
      </c>
      <c r="C14" s="269" t="s">
        <v>364</v>
      </c>
      <c r="D14" s="269" t="s">
        <v>364</v>
      </c>
      <c r="E14" s="290">
        <v>109523</v>
      </c>
      <c r="F14" s="122">
        <v>5606</v>
      </c>
      <c r="G14" s="122">
        <v>2337</v>
      </c>
      <c r="H14" s="122">
        <v>0</v>
      </c>
      <c r="I14" s="122">
        <v>0</v>
      </c>
      <c r="J14" s="556">
        <v>157.29913343539155</v>
      </c>
      <c r="K14" s="122"/>
      <c r="L14" s="122">
        <v>8100.2991334353919</v>
      </c>
      <c r="M14" s="122">
        <v>887169062</v>
      </c>
      <c r="N14" s="122">
        <f t="shared" si="0"/>
        <v>79</v>
      </c>
      <c r="O14" s="557" t="str">
        <f t="shared" si="1"/>
        <v>Huddinge</v>
      </c>
      <c r="P14" s="558">
        <f t="shared" si="2"/>
        <v>8100.2991334353919</v>
      </c>
    </row>
    <row r="15" spans="1:16" x14ac:dyDescent="0.2">
      <c r="A15" s="553" t="s">
        <v>1149</v>
      </c>
      <c r="B15" s="554" t="s">
        <v>941</v>
      </c>
      <c r="C15" s="269" t="s">
        <v>365</v>
      </c>
      <c r="D15" s="269" t="s">
        <v>365</v>
      </c>
      <c r="E15" s="290">
        <v>76055</v>
      </c>
      <c r="F15" s="122">
        <v>5038</v>
      </c>
      <c r="G15" s="122">
        <v>2368</v>
      </c>
      <c r="H15" s="122">
        <v>0</v>
      </c>
      <c r="I15" s="122">
        <v>0</v>
      </c>
      <c r="J15" s="556">
        <v>157.29913343539155</v>
      </c>
      <c r="K15" s="122"/>
      <c r="L15" s="122">
        <v>7563.2991334353919</v>
      </c>
      <c r="M15" s="122">
        <v>575226716</v>
      </c>
      <c r="N15" s="122">
        <f t="shared" si="0"/>
        <v>72</v>
      </c>
      <c r="O15" s="557" t="str">
        <f t="shared" si="1"/>
        <v>Järfälla</v>
      </c>
      <c r="P15" s="558">
        <f t="shared" si="2"/>
        <v>7563.2991334353919</v>
      </c>
    </row>
    <row r="16" spans="1:16" x14ac:dyDescent="0.2">
      <c r="A16" s="553" t="s">
        <v>1149</v>
      </c>
      <c r="B16" s="554" t="s">
        <v>973</v>
      </c>
      <c r="C16" s="269" t="s">
        <v>366</v>
      </c>
      <c r="D16" s="269" t="s">
        <v>366</v>
      </c>
      <c r="E16" s="290">
        <v>47111</v>
      </c>
      <c r="F16" s="122">
        <v>-13931</v>
      </c>
      <c r="G16" s="122">
        <v>4938</v>
      </c>
      <c r="H16" s="122">
        <v>0</v>
      </c>
      <c r="I16" s="122">
        <v>95</v>
      </c>
      <c r="J16" s="556">
        <v>157.29913343539155</v>
      </c>
      <c r="K16" s="122"/>
      <c r="L16" s="122">
        <v>-8740.7008665646081</v>
      </c>
      <c r="M16" s="122">
        <v>-411783159</v>
      </c>
      <c r="N16" s="122">
        <f t="shared" si="0"/>
        <v>2</v>
      </c>
      <c r="O16" s="557" t="str">
        <f t="shared" si="1"/>
        <v>Lidingö</v>
      </c>
      <c r="P16" s="558">
        <f t="shared" si="2"/>
        <v>-8740.7008665646081</v>
      </c>
    </row>
    <row r="17" spans="1:16" x14ac:dyDescent="0.2">
      <c r="A17" s="553" t="s">
        <v>1149</v>
      </c>
      <c r="B17" s="554" t="s">
        <v>1003</v>
      </c>
      <c r="C17" s="269" t="s">
        <v>367</v>
      </c>
      <c r="D17" s="269" t="s">
        <v>367</v>
      </c>
      <c r="E17" s="290">
        <v>101026</v>
      </c>
      <c r="F17" s="122">
        <v>-5799</v>
      </c>
      <c r="G17" s="122">
        <v>3516</v>
      </c>
      <c r="H17" s="122">
        <v>0</v>
      </c>
      <c r="I17" s="122">
        <v>95</v>
      </c>
      <c r="J17" s="556">
        <v>157.29913343539155</v>
      </c>
      <c r="K17" s="122"/>
      <c r="L17" s="122">
        <v>-2030.7008665646085</v>
      </c>
      <c r="M17" s="122">
        <v>-205153586</v>
      </c>
      <c r="N17" s="122">
        <f t="shared" si="0"/>
        <v>6</v>
      </c>
      <c r="O17" s="557" t="str">
        <f t="shared" si="1"/>
        <v>Nacka</v>
      </c>
      <c r="P17" s="558">
        <f t="shared" si="2"/>
        <v>-2030.7008665646085</v>
      </c>
    </row>
    <row r="18" spans="1:16" x14ac:dyDescent="0.2">
      <c r="A18" s="553" t="s">
        <v>1149</v>
      </c>
      <c r="B18" s="554" t="s">
        <v>1009</v>
      </c>
      <c r="C18" s="269" t="s">
        <v>368</v>
      </c>
      <c r="D18" s="269" t="s">
        <v>368</v>
      </c>
      <c r="E18" s="290">
        <v>60668</v>
      </c>
      <c r="F18" s="122">
        <v>8768</v>
      </c>
      <c r="G18" s="122">
        <v>-418</v>
      </c>
      <c r="H18" s="122">
        <v>0</v>
      </c>
      <c r="I18" s="122">
        <v>0</v>
      </c>
      <c r="J18" s="556">
        <v>157.29913343539155</v>
      </c>
      <c r="K18" s="122"/>
      <c r="L18" s="122">
        <v>8507.2991334353919</v>
      </c>
      <c r="M18" s="122">
        <v>516120824</v>
      </c>
      <c r="N18" s="122">
        <f t="shared" si="0"/>
        <v>84</v>
      </c>
      <c r="O18" s="557" t="str">
        <f t="shared" si="1"/>
        <v>Norrtälje</v>
      </c>
      <c r="P18" s="558">
        <f t="shared" si="2"/>
        <v>8507.2991334353919</v>
      </c>
    </row>
    <row r="19" spans="1:16" x14ac:dyDescent="0.2">
      <c r="A19" s="553" t="s">
        <v>1149</v>
      </c>
      <c r="B19" s="554" t="s">
        <v>1012</v>
      </c>
      <c r="C19" s="269" t="s">
        <v>369</v>
      </c>
      <c r="D19" s="269" t="s">
        <v>369</v>
      </c>
      <c r="E19" s="290">
        <v>10608</v>
      </c>
      <c r="F19" s="122">
        <v>2644</v>
      </c>
      <c r="G19" s="122">
        <v>1584</v>
      </c>
      <c r="H19" s="122">
        <v>0</v>
      </c>
      <c r="I19" s="122">
        <v>0</v>
      </c>
      <c r="J19" s="556">
        <v>157.29913343539155</v>
      </c>
      <c r="K19" s="122"/>
      <c r="L19" s="122">
        <v>4385.2991334353919</v>
      </c>
      <c r="M19" s="122">
        <v>46519253</v>
      </c>
      <c r="N19" s="122">
        <f t="shared" si="0"/>
        <v>36</v>
      </c>
      <c r="O19" s="557" t="str">
        <f t="shared" si="1"/>
        <v>Nykvarn</v>
      </c>
      <c r="P19" s="558">
        <f t="shared" si="2"/>
        <v>4385.2991334353919</v>
      </c>
    </row>
    <row r="20" spans="1:16" x14ac:dyDescent="0.2">
      <c r="A20" s="553" t="s">
        <v>1149</v>
      </c>
      <c r="B20" s="554" t="s">
        <v>1014</v>
      </c>
      <c r="C20" s="269" t="s">
        <v>370</v>
      </c>
      <c r="D20" s="269" t="s">
        <v>370</v>
      </c>
      <c r="E20" s="290">
        <v>28048</v>
      </c>
      <c r="F20" s="122">
        <v>7020</v>
      </c>
      <c r="G20" s="122">
        <v>-324</v>
      </c>
      <c r="H20" s="122">
        <v>0</v>
      </c>
      <c r="I20" s="122">
        <v>0</v>
      </c>
      <c r="J20" s="556">
        <v>157.29913343539155</v>
      </c>
      <c r="K20" s="122"/>
      <c r="L20" s="122">
        <v>6853.2991334353919</v>
      </c>
      <c r="M20" s="122">
        <v>192221334</v>
      </c>
      <c r="N20" s="122">
        <f t="shared" si="0"/>
        <v>64</v>
      </c>
      <c r="O20" s="557" t="str">
        <f t="shared" si="1"/>
        <v>Nynäshamn</v>
      </c>
      <c r="P20" s="558">
        <f t="shared" si="2"/>
        <v>6853.2991334353919</v>
      </c>
    </row>
    <row r="21" spans="1:16" x14ac:dyDescent="0.2">
      <c r="A21" s="553" t="s">
        <v>1149</v>
      </c>
      <c r="B21" s="554" t="s">
        <v>1033</v>
      </c>
      <c r="C21" s="269" t="s">
        <v>371</v>
      </c>
      <c r="D21" s="269" t="s">
        <v>371</v>
      </c>
      <c r="E21" s="290">
        <v>16665</v>
      </c>
      <c r="F21" s="122">
        <v>2524</v>
      </c>
      <c r="G21" s="122">
        <v>3979</v>
      </c>
      <c r="H21" s="122">
        <v>0</v>
      </c>
      <c r="I21" s="122">
        <v>0</v>
      </c>
      <c r="J21" s="556">
        <v>157.29913343539155</v>
      </c>
      <c r="K21" s="122"/>
      <c r="L21" s="122">
        <v>6660.2991334353919</v>
      </c>
      <c r="M21" s="122">
        <v>110993885</v>
      </c>
      <c r="N21" s="122">
        <f t="shared" si="0"/>
        <v>62</v>
      </c>
      <c r="O21" s="557" t="str">
        <f t="shared" si="1"/>
        <v>Salem</v>
      </c>
      <c r="P21" s="558">
        <f t="shared" si="2"/>
        <v>6660.2991334353919</v>
      </c>
    </row>
    <row r="22" spans="1:16" x14ac:dyDescent="0.2">
      <c r="A22" s="553" t="s">
        <v>1149</v>
      </c>
      <c r="B22" s="554" t="s">
        <v>1035</v>
      </c>
      <c r="C22" s="269" t="s">
        <v>372</v>
      </c>
      <c r="D22" s="269" t="s">
        <v>372</v>
      </c>
      <c r="E22" s="290">
        <v>46982</v>
      </c>
      <c r="F22" s="122">
        <v>7645</v>
      </c>
      <c r="G22" s="122">
        <v>711</v>
      </c>
      <c r="H22" s="122">
        <v>0</v>
      </c>
      <c r="I22" s="122">
        <v>0</v>
      </c>
      <c r="J22" s="556">
        <v>157.29913343539155</v>
      </c>
      <c r="K22" s="122"/>
      <c r="L22" s="122">
        <v>8513.2991334353919</v>
      </c>
      <c r="M22" s="122">
        <v>399971820</v>
      </c>
      <c r="N22" s="122">
        <f t="shared" si="0"/>
        <v>85</v>
      </c>
      <c r="O22" s="557" t="str">
        <f t="shared" si="1"/>
        <v>Sigtuna</v>
      </c>
      <c r="P22" s="558">
        <f t="shared" si="2"/>
        <v>8513.2991334353919</v>
      </c>
    </row>
    <row r="23" spans="1:16" x14ac:dyDescent="0.2">
      <c r="A23" s="553" t="s">
        <v>1149</v>
      </c>
      <c r="B23" s="554" t="s">
        <v>1045</v>
      </c>
      <c r="C23" s="269" t="s">
        <v>373</v>
      </c>
      <c r="D23" s="269" t="s">
        <v>373</v>
      </c>
      <c r="E23" s="290">
        <v>71639</v>
      </c>
      <c r="F23" s="122">
        <v>-4930</v>
      </c>
      <c r="G23" s="122">
        <v>3024</v>
      </c>
      <c r="H23" s="122">
        <v>0</v>
      </c>
      <c r="I23" s="122">
        <v>95</v>
      </c>
      <c r="J23" s="556">
        <v>157.29913343539155</v>
      </c>
      <c r="K23" s="122"/>
      <c r="L23" s="122">
        <v>-1653.7008665646085</v>
      </c>
      <c r="M23" s="122">
        <v>-118469476</v>
      </c>
      <c r="N23" s="122">
        <f t="shared" si="0"/>
        <v>7</v>
      </c>
      <c r="O23" s="557" t="str">
        <f t="shared" si="1"/>
        <v>Sollentuna</v>
      </c>
      <c r="P23" s="558">
        <f t="shared" si="2"/>
        <v>-1653.7008665646085</v>
      </c>
    </row>
    <row r="24" spans="1:16" x14ac:dyDescent="0.2">
      <c r="A24" s="553" t="s">
        <v>1149</v>
      </c>
      <c r="B24" s="554" t="s">
        <v>1046</v>
      </c>
      <c r="C24" s="269" t="s">
        <v>374</v>
      </c>
      <c r="D24" s="269" t="s">
        <v>374</v>
      </c>
      <c r="E24" s="290">
        <v>79834</v>
      </c>
      <c r="F24" s="122">
        <v>-2850</v>
      </c>
      <c r="G24" s="122">
        <v>-5591</v>
      </c>
      <c r="H24" s="122">
        <v>0</v>
      </c>
      <c r="I24" s="122">
        <v>0</v>
      </c>
      <c r="J24" s="556">
        <v>157.29913343539155</v>
      </c>
      <c r="K24" s="122"/>
      <c r="L24" s="122">
        <v>-8283.7008665646081</v>
      </c>
      <c r="M24" s="122">
        <v>-661320975</v>
      </c>
      <c r="N24" s="122">
        <f t="shared" si="0"/>
        <v>3</v>
      </c>
      <c r="O24" s="557" t="str">
        <f t="shared" si="1"/>
        <v>Solna</v>
      </c>
      <c r="P24" s="558">
        <f t="shared" si="2"/>
        <v>-8283.7008665646081</v>
      </c>
    </row>
    <row r="25" spans="1:16" x14ac:dyDescent="0.2">
      <c r="A25" s="553" t="s">
        <v>1149</v>
      </c>
      <c r="B25" s="554" t="s">
        <v>1051</v>
      </c>
      <c r="C25" s="269" t="s">
        <v>375</v>
      </c>
      <c r="D25" s="269" t="s">
        <v>375</v>
      </c>
      <c r="E25" s="290">
        <v>949164</v>
      </c>
      <c r="F25" s="122">
        <v>-3969</v>
      </c>
      <c r="G25" s="122">
        <v>-486</v>
      </c>
      <c r="H25" s="122">
        <v>0</v>
      </c>
      <c r="I25" s="122">
        <v>0</v>
      </c>
      <c r="J25" s="556">
        <v>157.29913343539155</v>
      </c>
      <c r="K25" s="122"/>
      <c r="L25" s="122">
        <v>-4297.7008665646081</v>
      </c>
      <c r="M25" s="122">
        <v>-4079222945</v>
      </c>
      <c r="N25" s="122">
        <f t="shared" si="0"/>
        <v>5</v>
      </c>
      <c r="O25" s="557" t="str">
        <f t="shared" si="1"/>
        <v>Stockholm</v>
      </c>
      <c r="P25" s="558">
        <f t="shared" si="2"/>
        <v>-4297.7008665646081</v>
      </c>
    </row>
    <row r="26" spans="1:16" x14ac:dyDescent="0.2">
      <c r="A26" s="553" t="s">
        <v>1149</v>
      </c>
      <c r="B26" s="554" t="s">
        <v>1057</v>
      </c>
      <c r="C26" s="269" t="s">
        <v>376</v>
      </c>
      <c r="D26" s="269" t="s">
        <v>376</v>
      </c>
      <c r="E26" s="290">
        <v>49105</v>
      </c>
      <c r="F26" s="122">
        <v>2032</v>
      </c>
      <c r="G26" s="122">
        <v>-2485</v>
      </c>
      <c r="H26" s="122">
        <v>0</v>
      </c>
      <c r="I26" s="122">
        <v>0</v>
      </c>
      <c r="J26" s="556">
        <v>157.29913343539155</v>
      </c>
      <c r="K26" s="122"/>
      <c r="L26" s="122">
        <v>-295.70086656460842</v>
      </c>
      <c r="M26" s="122">
        <v>-14520391</v>
      </c>
      <c r="N26" s="122">
        <f t="shared" si="0"/>
        <v>12</v>
      </c>
      <c r="O26" s="557" t="str">
        <f t="shared" si="1"/>
        <v>Sundbyberg</v>
      </c>
      <c r="P26" s="558">
        <f t="shared" si="2"/>
        <v>-295.70086656460842</v>
      </c>
    </row>
    <row r="27" spans="1:16" x14ac:dyDescent="0.2">
      <c r="A27" s="553" t="s">
        <v>1149</v>
      </c>
      <c r="B27" s="554" t="s">
        <v>1069</v>
      </c>
      <c r="C27" s="269" t="s">
        <v>377</v>
      </c>
      <c r="D27" s="269" t="s">
        <v>377</v>
      </c>
      <c r="E27" s="290">
        <v>95834</v>
      </c>
      <c r="F27" s="122">
        <v>11297</v>
      </c>
      <c r="G27" s="122">
        <v>3271</v>
      </c>
      <c r="H27" s="122">
        <v>0</v>
      </c>
      <c r="I27" s="122">
        <v>0</v>
      </c>
      <c r="J27" s="556">
        <v>157.29913343539155</v>
      </c>
      <c r="K27" s="122"/>
      <c r="L27" s="122">
        <v>14725.299133435392</v>
      </c>
      <c r="M27" s="122">
        <v>1411184317</v>
      </c>
      <c r="N27" s="122">
        <f t="shared" si="0"/>
        <v>220</v>
      </c>
      <c r="O27" s="557" t="str">
        <f t="shared" si="1"/>
        <v>Södertälje</v>
      </c>
      <c r="P27" s="558">
        <f t="shared" si="2"/>
        <v>14725.299133435392</v>
      </c>
    </row>
    <row r="28" spans="1:16" x14ac:dyDescent="0.2">
      <c r="A28" s="553" t="s">
        <v>1149</v>
      </c>
      <c r="B28" s="554" t="s">
        <v>1086</v>
      </c>
      <c r="C28" s="269" t="s">
        <v>378</v>
      </c>
      <c r="D28" s="269" t="s">
        <v>378</v>
      </c>
      <c r="E28" s="290">
        <v>47176</v>
      </c>
      <c r="F28" s="122">
        <v>656</v>
      </c>
      <c r="G28" s="122">
        <v>1952</v>
      </c>
      <c r="H28" s="122">
        <v>0</v>
      </c>
      <c r="I28" s="122">
        <v>0</v>
      </c>
      <c r="J28" s="556">
        <v>157.29913343539155</v>
      </c>
      <c r="K28" s="122"/>
      <c r="L28" s="122">
        <v>2765.2991334353915</v>
      </c>
      <c r="M28" s="122">
        <v>130455752</v>
      </c>
      <c r="N28" s="122">
        <f t="shared" si="0"/>
        <v>22</v>
      </c>
      <c r="O28" s="557" t="str">
        <f t="shared" si="1"/>
        <v>Tyresö</v>
      </c>
      <c r="P28" s="558">
        <f t="shared" si="2"/>
        <v>2765.2991334353915</v>
      </c>
    </row>
    <row r="29" spans="1:16" x14ac:dyDescent="0.2">
      <c r="A29" s="553" t="s">
        <v>1149</v>
      </c>
      <c r="B29" s="554" t="s">
        <v>1087</v>
      </c>
      <c r="C29" s="269" t="s">
        <v>379</v>
      </c>
      <c r="D29" s="269" t="s">
        <v>379</v>
      </c>
      <c r="E29" s="290">
        <v>70315</v>
      </c>
      <c r="F29" s="122">
        <v>-9190</v>
      </c>
      <c r="G29" s="122">
        <v>3168</v>
      </c>
      <c r="H29" s="122">
        <v>0</v>
      </c>
      <c r="I29" s="122">
        <v>95</v>
      </c>
      <c r="J29" s="556">
        <v>157.29913343539155</v>
      </c>
      <c r="K29" s="122"/>
      <c r="L29" s="122">
        <v>-5769.7008665646081</v>
      </c>
      <c r="M29" s="122">
        <v>-405696516</v>
      </c>
      <c r="N29" s="122">
        <f t="shared" si="0"/>
        <v>4</v>
      </c>
      <c r="O29" s="557" t="str">
        <f t="shared" si="1"/>
        <v>Täby</v>
      </c>
      <c r="P29" s="558">
        <f t="shared" si="2"/>
        <v>-5769.7008665646081</v>
      </c>
    </row>
    <row r="30" spans="1:16" x14ac:dyDescent="0.2">
      <c r="A30" s="553" t="s">
        <v>1149</v>
      </c>
      <c r="B30" s="554" t="s">
        <v>1092</v>
      </c>
      <c r="C30" s="269" t="s">
        <v>380</v>
      </c>
      <c r="D30" s="269" t="s">
        <v>380</v>
      </c>
      <c r="E30" s="290">
        <v>44493</v>
      </c>
      <c r="F30" s="122">
        <v>5097</v>
      </c>
      <c r="G30" s="122">
        <v>-412</v>
      </c>
      <c r="H30" s="122">
        <v>0</v>
      </c>
      <c r="I30" s="122">
        <v>0</v>
      </c>
      <c r="J30" s="556">
        <v>157.29913343539155</v>
      </c>
      <c r="K30" s="122"/>
      <c r="L30" s="122">
        <v>4842.2991334353919</v>
      </c>
      <c r="M30" s="122">
        <v>215448415</v>
      </c>
      <c r="N30" s="122">
        <f t="shared" si="0"/>
        <v>40</v>
      </c>
      <c r="O30" s="557" t="str">
        <f t="shared" si="1"/>
        <v>Upplands Väsby</v>
      </c>
      <c r="P30" s="558">
        <f t="shared" si="2"/>
        <v>4842.2991334353919</v>
      </c>
    </row>
    <row r="31" spans="1:16" x14ac:dyDescent="0.2">
      <c r="A31" s="553" t="s">
        <v>1149</v>
      </c>
      <c r="B31" s="554" t="s">
        <v>1093</v>
      </c>
      <c r="C31" s="269" t="s">
        <v>381</v>
      </c>
      <c r="D31" s="269" t="s">
        <v>381</v>
      </c>
      <c r="E31" s="290">
        <v>27447</v>
      </c>
      <c r="F31" s="122">
        <v>7964</v>
      </c>
      <c r="G31" s="122">
        <v>2647</v>
      </c>
      <c r="H31" s="122">
        <v>0</v>
      </c>
      <c r="I31" s="122">
        <v>0</v>
      </c>
      <c r="J31" s="556">
        <v>157.29913343539155</v>
      </c>
      <c r="K31" s="122"/>
      <c r="L31" s="122">
        <v>10768.299133435392</v>
      </c>
      <c r="M31" s="122">
        <v>295557506</v>
      </c>
      <c r="N31" s="122">
        <f t="shared" si="0"/>
        <v>139</v>
      </c>
      <c r="O31" s="557" t="str">
        <f t="shared" si="1"/>
        <v>Upplands-Bro</v>
      </c>
      <c r="P31" s="558">
        <f t="shared" si="2"/>
        <v>10768.299133435392</v>
      </c>
    </row>
    <row r="32" spans="1:16" x14ac:dyDescent="0.2">
      <c r="A32" s="553" t="s">
        <v>1149</v>
      </c>
      <c r="B32" s="554" t="s">
        <v>1099</v>
      </c>
      <c r="C32" s="269" t="s">
        <v>382</v>
      </c>
      <c r="D32" s="269" t="s">
        <v>382</v>
      </c>
      <c r="E32" s="290">
        <v>33144</v>
      </c>
      <c r="F32" s="122">
        <v>709</v>
      </c>
      <c r="G32" s="122">
        <v>1756</v>
      </c>
      <c r="H32" s="122">
        <v>0</v>
      </c>
      <c r="I32" s="122">
        <v>0</v>
      </c>
      <c r="J32" s="556">
        <v>157.29913343539155</v>
      </c>
      <c r="K32" s="122"/>
      <c r="L32" s="122">
        <v>2622.2991334353915</v>
      </c>
      <c r="M32" s="122">
        <v>86913482</v>
      </c>
      <c r="N32" s="122">
        <f t="shared" si="0"/>
        <v>20</v>
      </c>
      <c r="O32" s="557" t="str">
        <f t="shared" si="1"/>
        <v>Vallentuna</v>
      </c>
      <c r="P32" s="558">
        <f t="shared" si="2"/>
        <v>2622.2991334353915</v>
      </c>
    </row>
    <row r="33" spans="1:16" x14ac:dyDescent="0.2">
      <c r="A33" s="553" t="s">
        <v>1149</v>
      </c>
      <c r="B33" s="554" t="s">
        <v>1103</v>
      </c>
      <c r="C33" s="269" t="s">
        <v>383</v>
      </c>
      <c r="D33" s="269" t="s">
        <v>383</v>
      </c>
      <c r="E33" s="290">
        <v>11798</v>
      </c>
      <c r="F33" s="122">
        <v>-4217</v>
      </c>
      <c r="G33" s="122">
        <v>3174</v>
      </c>
      <c r="H33" s="122">
        <v>0</v>
      </c>
      <c r="I33" s="122">
        <v>94</v>
      </c>
      <c r="J33" s="556">
        <v>157.29913343539155</v>
      </c>
      <c r="K33" s="122"/>
      <c r="L33" s="122">
        <v>-791.70086656460842</v>
      </c>
      <c r="M33" s="122">
        <v>-9340487</v>
      </c>
      <c r="N33" s="122">
        <f t="shared" si="0"/>
        <v>9</v>
      </c>
      <c r="O33" s="557" t="str">
        <f t="shared" si="1"/>
        <v>Vaxholm</v>
      </c>
      <c r="P33" s="558">
        <f t="shared" si="2"/>
        <v>-791.70086656460842</v>
      </c>
    </row>
    <row r="34" spans="1:16" x14ac:dyDescent="0.2">
      <c r="A34" s="553" t="s">
        <v>1149</v>
      </c>
      <c r="B34" s="554" t="s">
        <v>1113</v>
      </c>
      <c r="C34" s="269" t="s">
        <v>384</v>
      </c>
      <c r="D34" s="269" t="s">
        <v>384</v>
      </c>
      <c r="E34" s="290">
        <v>43134</v>
      </c>
      <c r="F34" s="122">
        <v>1362</v>
      </c>
      <c r="G34" s="122">
        <v>2583</v>
      </c>
      <c r="H34" s="122">
        <v>0</v>
      </c>
      <c r="I34" s="122">
        <v>0</v>
      </c>
      <c r="J34" s="556">
        <v>157.29913343539155</v>
      </c>
      <c r="K34" s="122"/>
      <c r="L34" s="122">
        <v>4102.2991334353919</v>
      </c>
      <c r="M34" s="122">
        <v>176948571</v>
      </c>
      <c r="N34" s="122">
        <f t="shared" si="0"/>
        <v>34</v>
      </c>
      <c r="O34" s="557" t="str">
        <f t="shared" si="1"/>
        <v>Värmdö</v>
      </c>
      <c r="P34" s="558">
        <f t="shared" si="2"/>
        <v>4102.2991334353919</v>
      </c>
    </row>
    <row r="35" spans="1:16" x14ac:dyDescent="0.2">
      <c r="A35" s="553" t="s">
        <v>1149</v>
      </c>
      <c r="B35" s="554" t="s">
        <v>1138</v>
      </c>
      <c r="C35" s="269" t="s">
        <v>385</v>
      </c>
      <c r="D35" s="269" t="s">
        <v>385</v>
      </c>
      <c r="E35" s="290">
        <v>43945</v>
      </c>
      <c r="F35" s="122">
        <v>1060</v>
      </c>
      <c r="G35" s="122">
        <v>931</v>
      </c>
      <c r="H35" s="122">
        <v>0</v>
      </c>
      <c r="I35" s="122">
        <v>0</v>
      </c>
      <c r="J35" s="556">
        <v>157.29913343539155</v>
      </c>
      <c r="K35" s="122"/>
      <c r="L35" s="122">
        <v>2148.2991334353915</v>
      </c>
      <c r="M35" s="122">
        <v>94407005</v>
      </c>
      <c r="N35" s="122">
        <f t="shared" si="0"/>
        <v>16</v>
      </c>
      <c r="O35" s="557" t="str">
        <f t="shared" si="1"/>
        <v>Österåker</v>
      </c>
      <c r="P35" s="558">
        <f t="shared" si="2"/>
        <v>2148.2991334353915</v>
      </c>
    </row>
    <row r="36" spans="1:16" ht="25.5" x14ac:dyDescent="0.2">
      <c r="A36" s="553" t="s">
        <v>1150</v>
      </c>
      <c r="B36" s="554" t="s">
        <v>887</v>
      </c>
      <c r="C36" s="555" t="s">
        <v>387</v>
      </c>
      <c r="D36" s="282" t="s">
        <v>690</v>
      </c>
      <c r="E36" s="290">
        <v>43673</v>
      </c>
      <c r="F36" s="122">
        <v>8000</v>
      </c>
      <c r="G36" s="122">
        <v>-460</v>
      </c>
      <c r="H36" s="122">
        <v>0</v>
      </c>
      <c r="I36" s="122">
        <v>0</v>
      </c>
      <c r="J36" s="556">
        <v>157.29913343539155</v>
      </c>
      <c r="K36" s="122"/>
      <c r="L36" s="122">
        <v>7697.2991334353919</v>
      </c>
      <c r="M36" s="122">
        <v>336164145</v>
      </c>
      <c r="N36" s="122">
        <f t="shared" si="0"/>
        <v>73</v>
      </c>
      <c r="O36" s="557" t="str">
        <f t="shared" si="1"/>
        <v>Enköping</v>
      </c>
      <c r="P36" s="558">
        <f t="shared" si="2"/>
        <v>7697.2991334353919</v>
      </c>
    </row>
    <row r="37" spans="1:16" x14ac:dyDescent="0.2">
      <c r="A37" s="553">
        <v>3</v>
      </c>
      <c r="B37" s="554" t="s">
        <v>920</v>
      </c>
      <c r="C37" s="269" t="s">
        <v>388</v>
      </c>
      <c r="D37" s="269" t="s">
        <v>388</v>
      </c>
      <c r="E37" s="290">
        <v>13837</v>
      </c>
      <c r="F37" s="122">
        <v>11874</v>
      </c>
      <c r="G37" s="122">
        <v>448</v>
      </c>
      <c r="H37" s="122">
        <v>0</v>
      </c>
      <c r="I37" s="122">
        <v>0</v>
      </c>
      <c r="J37" s="556">
        <v>157.29913343539155</v>
      </c>
      <c r="K37" s="122"/>
      <c r="L37" s="122">
        <v>12479.299133435392</v>
      </c>
      <c r="M37" s="122">
        <v>172676062</v>
      </c>
      <c r="N37" s="122">
        <f t="shared" si="0"/>
        <v>178</v>
      </c>
      <c r="O37" s="557" t="str">
        <f t="shared" si="1"/>
        <v>Heby</v>
      </c>
      <c r="P37" s="558">
        <f t="shared" si="2"/>
        <v>12479.299133435392</v>
      </c>
    </row>
    <row r="38" spans="1:16" x14ac:dyDescent="0.2">
      <c r="A38" s="553" t="s">
        <v>1150</v>
      </c>
      <c r="B38" s="554" t="s">
        <v>930</v>
      </c>
      <c r="C38" s="269" t="s">
        <v>389</v>
      </c>
      <c r="D38" s="269" t="s">
        <v>389</v>
      </c>
      <c r="E38" s="290">
        <v>21013</v>
      </c>
      <c r="F38" s="122">
        <v>3832</v>
      </c>
      <c r="G38" s="122">
        <v>-1071</v>
      </c>
      <c r="H38" s="122">
        <v>0</v>
      </c>
      <c r="I38" s="122">
        <v>0</v>
      </c>
      <c r="J38" s="556">
        <v>157.29913343539155</v>
      </c>
      <c r="K38" s="122"/>
      <c r="L38" s="122">
        <v>2918.2991334353915</v>
      </c>
      <c r="M38" s="122">
        <v>61322220</v>
      </c>
      <c r="N38" s="122">
        <f t="shared" si="0"/>
        <v>23</v>
      </c>
      <c r="O38" s="557" t="str">
        <f t="shared" si="1"/>
        <v>Håbo</v>
      </c>
      <c r="P38" s="558">
        <f t="shared" si="2"/>
        <v>2918.2991334353915</v>
      </c>
    </row>
    <row r="39" spans="1:16" x14ac:dyDescent="0.2">
      <c r="A39" s="553" t="s">
        <v>1150</v>
      </c>
      <c r="B39" s="554" t="s">
        <v>955</v>
      </c>
      <c r="C39" s="269" t="s">
        <v>390</v>
      </c>
      <c r="D39" s="269" t="s">
        <v>390</v>
      </c>
      <c r="E39" s="290">
        <v>17943</v>
      </c>
      <c r="F39" s="122">
        <v>2713</v>
      </c>
      <c r="G39" s="122">
        <v>3227</v>
      </c>
      <c r="H39" s="122">
        <v>0</v>
      </c>
      <c r="I39" s="122">
        <v>0</v>
      </c>
      <c r="J39" s="556">
        <v>157.29913343539155</v>
      </c>
      <c r="K39" s="122"/>
      <c r="L39" s="122">
        <v>6097.2991334353919</v>
      </c>
      <c r="M39" s="122">
        <v>109403838</v>
      </c>
      <c r="N39" s="122">
        <f t="shared" si="0"/>
        <v>54</v>
      </c>
      <c r="O39" s="557" t="str">
        <f t="shared" si="1"/>
        <v>Knivsta</v>
      </c>
      <c r="P39" s="558">
        <f t="shared" si="2"/>
        <v>6097.2991334353919</v>
      </c>
    </row>
    <row r="40" spans="1:16" x14ac:dyDescent="0.2">
      <c r="A40" s="553" t="s">
        <v>1150</v>
      </c>
      <c r="B40" s="554" t="s">
        <v>1074</v>
      </c>
      <c r="C40" s="269" t="s">
        <v>391</v>
      </c>
      <c r="D40" s="269" t="s">
        <v>391</v>
      </c>
      <c r="E40" s="290">
        <v>20898</v>
      </c>
      <c r="F40" s="122">
        <v>12360</v>
      </c>
      <c r="G40" s="122">
        <v>1283</v>
      </c>
      <c r="H40" s="122">
        <v>0</v>
      </c>
      <c r="I40" s="122">
        <v>0</v>
      </c>
      <c r="J40" s="556">
        <v>157.29913343539155</v>
      </c>
      <c r="K40" s="122"/>
      <c r="L40" s="122">
        <v>13800.299133435392</v>
      </c>
      <c r="M40" s="122">
        <v>288398651</v>
      </c>
      <c r="N40" s="122">
        <f t="shared" si="0"/>
        <v>206</v>
      </c>
      <c r="O40" s="557" t="str">
        <f t="shared" si="1"/>
        <v>Tierp</v>
      </c>
      <c r="P40" s="558">
        <f t="shared" si="2"/>
        <v>13800.299133435392</v>
      </c>
    </row>
    <row r="41" spans="1:16" x14ac:dyDescent="0.2">
      <c r="A41" s="553" t="s">
        <v>1150</v>
      </c>
      <c r="B41" s="554" t="s">
        <v>1094</v>
      </c>
      <c r="C41" s="269" t="s">
        <v>386</v>
      </c>
      <c r="D41" s="269" t="s">
        <v>386</v>
      </c>
      <c r="E41" s="290">
        <v>219295</v>
      </c>
      <c r="F41" s="122">
        <v>5671</v>
      </c>
      <c r="G41" s="122">
        <v>-2606</v>
      </c>
      <c r="H41" s="122">
        <v>0</v>
      </c>
      <c r="I41" s="122">
        <v>0</v>
      </c>
      <c r="J41" s="556">
        <v>157.29913343539155</v>
      </c>
      <c r="K41" s="122"/>
      <c r="L41" s="122">
        <v>3222.2991334353915</v>
      </c>
      <c r="M41" s="122">
        <v>706634088</v>
      </c>
      <c r="N41" s="122">
        <f t="shared" si="0"/>
        <v>25</v>
      </c>
      <c r="O41" s="557" t="str">
        <f t="shared" si="1"/>
        <v>Uppsala</v>
      </c>
      <c r="P41" s="558">
        <f t="shared" si="2"/>
        <v>3222.2991334353915</v>
      </c>
    </row>
    <row r="42" spans="1:16" x14ac:dyDescent="0.2">
      <c r="A42" s="553" t="s">
        <v>1150</v>
      </c>
      <c r="B42" s="554" t="s">
        <v>1129</v>
      </c>
      <c r="C42" s="269" t="s">
        <v>392</v>
      </c>
      <c r="D42" s="269" t="s">
        <v>392</v>
      </c>
      <c r="E42" s="290">
        <v>9407</v>
      </c>
      <c r="F42" s="122">
        <v>10756</v>
      </c>
      <c r="G42" s="122">
        <v>947</v>
      </c>
      <c r="H42" s="122">
        <v>0</v>
      </c>
      <c r="I42" s="122">
        <v>0</v>
      </c>
      <c r="J42" s="556">
        <v>157.29913343539155</v>
      </c>
      <c r="K42" s="122"/>
      <c r="L42" s="122">
        <v>11860.299133435392</v>
      </c>
      <c r="M42" s="122">
        <v>111569834</v>
      </c>
      <c r="N42" s="122">
        <f t="shared" si="0"/>
        <v>169</v>
      </c>
      <c r="O42" s="557" t="str">
        <f t="shared" si="1"/>
        <v>Älvkarleby</v>
      </c>
      <c r="P42" s="558">
        <f t="shared" si="2"/>
        <v>11860.299133435392</v>
      </c>
    </row>
    <row r="43" spans="1:16" x14ac:dyDescent="0.2">
      <c r="A43" s="553" t="s">
        <v>1150</v>
      </c>
      <c r="B43" s="554" t="s">
        <v>1139</v>
      </c>
      <c r="C43" s="269" t="s">
        <v>393</v>
      </c>
      <c r="D43" s="269" t="s">
        <v>393</v>
      </c>
      <c r="E43" s="290">
        <v>21954</v>
      </c>
      <c r="F43" s="122">
        <v>7707</v>
      </c>
      <c r="G43" s="122">
        <v>-450</v>
      </c>
      <c r="H43" s="122">
        <v>0</v>
      </c>
      <c r="I43" s="122">
        <v>0</v>
      </c>
      <c r="J43" s="556">
        <v>157.29913343539155</v>
      </c>
      <c r="K43" s="122"/>
      <c r="L43" s="122">
        <v>7414.2991334353919</v>
      </c>
      <c r="M43" s="122">
        <v>162773523</v>
      </c>
      <c r="N43" s="122">
        <f t="shared" si="0"/>
        <v>70</v>
      </c>
      <c r="O43" s="557" t="str">
        <f t="shared" si="1"/>
        <v>Östhammar</v>
      </c>
      <c r="P43" s="558">
        <f t="shared" si="2"/>
        <v>7414.2991334353919</v>
      </c>
    </row>
    <row r="44" spans="1:16" ht="25.5" x14ac:dyDescent="0.2">
      <c r="A44" s="553" t="s">
        <v>1151</v>
      </c>
      <c r="B44" s="554" t="s">
        <v>888</v>
      </c>
      <c r="C44" s="555" t="s">
        <v>395</v>
      </c>
      <c r="D44" s="282" t="s">
        <v>691</v>
      </c>
      <c r="E44" s="290">
        <v>104616</v>
      </c>
      <c r="F44" s="122">
        <v>12296</v>
      </c>
      <c r="G44" s="122">
        <v>2135</v>
      </c>
      <c r="H44" s="122">
        <v>0</v>
      </c>
      <c r="I44" s="122">
        <v>0</v>
      </c>
      <c r="J44" s="556">
        <v>157.29913343539155</v>
      </c>
      <c r="K44" s="122"/>
      <c r="L44" s="122">
        <v>14588.299133435392</v>
      </c>
      <c r="M44" s="122">
        <v>1526169502</v>
      </c>
      <c r="N44" s="122">
        <f t="shared" si="0"/>
        <v>216</v>
      </c>
      <c r="O44" s="557" t="str">
        <f t="shared" si="1"/>
        <v>Eskilstuna</v>
      </c>
      <c r="P44" s="558">
        <f t="shared" si="2"/>
        <v>14588.299133435392</v>
      </c>
    </row>
    <row r="45" spans="1:16" x14ac:dyDescent="0.2">
      <c r="A45" s="553" t="s">
        <v>1151</v>
      </c>
      <c r="B45" s="554" t="s">
        <v>897</v>
      </c>
      <c r="C45" s="269" t="s">
        <v>396</v>
      </c>
      <c r="D45" s="269" t="s">
        <v>396</v>
      </c>
      <c r="E45" s="290">
        <v>16928</v>
      </c>
      <c r="F45" s="122">
        <v>15071</v>
      </c>
      <c r="G45" s="122">
        <v>1947</v>
      </c>
      <c r="H45" s="122">
        <v>0</v>
      </c>
      <c r="I45" s="122">
        <v>0</v>
      </c>
      <c r="J45" s="556">
        <v>157.29913343539155</v>
      </c>
      <c r="K45" s="122"/>
      <c r="L45" s="122">
        <v>17175.29913343539</v>
      </c>
      <c r="M45" s="122">
        <v>290743464</v>
      </c>
      <c r="N45" s="122">
        <f t="shared" si="0"/>
        <v>259</v>
      </c>
      <c r="O45" s="557" t="str">
        <f t="shared" si="1"/>
        <v>Flen</v>
      </c>
      <c r="P45" s="558">
        <f t="shared" si="2"/>
        <v>17175.29913343539</v>
      </c>
    </row>
    <row r="46" spans="1:16" x14ac:dyDescent="0.2">
      <c r="A46" s="553" t="s">
        <v>1151</v>
      </c>
      <c r="B46" s="554" t="s">
        <v>902</v>
      </c>
      <c r="C46" s="269" t="s">
        <v>397</v>
      </c>
      <c r="D46" s="269" t="s">
        <v>397</v>
      </c>
      <c r="E46" s="290">
        <v>10985</v>
      </c>
      <c r="F46" s="122">
        <v>9691</v>
      </c>
      <c r="G46" s="122">
        <v>-577</v>
      </c>
      <c r="H46" s="122">
        <v>0</v>
      </c>
      <c r="I46" s="122">
        <v>0</v>
      </c>
      <c r="J46" s="556">
        <v>157.29913343539155</v>
      </c>
      <c r="K46" s="122"/>
      <c r="L46" s="122">
        <v>9271.2991334353919</v>
      </c>
      <c r="M46" s="122">
        <v>101845221</v>
      </c>
      <c r="N46" s="122">
        <f t="shared" si="0"/>
        <v>106</v>
      </c>
      <c r="O46" s="557" t="str">
        <f t="shared" si="1"/>
        <v>Gnesta</v>
      </c>
      <c r="P46" s="558">
        <f t="shared" si="2"/>
        <v>9271.2991334353919</v>
      </c>
    </row>
    <row r="47" spans="1:16" x14ac:dyDescent="0.2">
      <c r="A47" s="553" t="s">
        <v>1151</v>
      </c>
      <c r="B47" s="554" t="s">
        <v>950</v>
      </c>
      <c r="C47" s="269" t="s">
        <v>398</v>
      </c>
      <c r="D47" s="269" t="s">
        <v>398</v>
      </c>
      <c r="E47" s="290">
        <v>34073</v>
      </c>
      <c r="F47" s="122">
        <v>12189</v>
      </c>
      <c r="G47" s="122">
        <v>2653</v>
      </c>
      <c r="H47" s="122">
        <v>0</v>
      </c>
      <c r="I47" s="122">
        <v>0</v>
      </c>
      <c r="J47" s="556">
        <v>157.29913343539155</v>
      </c>
      <c r="K47" s="122"/>
      <c r="L47" s="122">
        <v>14999.299133435392</v>
      </c>
      <c r="M47" s="122">
        <v>511071119</v>
      </c>
      <c r="N47" s="122">
        <f t="shared" si="0"/>
        <v>227</v>
      </c>
      <c r="O47" s="557" t="str">
        <f t="shared" si="1"/>
        <v>Katrineholm</v>
      </c>
      <c r="P47" s="558">
        <f t="shared" si="2"/>
        <v>14999.299133435392</v>
      </c>
    </row>
    <row r="48" spans="1:16" x14ac:dyDescent="0.2">
      <c r="A48" s="553" t="s">
        <v>1151</v>
      </c>
      <c r="B48" s="554" t="s">
        <v>1013</v>
      </c>
      <c r="C48" s="269" t="s">
        <v>399</v>
      </c>
      <c r="D48" s="269" t="s">
        <v>399</v>
      </c>
      <c r="E48" s="290">
        <v>55396</v>
      </c>
      <c r="F48" s="122">
        <v>8037</v>
      </c>
      <c r="G48" s="122">
        <v>788</v>
      </c>
      <c r="H48" s="122">
        <v>0</v>
      </c>
      <c r="I48" s="122">
        <v>0</v>
      </c>
      <c r="J48" s="556">
        <v>157.29913343539155</v>
      </c>
      <c r="K48" s="122"/>
      <c r="L48" s="122">
        <v>8982.2991334353919</v>
      </c>
      <c r="M48" s="122">
        <v>497583443</v>
      </c>
      <c r="N48" s="122">
        <f t="shared" si="0"/>
        <v>97</v>
      </c>
      <c r="O48" s="557" t="str">
        <f t="shared" si="1"/>
        <v>Nyköping</v>
      </c>
      <c r="P48" s="558">
        <f t="shared" si="2"/>
        <v>8982.2991334353919</v>
      </c>
    </row>
    <row r="49" spans="1:16" x14ac:dyDescent="0.2">
      <c r="A49" s="553" t="s">
        <v>1151</v>
      </c>
      <c r="B49" s="554" t="s">
        <v>1023</v>
      </c>
      <c r="C49" s="269" t="s">
        <v>400</v>
      </c>
      <c r="D49" s="269" t="s">
        <v>400</v>
      </c>
      <c r="E49" s="290">
        <v>12013</v>
      </c>
      <c r="F49" s="122">
        <v>9858</v>
      </c>
      <c r="G49" s="122">
        <v>-2116</v>
      </c>
      <c r="H49" s="122">
        <v>0</v>
      </c>
      <c r="I49" s="122">
        <v>0</v>
      </c>
      <c r="J49" s="556">
        <v>157.29913343539155</v>
      </c>
      <c r="K49" s="122"/>
      <c r="L49" s="122">
        <v>7899.2991334353919</v>
      </c>
      <c r="M49" s="122">
        <v>94894280</v>
      </c>
      <c r="N49" s="122">
        <f t="shared" si="0"/>
        <v>76</v>
      </c>
      <c r="O49" s="557" t="str">
        <f t="shared" si="1"/>
        <v>Oxelösund</v>
      </c>
      <c r="P49" s="558">
        <f t="shared" si="2"/>
        <v>7899.2991334353919</v>
      </c>
    </row>
    <row r="50" spans="1:16" x14ac:dyDescent="0.2">
      <c r="A50" s="553" t="s">
        <v>1151</v>
      </c>
      <c r="B50" s="554" t="s">
        <v>1054</v>
      </c>
      <c r="C50" s="269" t="s">
        <v>401</v>
      </c>
      <c r="D50" s="269" t="s">
        <v>401</v>
      </c>
      <c r="E50" s="290">
        <v>34937</v>
      </c>
      <c r="F50" s="122">
        <v>5576</v>
      </c>
      <c r="G50" s="122">
        <v>-284</v>
      </c>
      <c r="H50" s="122">
        <v>0</v>
      </c>
      <c r="I50" s="122">
        <v>0</v>
      </c>
      <c r="J50" s="556">
        <v>157.29913343539155</v>
      </c>
      <c r="K50" s="122"/>
      <c r="L50" s="122">
        <v>5449.2991334353919</v>
      </c>
      <c r="M50" s="122">
        <v>190382164</v>
      </c>
      <c r="N50" s="122">
        <f t="shared" si="0"/>
        <v>45</v>
      </c>
      <c r="O50" s="557" t="str">
        <f t="shared" si="1"/>
        <v>Strängnäs</v>
      </c>
      <c r="P50" s="558">
        <f t="shared" si="2"/>
        <v>5449.2991334353919</v>
      </c>
    </row>
    <row r="51" spans="1:16" x14ac:dyDescent="0.2">
      <c r="A51" s="553" t="s">
        <v>1151</v>
      </c>
      <c r="B51" s="554" t="s">
        <v>1085</v>
      </c>
      <c r="C51" s="269" t="s">
        <v>402</v>
      </c>
      <c r="D51" s="269" t="s">
        <v>402</v>
      </c>
      <c r="E51" s="290">
        <v>12862</v>
      </c>
      <c r="F51" s="122">
        <v>5012</v>
      </c>
      <c r="G51" s="122">
        <v>-1188</v>
      </c>
      <c r="H51" s="122">
        <v>0</v>
      </c>
      <c r="I51" s="122">
        <v>0</v>
      </c>
      <c r="J51" s="556">
        <v>157.29913343539155</v>
      </c>
      <c r="K51" s="122"/>
      <c r="L51" s="122">
        <v>3981.2991334353915</v>
      </c>
      <c r="M51" s="122">
        <v>51207469</v>
      </c>
      <c r="N51" s="122">
        <f t="shared" si="0"/>
        <v>33</v>
      </c>
      <c r="O51" s="557" t="str">
        <f t="shared" si="1"/>
        <v>Trosa</v>
      </c>
      <c r="P51" s="558">
        <f t="shared" si="2"/>
        <v>3981.2991334353915</v>
      </c>
    </row>
    <row r="52" spans="1:16" x14ac:dyDescent="0.2">
      <c r="A52" s="553" t="s">
        <v>1151</v>
      </c>
      <c r="B52" s="554" t="s">
        <v>1109</v>
      </c>
      <c r="C52" s="269" t="s">
        <v>403</v>
      </c>
      <c r="D52" s="269" t="s">
        <v>403</v>
      </c>
      <c r="E52" s="290">
        <v>9187</v>
      </c>
      <c r="F52" s="122">
        <v>14494</v>
      </c>
      <c r="G52" s="122">
        <v>1265</v>
      </c>
      <c r="H52" s="122">
        <v>0</v>
      </c>
      <c r="I52" s="122">
        <v>0</v>
      </c>
      <c r="J52" s="556">
        <v>157.29913343539155</v>
      </c>
      <c r="K52" s="122"/>
      <c r="L52" s="122">
        <v>15916.299133435392</v>
      </c>
      <c r="M52" s="122">
        <v>146223040</v>
      </c>
      <c r="N52" s="122">
        <f t="shared" si="0"/>
        <v>236</v>
      </c>
      <c r="O52" s="557" t="str">
        <f t="shared" si="1"/>
        <v>Vingåker</v>
      </c>
      <c r="P52" s="558">
        <f t="shared" si="2"/>
        <v>15916.299133435392</v>
      </c>
    </row>
    <row r="53" spans="1:16" ht="25.5" x14ac:dyDescent="0.2">
      <c r="A53" s="553" t="s">
        <v>1152</v>
      </c>
      <c r="B53" s="554" t="s">
        <v>874</v>
      </c>
      <c r="C53" s="555" t="s">
        <v>405</v>
      </c>
      <c r="D53" s="282" t="s">
        <v>692</v>
      </c>
      <c r="E53" s="290">
        <v>5449</v>
      </c>
      <c r="F53" s="122">
        <v>10813</v>
      </c>
      <c r="G53" s="122">
        <v>52</v>
      </c>
      <c r="H53" s="122">
        <v>0</v>
      </c>
      <c r="I53" s="122">
        <v>0</v>
      </c>
      <c r="J53" s="556">
        <v>157.29913343539155</v>
      </c>
      <c r="K53" s="122"/>
      <c r="L53" s="122">
        <v>11022.299133435392</v>
      </c>
      <c r="M53" s="122">
        <v>60060508</v>
      </c>
      <c r="N53" s="122">
        <f t="shared" si="0"/>
        <v>149</v>
      </c>
      <c r="O53" s="557" t="str">
        <f t="shared" si="1"/>
        <v>Boxholm</v>
      </c>
      <c r="P53" s="558">
        <f t="shared" si="2"/>
        <v>11022.299133435392</v>
      </c>
    </row>
    <row r="54" spans="1:16" x14ac:dyDescent="0.2">
      <c r="A54" s="553" t="s">
        <v>1152</v>
      </c>
      <c r="B54" s="554" t="s">
        <v>896</v>
      </c>
      <c r="C54" s="269" t="s">
        <v>406</v>
      </c>
      <c r="D54" s="269" t="s">
        <v>406</v>
      </c>
      <c r="E54" s="290">
        <v>21515</v>
      </c>
      <c r="F54" s="122">
        <v>9253</v>
      </c>
      <c r="G54" s="122">
        <v>817</v>
      </c>
      <c r="H54" s="122">
        <v>0</v>
      </c>
      <c r="I54" s="122">
        <v>0</v>
      </c>
      <c r="J54" s="556">
        <v>157.29913343539155</v>
      </c>
      <c r="K54" s="122"/>
      <c r="L54" s="122">
        <v>10227.299133435392</v>
      </c>
      <c r="M54" s="122">
        <v>220040341</v>
      </c>
      <c r="N54" s="122">
        <f t="shared" si="0"/>
        <v>125</v>
      </c>
      <c r="O54" s="557" t="str">
        <f t="shared" si="1"/>
        <v>Finspång</v>
      </c>
      <c r="P54" s="558">
        <f t="shared" si="2"/>
        <v>10227.299133435392</v>
      </c>
    </row>
    <row r="55" spans="1:16" x14ac:dyDescent="0.2">
      <c r="A55" s="553" t="s">
        <v>1152</v>
      </c>
      <c r="B55" s="554" t="s">
        <v>952</v>
      </c>
      <c r="C55" s="269" t="s">
        <v>407</v>
      </c>
      <c r="D55" s="269" t="s">
        <v>407</v>
      </c>
      <c r="E55" s="290">
        <v>9874</v>
      </c>
      <c r="F55" s="122">
        <v>10522</v>
      </c>
      <c r="G55" s="122">
        <v>1210</v>
      </c>
      <c r="H55" s="122">
        <v>0</v>
      </c>
      <c r="I55" s="122">
        <v>0</v>
      </c>
      <c r="J55" s="556">
        <v>157.29913343539155</v>
      </c>
      <c r="K55" s="122"/>
      <c r="L55" s="122">
        <v>11889.299133435392</v>
      </c>
      <c r="M55" s="122">
        <v>117394940</v>
      </c>
      <c r="N55" s="122">
        <f t="shared" si="0"/>
        <v>170</v>
      </c>
      <c r="O55" s="557" t="str">
        <f t="shared" si="1"/>
        <v>Kinda</v>
      </c>
      <c r="P55" s="558">
        <f t="shared" si="2"/>
        <v>11889.299133435392</v>
      </c>
    </row>
    <row r="56" spans="1:16" x14ac:dyDescent="0.2">
      <c r="A56" s="553" t="s">
        <v>1152</v>
      </c>
      <c r="B56" s="554" t="s">
        <v>977</v>
      </c>
      <c r="C56" s="269" t="s">
        <v>408</v>
      </c>
      <c r="D56" s="269" t="s">
        <v>408</v>
      </c>
      <c r="E56" s="290">
        <v>158245</v>
      </c>
      <c r="F56" s="122">
        <v>6788</v>
      </c>
      <c r="G56" s="122">
        <v>-1986</v>
      </c>
      <c r="H56" s="122">
        <v>0</v>
      </c>
      <c r="I56" s="122">
        <v>0</v>
      </c>
      <c r="J56" s="556">
        <v>157.29913343539155</v>
      </c>
      <c r="K56" s="122"/>
      <c r="L56" s="122">
        <v>4959.2991334353919</v>
      </c>
      <c r="M56" s="122">
        <v>784784291</v>
      </c>
      <c r="N56" s="122">
        <f t="shared" si="0"/>
        <v>41</v>
      </c>
      <c r="O56" s="557" t="str">
        <f t="shared" si="1"/>
        <v>Linköping</v>
      </c>
      <c r="P56" s="558">
        <f t="shared" si="2"/>
        <v>4959.2991334353919</v>
      </c>
    </row>
    <row r="57" spans="1:16" x14ac:dyDescent="0.2">
      <c r="A57" s="553" t="s">
        <v>1152</v>
      </c>
      <c r="B57" s="554" t="s">
        <v>994</v>
      </c>
      <c r="C57" s="269" t="s">
        <v>409</v>
      </c>
      <c r="D57" s="269" t="s">
        <v>409</v>
      </c>
      <c r="E57" s="290">
        <v>27015</v>
      </c>
      <c r="F57" s="122">
        <v>9217</v>
      </c>
      <c r="G57" s="122">
        <v>-414</v>
      </c>
      <c r="H57" s="122">
        <v>0</v>
      </c>
      <c r="I57" s="122">
        <v>0</v>
      </c>
      <c r="J57" s="556">
        <v>157.29913343539155</v>
      </c>
      <c r="K57" s="122"/>
      <c r="L57" s="122">
        <v>8960.2991334353919</v>
      </c>
      <c r="M57" s="122">
        <v>242062481</v>
      </c>
      <c r="N57" s="122">
        <f t="shared" si="0"/>
        <v>94</v>
      </c>
      <c r="O57" s="557" t="str">
        <f t="shared" si="1"/>
        <v>Mjölby</v>
      </c>
      <c r="P57" s="558">
        <f t="shared" si="2"/>
        <v>8960.2991334353919</v>
      </c>
    </row>
    <row r="58" spans="1:16" x14ac:dyDescent="0.2">
      <c r="A58" s="553" t="s">
        <v>1152</v>
      </c>
      <c r="B58" s="554" t="s">
        <v>996</v>
      </c>
      <c r="C58" s="269" t="s">
        <v>410</v>
      </c>
      <c r="D58" s="269" t="s">
        <v>410</v>
      </c>
      <c r="E58" s="290">
        <v>43498</v>
      </c>
      <c r="F58" s="122">
        <v>10712</v>
      </c>
      <c r="G58" s="122">
        <v>-576</v>
      </c>
      <c r="H58" s="122">
        <v>0</v>
      </c>
      <c r="I58" s="122">
        <v>0</v>
      </c>
      <c r="J58" s="556">
        <v>157.29913343539155</v>
      </c>
      <c r="K58" s="122"/>
      <c r="L58" s="122">
        <v>10293.299133435392</v>
      </c>
      <c r="M58" s="122">
        <v>447737926</v>
      </c>
      <c r="N58" s="122">
        <f t="shared" si="0"/>
        <v>129</v>
      </c>
      <c r="O58" s="557" t="str">
        <f t="shared" si="1"/>
        <v>Motala</v>
      </c>
      <c r="P58" s="558">
        <f t="shared" si="2"/>
        <v>10293.299133435392</v>
      </c>
    </row>
    <row r="59" spans="1:16" x14ac:dyDescent="0.2">
      <c r="A59" s="553" t="s">
        <v>1152</v>
      </c>
      <c r="B59" s="554" t="s">
        <v>1008</v>
      </c>
      <c r="C59" s="269" t="s">
        <v>411</v>
      </c>
      <c r="D59" s="269" t="s">
        <v>411</v>
      </c>
      <c r="E59" s="290">
        <v>140851</v>
      </c>
      <c r="F59" s="122">
        <v>10001</v>
      </c>
      <c r="G59" s="122">
        <v>709</v>
      </c>
      <c r="H59" s="122">
        <v>0</v>
      </c>
      <c r="I59" s="122">
        <v>0</v>
      </c>
      <c r="J59" s="556">
        <v>157.29913343539155</v>
      </c>
      <c r="K59" s="122"/>
      <c r="L59" s="122">
        <v>10867.299133435392</v>
      </c>
      <c r="M59" s="122">
        <v>1530669950</v>
      </c>
      <c r="N59" s="122">
        <f t="shared" si="0"/>
        <v>143</v>
      </c>
      <c r="O59" s="557" t="str">
        <f t="shared" si="1"/>
        <v>Norrköping</v>
      </c>
      <c r="P59" s="558">
        <f t="shared" si="2"/>
        <v>10867.299133435392</v>
      </c>
    </row>
    <row r="60" spans="1:16" x14ac:dyDescent="0.2">
      <c r="A60" s="553" t="s">
        <v>1152</v>
      </c>
      <c r="B60" s="554" t="s">
        <v>1068</v>
      </c>
      <c r="C60" s="269" t="s">
        <v>412</v>
      </c>
      <c r="D60" s="269" t="s">
        <v>412</v>
      </c>
      <c r="E60" s="290">
        <v>14544</v>
      </c>
      <c r="F60" s="122">
        <v>7818</v>
      </c>
      <c r="G60" s="122">
        <v>-769</v>
      </c>
      <c r="H60" s="122">
        <v>0</v>
      </c>
      <c r="I60" s="122">
        <v>0</v>
      </c>
      <c r="J60" s="556">
        <v>157.29913343539155</v>
      </c>
      <c r="K60" s="122"/>
      <c r="L60" s="122">
        <v>7206.2991334353919</v>
      </c>
      <c r="M60" s="122">
        <v>104808415</v>
      </c>
      <c r="N60" s="122">
        <f t="shared" si="0"/>
        <v>66</v>
      </c>
      <c r="O60" s="557" t="str">
        <f t="shared" si="1"/>
        <v>Söderköping</v>
      </c>
      <c r="P60" s="558">
        <f t="shared" si="2"/>
        <v>7206.2991334353919</v>
      </c>
    </row>
    <row r="61" spans="1:16" x14ac:dyDescent="0.2">
      <c r="A61" s="553" t="s">
        <v>1152</v>
      </c>
      <c r="B61" s="554" t="s">
        <v>1096</v>
      </c>
      <c r="C61" s="269" t="s">
        <v>413</v>
      </c>
      <c r="D61" s="269" t="s">
        <v>413</v>
      </c>
      <c r="E61" s="290">
        <v>7413</v>
      </c>
      <c r="F61" s="122">
        <v>8251</v>
      </c>
      <c r="G61" s="122">
        <v>326</v>
      </c>
      <c r="H61" s="122">
        <v>0</v>
      </c>
      <c r="I61" s="122">
        <v>0</v>
      </c>
      <c r="J61" s="556">
        <v>157.29913343539155</v>
      </c>
      <c r="K61" s="122"/>
      <c r="L61" s="122">
        <v>8734.2991334353919</v>
      </c>
      <c r="M61" s="122">
        <v>64747359</v>
      </c>
      <c r="N61" s="122">
        <f t="shared" si="0"/>
        <v>90</v>
      </c>
      <c r="O61" s="557" t="str">
        <f t="shared" si="1"/>
        <v>Vadstena</v>
      </c>
      <c r="P61" s="558">
        <f t="shared" si="2"/>
        <v>8734.2991334353919</v>
      </c>
    </row>
    <row r="62" spans="1:16" x14ac:dyDescent="0.2">
      <c r="A62" s="553" t="s">
        <v>1152</v>
      </c>
      <c r="B62" s="554" t="s">
        <v>1098</v>
      </c>
      <c r="C62" s="269" t="s">
        <v>414</v>
      </c>
      <c r="D62" s="269" t="s">
        <v>414</v>
      </c>
      <c r="E62" s="290">
        <v>7900</v>
      </c>
      <c r="F62" s="122">
        <v>12963</v>
      </c>
      <c r="G62" s="122">
        <v>-564</v>
      </c>
      <c r="H62" s="122">
        <v>0</v>
      </c>
      <c r="I62" s="122">
        <v>0</v>
      </c>
      <c r="J62" s="556">
        <v>157.29913343539155</v>
      </c>
      <c r="K62" s="122"/>
      <c r="L62" s="122">
        <v>12556.299133435392</v>
      </c>
      <c r="M62" s="122">
        <v>99194763</v>
      </c>
      <c r="N62" s="122">
        <f t="shared" si="0"/>
        <v>183</v>
      </c>
      <c r="O62" s="557" t="str">
        <f t="shared" si="1"/>
        <v>Valdemarsvik</v>
      </c>
      <c r="P62" s="558">
        <f t="shared" si="2"/>
        <v>12556.299133435392</v>
      </c>
    </row>
    <row r="63" spans="1:16" x14ac:dyDescent="0.2">
      <c r="A63" s="553" t="s">
        <v>1152</v>
      </c>
      <c r="B63" s="554" t="s">
        <v>1118</v>
      </c>
      <c r="C63" s="269" t="s">
        <v>415</v>
      </c>
      <c r="D63" s="269" t="s">
        <v>415</v>
      </c>
      <c r="E63" s="290">
        <v>3739</v>
      </c>
      <c r="F63" s="122">
        <v>12536</v>
      </c>
      <c r="G63" s="122">
        <v>3594</v>
      </c>
      <c r="H63" s="122">
        <v>0</v>
      </c>
      <c r="I63" s="122">
        <v>0</v>
      </c>
      <c r="J63" s="556">
        <v>157.29913343539155</v>
      </c>
      <c r="K63" s="122"/>
      <c r="L63" s="122">
        <v>16287.299133435392</v>
      </c>
      <c r="M63" s="122">
        <v>60898211</v>
      </c>
      <c r="N63" s="122">
        <f t="shared" si="0"/>
        <v>242</v>
      </c>
      <c r="O63" s="557" t="str">
        <f t="shared" si="1"/>
        <v>Ydre</v>
      </c>
      <c r="P63" s="558">
        <f t="shared" si="2"/>
        <v>16287.299133435392</v>
      </c>
    </row>
    <row r="64" spans="1:16" x14ac:dyDescent="0.2">
      <c r="A64" s="553" t="s">
        <v>1152</v>
      </c>
      <c r="B64" s="554" t="s">
        <v>1126</v>
      </c>
      <c r="C64" s="269" t="s">
        <v>416</v>
      </c>
      <c r="D64" s="269" t="s">
        <v>416</v>
      </c>
      <c r="E64" s="290">
        <v>11611</v>
      </c>
      <c r="F64" s="122">
        <v>10365</v>
      </c>
      <c r="G64" s="122">
        <v>-224</v>
      </c>
      <c r="H64" s="122">
        <v>0</v>
      </c>
      <c r="I64" s="122">
        <v>0</v>
      </c>
      <c r="J64" s="556">
        <v>157.29913343539155</v>
      </c>
      <c r="K64" s="122"/>
      <c r="L64" s="122">
        <v>10298.299133435392</v>
      </c>
      <c r="M64" s="122">
        <v>119573551</v>
      </c>
      <c r="N64" s="122">
        <f t="shared" si="0"/>
        <v>130</v>
      </c>
      <c r="O64" s="557" t="str">
        <f t="shared" si="1"/>
        <v>Åtvidaberg</v>
      </c>
      <c r="P64" s="558">
        <f t="shared" si="2"/>
        <v>10298.299133435392</v>
      </c>
    </row>
    <row r="65" spans="1:16" x14ac:dyDescent="0.2">
      <c r="A65" s="553" t="s">
        <v>1152</v>
      </c>
      <c r="B65" s="554" t="s">
        <v>1133</v>
      </c>
      <c r="C65" s="269" t="s">
        <v>417</v>
      </c>
      <c r="D65" s="269" t="s">
        <v>417</v>
      </c>
      <c r="E65" s="290">
        <v>5366</v>
      </c>
      <c r="F65" s="122">
        <v>13453</v>
      </c>
      <c r="G65" s="122">
        <v>1314</v>
      </c>
      <c r="H65" s="122">
        <v>0</v>
      </c>
      <c r="I65" s="122">
        <v>0</v>
      </c>
      <c r="J65" s="556">
        <v>157.29913343539155</v>
      </c>
      <c r="K65" s="122"/>
      <c r="L65" s="122">
        <v>14924.299133435392</v>
      </c>
      <c r="M65" s="122">
        <v>80083789</v>
      </c>
      <c r="N65" s="122">
        <f t="shared" si="0"/>
        <v>224</v>
      </c>
      <c r="O65" s="557" t="str">
        <f t="shared" si="1"/>
        <v>Ödeshög</v>
      </c>
      <c r="P65" s="558">
        <f t="shared" si="2"/>
        <v>14924.299133435392</v>
      </c>
    </row>
    <row r="66" spans="1:16" ht="25.5" x14ac:dyDescent="0.2">
      <c r="A66" s="553" t="s">
        <v>1153</v>
      </c>
      <c r="B66" s="554" t="s">
        <v>856</v>
      </c>
      <c r="C66" s="555" t="s">
        <v>419</v>
      </c>
      <c r="D66" s="282" t="s">
        <v>693</v>
      </c>
      <c r="E66" s="290">
        <v>6774</v>
      </c>
      <c r="F66" s="122">
        <v>11157</v>
      </c>
      <c r="G66" s="122">
        <v>-334</v>
      </c>
      <c r="H66" s="122">
        <v>0</v>
      </c>
      <c r="I66" s="122">
        <v>0</v>
      </c>
      <c r="J66" s="556">
        <v>157.29913343539155</v>
      </c>
      <c r="K66" s="122"/>
      <c r="L66" s="122">
        <v>10980.299133435392</v>
      </c>
      <c r="M66" s="122">
        <v>74380546</v>
      </c>
      <c r="N66" s="122">
        <f t="shared" si="0"/>
        <v>148</v>
      </c>
      <c r="O66" s="557" t="str">
        <f t="shared" si="1"/>
        <v>Aneby</v>
      </c>
      <c r="P66" s="558">
        <f t="shared" si="2"/>
        <v>10980.299133435392</v>
      </c>
    </row>
    <row r="67" spans="1:16" x14ac:dyDescent="0.2">
      <c r="A67" s="553" t="s">
        <v>1153</v>
      </c>
      <c r="B67" s="554" t="s">
        <v>885</v>
      </c>
      <c r="C67" s="269" t="s">
        <v>420</v>
      </c>
      <c r="D67" s="269" t="s">
        <v>420</v>
      </c>
      <c r="E67" s="290">
        <v>17434</v>
      </c>
      <c r="F67" s="122">
        <v>9409</v>
      </c>
      <c r="G67" s="122">
        <v>-419</v>
      </c>
      <c r="H67" s="122">
        <v>0</v>
      </c>
      <c r="I67" s="122">
        <v>0</v>
      </c>
      <c r="J67" s="556">
        <v>157.29913343539155</v>
      </c>
      <c r="K67" s="122"/>
      <c r="L67" s="122">
        <v>9147.2991334353919</v>
      </c>
      <c r="M67" s="122">
        <v>159474013</v>
      </c>
      <c r="N67" s="122">
        <f t="shared" si="0"/>
        <v>102</v>
      </c>
      <c r="O67" s="557" t="str">
        <f t="shared" si="1"/>
        <v>Eksjö</v>
      </c>
      <c r="P67" s="558">
        <f t="shared" si="2"/>
        <v>9147.2991334353919</v>
      </c>
    </row>
    <row r="68" spans="1:16" x14ac:dyDescent="0.2">
      <c r="A68" s="553" t="s">
        <v>1153</v>
      </c>
      <c r="B68" s="554" t="s">
        <v>901</v>
      </c>
      <c r="C68" s="269" t="s">
        <v>421</v>
      </c>
      <c r="D68" s="269" t="s">
        <v>421</v>
      </c>
      <c r="E68" s="290">
        <v>29620</v>
      </c>
      <c r="F68" s="122">
        <v>9759</v>
      </c>
      <c r="G68" s="122">
        <v>53</v>
      </c>
      <c r="H68" s="122">
        <v>0</v>
      </c>
      <c r="I68" s="122">
        <v>0</v>
      </c>
      <c r="J68" s="556">
        <v>157.29913343539155</v>
      </c>
      <c r="K68" s="122"/>
      <c r="L68" s="122">
        <v>9969.2991334353919</v>
      </c>
      <c r="M68" s="122">
        <v>295290640</v>
      </c>
      <c r="N68" s="122">
        <f t="shared" si="0"/>
        <v>118</v>
      </c>
      <c r="O68" s="557" t="str">
        <f t="shared" si="1"/>
        <v>Gislaved</v>
      </c>
      <c r="P68" s="558">
        <f t="shared" si="2"/>
        <v>9969.2991334353919</v>
      </c>
    </row>
    <row r="69" spans="1:16" x14ac:dyDescent="0.2">
      <c r="A69" s="553" t="s">
        <v>1153</v>
      </c>
      <c r="B69" s="554" t="s">
        <v>903</v>
      </c>
      <c r="C69" s="269" t="s">
        <v>422</v>
      </c>
      <c r="D69" s="269" t="s">
        <v>422</v>
      </c>
      <c r="E69" s="290">
        <v>9701</v>
      </c>
      <c r="F69" s="122">
        <v>8667</v>
      </c>
      <c r="G69" s="122">
        <v>-368</v>
      </c>
      <c r="H69" s="122">
        <v>0</v>
      </c>
      <c r="I69" s="122">
        <v>0</v>
      </c>
      <c r="J69" s="556">
        <v>157.29913343539155</v>
      </c>
      <c r="K69" s="122"/>
      <c r="L69" s="122">
        <v>8456.2991334353919</v>
      </c>
      <c r="M69" s="122">
        <v>82034558</v>
      </c>
      <c r="N69" s="122">
        <f t="shared" si="0"/>
        <v>83</v>
      </c>
      <c r="O69" s="557" t="str">
        <f t="shared" si="1"/>
        <v>Gnosjö</v>
      </c>
      <c r="P69" s="558">
        <f t="shared" si="2"/>
        <v>8456.2991334353919</v>
      </c>
    </row>
    <row r="70" spans="1:16" x14ac:dyDescent="0.2">
      <c r="A70" s="553" t="s">
        <v>1153</v>
      </c>
      <c r="B70" s="554" t="s">
        <v>912</v>
      </c>
      <c r="C70" s="269" t="s">
        <v>423</v>
      </c>
      <c r="D70" s="269" t="s">
        <v>423</v>
      </c>
      <c r="E70" s="290">
        <v>11803</v>
      </c>
      <c r="F70" s="122">
        <v>9624</v>
      </c>
      <c r="G70" s="122">
        <v>899</v>
      </c>
      <c r="H70" s="122">
        <v>0</v>
      </c>
      <c r="I70" s="122">
        <v>0</v>
      </c>
      <c r="J70" s="556">
        <v>157.29913343539155</v>
      </c>
      <c r="K70" s="122"/>
      <c r="L70" s="122">
        <v>10680.299133435392</v>
      </c>
      <c r="M70" s="122">
        <v>126059571</v>
      </c>
      <c r="N70" s="122">
        <f t="shared" si="0"/>
        <v>136</v>
      </c>
      <c r="O70" s="557" t="str">
        <f t="shared" si="1"/>
        <v>Habo</v>
      </c>
      <c r="P70" s="558">
        <f t="shared" si="2"/>
        <v>10680.299133435392</v>
      </c>
    </row>
    <row r="71" spans="1:16" x14ac:dyDescent="0.2">
      <c r="A71" s="553" t="s">
        <v>1153</v>
      </c>
      <c r="B71" s="554" t="s">
        <v>942</v>
      </c>
      <c r="C71" s="269" t="s">
        <v>424</v>
      </c>
      <c r="D71" s="269" t="s">
        <v>424</v>
      </c>
      <c r="E71" s="290">
        <v>137171</v>
      </c>
      <c r="F71" s="122">
        <v>7548</v>
      </c>
      <c r="G71" s="122">
        <v>-1811</v>
      </c>
      <c r="H71" s="122">
        <v>0</v>
      </c>
      <c r="I71" s="122">
        <v>0</v>
      </c>
      <c r="J71" s="556">
        <v>157.29913343539155</v>
      </c>
      <c r="K71" s="122"/>
      <c r="L71" s="122">
        <v>5894.2991334353919</v>
      </c>
      <c r="M71" s="122">
        <v>808526906</v>
      </c>
      <c r="N71" s="122">
        <f t="shared" si="0"/>
        <v>51</v>
      </c>
      <c r="O71" s="557" t="str">
        <f t="shared" si="1"/>
        <v>Jönköping</v>
      </c>
      <c r="P71" s="558">
        <f t="shared" si="2"/>
        <v>5894.2991334353919</v>
      </c>
    </row>
    <row r="72" spans="1:16" x14ac:dyDescent="0.2">
      <c r="A72" s="553" t="s">
        <v>1153</v>
      </c>
      <c r="B72" s="554" t="s">
        <v>997</v>
      </c>
      <c r="C72" s="269" t="s">
        <v>425</v>
      </c>
      <c r="D72" s="269" t="s">
        <v>425</v>
      </c>
      <c r="E72" s="290">
        <v>7310</v>
      </c>
      <c r="F72" s="122">
        <v>11062</v>
      </c>
      <c r="G72" s="122">
        <v>5</v>
      </c>
      <c r="H72" s="122">
        <v>0</v>
      </c>
      <c r="I72" s="122">
        <v>0</v>
      </c>
      <c r="J72" s="556">
        <v>157.29913343539155</v>
      </c>
      <c r="K72" s="122"/>
      <c r="L72" s="122">
        <v>11224.299133435392</v>
      </c>
      <c r="M72" s="122">
        <v>82049627</v>
      </c>
      <c r="N72" s="122">
        <f t="shared" si="0"/>
        <v>152</v>
      </c>
      <c r="O72" s="557" t="str">
        <f t="shared" si="1"/>
        <v>Mullsjö</v>
      </c>
      <c r="P72" s="558">
        <f t="shared" si="2"/>
        <v>11224.299133435392</v>
      </c>
    </row>
    <row r="73" spans="1:16" x14ac:dyDescent="0.2">
      <c r="A73" s="553" t="s">
        <v>1153</v>
      </c>
      <c r="B73" s="554" t="s">
        <v>1015</v>
      </c>
      <c r="C73" s="269" t="s">
        <v>426</v>
      </c>
      <c r="D73" s="269" t="s">
        <v>426</v>
      </c>
      <c r="E73" s="290">
        <v>31131</v>
      </c>
      <c r="F73" s="122">
        <v>11503</v>
      </c>
      <c r="G73" s="122">
        <v>1422</v>
      </c>
      <c r="H73" s="122">
        <v>0</v>
      </c>
      <c r="I73" s="122">
        <v>0</v>
      </c>
      <c r="J73" s="556">
        <v>157.29913343539155</v>
      </c>
      <c r="K73" s="122"/>
      <c r="L73" s="122">
        <v>13082.299133435392</v>
      </c>
      <c r="M73" s="122">
        <v>407265054</v>
      </c>
      <c r="N73" s="122">
        <f t="shared" si="0"/>
        <v>192</v>
      </c>
      <c r="O73" s="557" t="str">
        <f t="shared" si="1"/>
        <v>Nässjö</v>
      </c>
      <c r="P73" s="558">
        <f t="shared" si="2"/>
        <v>13082.299133435392</v>
      </c>
    </row>
    <row r="74" spans="1:16" x14ac:dyDescent="0.2">
      <c r="A74" s="553" t="s">
        <v>1153</v>
      </c>
      <c r="B74" s="554" t="s">
        <v>1066</v>
      </c>
      <c r="C74" s="269" t="s">
        <v>427</v>
      </c>
      <c r="D74" s="269" t="s">
        <v>427</v>
      </c>
      <c r="E74" s="290">
        <v>11462</v>
      </c>
      <c r="F74" s="122">
        <v>13176</v>
      </c>
      <c r="G74" s="122">
        <v>1776</v>
      </c>
      <c r="H74" s="122">
        <v>0</v>
      </c>
      <c r="I74" s="122">
        <v>0</v>
      </c>
      <c r="J74" s="556">
        <v>157.29913343539155</v>
      </c>
      <c r="K74" s="122"/>
      <c r="L74" s="122">
        <v>15109.299133435392</v>
      </c>
      <c r="M74" s="122">
        <v>173182787</v>
      </c>
      <c r="N74" s="122">
        <f t="shared" si="0"/>
        <v>230</v>
      </c>
      <c r="O74" s="557" t="str">
        <f t="shared" si="1"/>
        <v>Sävsjö</v>
      </c>
      <c r="P74" s="558">
        <f t="shared" si="2"/>
        <v>15109.299133435392</v>
      </c>
    </row>
    <row r="75" spans="1:16" x14ac:dyDescent="0.2">
      <c r="A75" s="553" t="s">
        <v>1153</v>
      </c>
      <c r="B75" s="554" t="s">
        <v>1082</v>
      </c>
      <c r="C75" s="269" t="s">
        <v>428</v>
      </c>
      <c r="D75" s="269" t="s">
        <v>428</v>
      </c>
      <c r="E75" s="290">
        <v>18896</v>
      </c>
      <c r="F75" s="122">
        <v>11720</v>
      </c>
      <c r="G75" s="122">
        <v>1330</v>
      </c>
      <c r="H75" s="122">
        <v>0</v>
      </c>
      <c r="I75" s="122">
        <v>0</v>
      </c>
      <c r="J75" s="556">
        <v>157.29913343539155</v>
      </c>
      <c r="K75" s="122"/>
      <c r="L75" s="122">
        <v>13207.299133435392</v>
      </c>
      <c r="M75" s="122">
        <v>249565124</v>
      </c>
      <c r="N75" s="122">
        <f t="shared" ref="N75:N138" si="3">RANK(L75,$L$10:$L$299,1)</f>
        <v>195</v>
      </c>
      <c r="O75" s="557" t="str">
        <f t="shared" ref="O75:O138" si="4">C75</f>
        <v>Tranås</v>
      </c>
      <c r="P75" s="558">
        <f t="shared" ref="P75:P138" si="5">L75</f>
        <v>13207.299133435392</v>
      </c>
    </row>
    <row r="76" spans="1:16" x14ac:dyDescent="0.2">
      <c r="A76" s="553" t="s">
        <v>1153</v>
      </c>
      <c r="B76" s="554" t="s">
        <v>1097</v>
      </c>
      <c r="C76" s="269" t="s">
        <v>429</v>
      </c>
      <c r="D76" s="269" t="s">
        <v>429</v>
      </c>
      <c r="E76" s="290">
        <v>13834</v>
      </c>
      <c r="F76" s="122">
        <v>10043</v>
      </c>
      <c r="G76" s="122">
        <v>-48</v>
      </c>
      <c r="H76" s="122">
        <v>0</v>
      </c>
      <c r="I76" s="122">
        <v>0</v>
      </c>
      <c r="J76" s="556">
        <v>157.29913343539155</v>
      </c>
      <c r="K76" s="122"/>
      <c r="L76" s="122">
        <v>10152.299133435392</v>
      </c>
      <c r="M76" s="122">
        <v>140446906</v>
      </c>
      <c r="N76" s="122">
        <f t="shared" si="3"/>
        <v>123</v>
      </c>
      <c r="O76" s="557" t="str">
        <f t="shared" si="4"/>
        <v>Vaggeryd</v>
      </c>
      <c r="P76" s="558">
        <f t="shared" si="5"/>
        <v>10152.299133435392</v>
      </c>
    </row>
    <row r="77" spans="1:16" x14ac:dyDescent="0.2">
      <c r="A77" s="553" t="s">
        <v>1153</v>
      </c>
      <c r="B77" s="554" t="s">
        <v>1105</v>
      </c>
      <c r="C77" s="269" t="s">
        <v>430</v>
      </c>
      <c r="D77" s="269" t="s">
        <v>430</v>
      </c>
      <c r="E77" s="290">
        <v>27381</v>
      </c>
      <c r="F77" s="122">
        <v>10333</v>
      </c>
      <c r="G77" s="122">
        <v>278</v>
      </c>
      <c r="H77" s="122">
        <v>0</v>
      </c>
      <c r="I77" s="122">
        <v>0</v>
      </c>
      <c r="J77" s="556">
        <v>157.29913343539155</v>
      </c>
      <c r="K77" s="122"/>
      <c r="L77" s="122">
        <v>10768.299133435392</v>
      </c>
      <c r="M77" s="122">
        <v>294846799</v>
      </c>
      <c r="N77" s="122">
        <f t="shared" si="3"/>
        <v>139</v>
      </c>
      <c r="O77" s="557" t="str">
        <f t="shared" si="4"/>
        <v>Vetlanda</v>
      </c>
      <c r="P77" s="558">
        <f t="shared" si="5"/>
        <v>10768.299133435392</v>
      </c>
    </row>
    <row r="78" spans="1:16" x14ac:dyDescent="0.2">
      <c r="A78" s="553" t="s">
        <v>1153</v>
      </c>
      <c r="B78" s="554" t="s">
        <v>1114</v>
      </c>
      <c r="C78" s="269" t="s">
        <v>431</v>
      </c>
      <c r="D78" s="269" t="s">
        <v>431</v>
      </c>
      <c r="E78" s="290">
        <v>34123</v>
      </c>
      <c r="F78" s="122">
        <v>7218</v>
      </c>
      <c r="G78" s="122">
        <v>-1130</v>
      </c>
      <c r="H78" s="122">
        <v>0</v>
      </c>
      <c r="I78" s="122">
        <v>0</v>
      </c>
      <c r="J78" s="556">
        <v>157.29913343539155</v>
      </c>
      <c r="K78" s="122"/>
      <c r="L78" s="122">
        <v>6245.2991334353919</v>
      </c>
      <c r="M78" s="122">
        <v>213108342</v>
      </c>
      <c r="N78" s="122">
        <f t="shared" si="3"/>
        <v>57</v>
      </c>
      <c r="O78" s="557" t="str">
        <f t="shared" si="4"/>
        <v>Värnamo</v>
      </c>
      <c r="P78" s="558">
        <f t="shared" si="5"/>
        <v>6245.2991334353919</v>
      </c>
    </row>
    <row r="79" spans="1:16" ht="25.5" x14ac:dyDescent="0.2">
      <c r="A79" s="553" t="s">
        <v>1154</v>
      </c>
      <c r="B79" s="554" t="s">
        <v>855</v>
      </c>
      <c r="C79" s="555" t="s">
        <v>433</v>
      </c>
      <c r="D79" s="282" t="s">
        <v>694</v>
      </c>
      <c r="E79" s="290">
        <v>19982</v>
      </c>
      <c r="F79" s="122">
        <v>12862</v>
      </c>
      <c r="G79" s="122">
        <v>2054</v>
      </c>
      <c r="H79" s="122">
        <v>0</v>
      </c>
      <c r="I79" s="122">
        <v>0</v>
      </c>
      <c r="J79" s="556">
        <v>157.29913343539155</v>
      </c>
      <c r="K79" s="122"/>
      <c r="L79" s="122">
        <v>15073.299133435392</v>
      </c>
      <c r="M79" s="122">
        <v>301194663</v>
      </c>
      <c r="N79" s="122">
        <f t="shared" si="3"/>
        <v>229</v>
      </c>
      <c r="O79" s="557" t="str">
        <f t="shared" si="4"/>
        <v>Alvesta</v>
      </c>
      <c r="P79" s="558">
        <f t="shared" si="5"/>
        <v>15073.299133435392</v>
      </c>
    </row>
    <row r="80" spans="1:16" x14ac:dyDescent="0.2">
      <c r="A80" s="553" t="s">
        <v>1154</v>
      </c>
      <c r="B80" s="554" t="s">
        <v>972</v>
      </c>
      <c r="C80" s="269" t="s">
        <v>434</v>
      </c>
      <c r="D80" s="269" t="s">
        <v>434</v>
      </c>
      <c r="E80" s="290">
        <v>8791</v>
      </c>
      <c r="F80" s="122">
        <v>16980</v>
      </c>
      <c r="G80" s="122">
        <v>3035</v>
      </c>
      <c r="H80" s="122">
        <v>0</v>
      </c>
      <c r="I80" s="122">
        <v>0</v>
      </c>
      <c r="J80" s="556">
        <v>157.29913343539155</v>
      </c>
      <c r="K80" s="122"/>
      <c r="L80" s="122">
        <v>20172.29913343539</v>
      </c>
      <c r="M80" s="122">
        <v>177334682</v>
      </c>
      <c r="N80" s="122">
        <f t="shared" si="3"/>
        <v>273</v>
      </c>
      <c r="O80" s="557" t="str">
        <f t="shared" si="4"/>
        <v>Lessebo</v>
      </c>
      <c r="P80" s="558">
        <f t="shared" si="5"/>
        <v>20172.29913343539</v>
      </c>
    </row>
    <row r="81" spans="1:16" x14ac:dyDescent="0.2">
      <c r="A81" s="553" t="s">
        <v>1154</v>
      </c>
      <c r="B81" s="554" t="s">
        <v>978</v>
      </c>
      <c r="C81" s="269" t="s">
        <v>435</v>
      </c>
      <c r="D81" s="269" t="s">
        <v>435</v>
      </c>
      <c r="E81" s="290">
        <v>28243</v>
      </c>
      <c r="F81" s="122">
        <v>10138</v>
      </c>
      <c r="G81" s="122">
        <v>-1637</v>
      </c>
      <c r="H81" s="122">
        <v>0</v>
      </c>
      <c r="I81" s="122">
        <v>0</v>
      </c>
      <c r="J81" s="556">
        <v>157.29913343539155</v>
      </c>
      <c r="K81" s="122"/>
      <c r="L81" s="122">
        <v>8658.2991334353919</v>
      </c>
      <c r="M81" s="122">
        <v>244536342</v>
      </c>
      <c r="N81" s="122">
        <f t="shared" si="3"/>
        <v>89</v>
      </c>
      <c r="O81" s="557" t="str">
        <f t="shared" si="4"/>
        <v>Ljungby</v>
      </c>
      <c r="P81" s="558">
        <f t="shared" si="5"/>
        <v>8658.2991334353919</v>
      </c>
    </row>
    <row r="82" spans="1:16" x14ac:dyDescent="0.2">
      <c r="A82" s="553" t="s">
        <v>1154</v>
      </c>
      <c r="B82" s="554" t="s">
        <v>992</v>
      </c>
      <c r="C82" s="269" t="s">
        <v>436</v>
      </c>
      <c r="D82" s="269" t="s">
        <v>436</v>
      </c>
      <c r="E82" s="290">
        <v>10155</v>
      </c>
      <c r="F82" s="122">
        <v>14924</v>
      </c>
      <c r="G82" s="122">
        <v>-142</v>
      </c>
      <c r="H82" s="122">
        <v>0</v>
      </c>
      <c r="I82" s="122">
        <v>0</v>
      </c>
      <c r="J82" s="556">
        <v>157.29913343539155</v>
      </c>
      <c r="K82" s="122"/>
      <c r="L82" s="122">
        <v>14939.299133435392</v>
      </c>
      <c r="M82" s="122">
        <v>151708583</v>
      </c>
      <c r="N82" s="122">
        <f t="shared" si="3"/>
        <v>225</v>
      </c>
      <c r="O82" s="557" t="str">
        <f t="shared" si="4"/>
        <v>Markaryd</v>
      </c>
      <c r="P82" s="558">
        <f t="shared" si="5"/>
        <v>14939.299133435392</v>
      </c>
    </row>
    <row r="83" spans="1:16" x14ac:dyDescent="0.2">
      <c r="A83" s="553" t="s">
        <v>1154</v>
      </c>
      <c r="B83" s="554" t="s">
        <v>1076</v>
      </c>
      <c r="C83" s="269" t="s">
        <v>437</v>
      </c>
      <c r="D83" s="269" t="s">
        <v>437</v>
      </c>
      <c r="E83" s="290">
        <v>12413</v>
      </c>
      <c r="F83" s="122">
        <v>13536</v>
      </c>
      <c r="G83" s="122">
        <v>2597</v>
      </c>
      <c r="H83" s="122">
        <v>0</v>
      </c>
      <c r="I83" s="122">
        <v>0</v>
      </c>
      <c r="J83" s="556">
        <v>157.29913343539155</v>
      </c>
      <c r="K83" s="122"/>
      <c r="L83" s="122">
        <v>16290.299133435392</v>
      </c>
      <c r="M83" s="122">
        <v>202211483</v>
      </c>
      <c r="N83" s="122">
        <f t="shared" si="3"/>
        <v>244</v>
      </c>
      <c r="O83" s="557" t="str">
        <f t="shared" si="4"/>
        <v>Tingsryd</v>
      </c>
      <c r="P83" s="558">
        <f t="shared" si="5"/>
        <v>16290.299133435392</v>
      </c>
    </row>
    <row r="84" spans="1:16" x14ac:dyDescent="0.2">
      <c r="A84" s="553" t="s">
        <v>1154</v>
      </c>
      <c r="B84" s="554" t="s">
        <v>1095</v>
      </c>
      <c r="C84" s="269" t="s">
        <v>438</v>
      </c>
      <c r="D84" s="269" t="s">
        <v>438</v>
      </c>
      <c r="E84" s="290">
        <v>9559</v>
      </c>
      <c r="F84" s="122">
        <v>13188</v>
      </c>
      <c r="G84" s="122">
        <v>1708</v>
      </c>
      <c r="H84" s="122">
        <v>0</v>
      </c>
      <c r="I84" s="122">
        <v>0</v>
      </c>
      <c r="J84" s="556">
        <v>157.29913343539155</v>
      </c>
      <c r="K84" s="122"/>
      <c r="L84" s="122">
        <v>15053.299133435392</v>
      </c>
      <c r="M84" s="122">
        <v>143894486</v>
      </c>
      <c r="N84" s="122">
        <f t="shared" si="3"/>
        <v>228</v>
      </c>
      <c r="O84" s="557" t="str">
        <f t="shared" si="4"/>
        <v>Uppvidinge</v>
      </c>
      <c r="P84" s="558">
        <f t="shared" si="5"/>
        <v>15053.299133435392</v>
      </c>
    </row>
    <row r="85" spans="1:16" x14ac:dyDescent="0.2">
      <c r="A85" s="553" t="s">
        <v>1154</v>
      </c>
      <c r="B85" s="554" t="s">
        <v>1117</v>
      </c>
      <c r="C85" s="269" t="s">
        <v>439</v>
      </c>
      <c r="D85" s="269" t="s">
        <v>439</v>
      </c>
      <c r="E85" s="290">
        <v>91056</v>
      </c>
      <c r="F85" s="122">
        <v>9057</v>
      </c>
      <c r="G85" s="122">
        <v>-1244</v>
      </c>
      <c r="H85" s="122">
        <v>0</v>
      </c>
      <c r="I85" s="122">
        <v>0</v>
      </c>
      <c r="J85" s="556">
        <v>157.29913343539155</v>
      </c>
      <c r="K85" s="122"/>
      <c r="L85" s="122">
        <v>7970.2991334353919</v>
      </c>
      <c r="M85" s="122">
        <v>725743558</v>
      </c>
      <c r="N85" s="122">
        <f t="shared" si="3"/>
        <v>77</v>
      </c>
      <c r="O85" s="557" t="str">
        <f t="shared" si="4"/>
        <v>Växjö</v>
      </c>
      <c r="P85" s="558">
        <f t="shared" si="5"/>
        <v>7970.2991334353919</v>
      </c>
    </row>
    <row r="86" spans="1:16" x14ac:dyDescent="0.2">
      <c r="A86" s="553" t="s">
        <v>1154</v>
      </c>
      <c r="B86" s="554" t="s">
        <v>1127</v>
      </c>
      <c r="C86" s="269" t="s">
        <v>440</v>
      </c>
      <c r="D86" s="269" t="s">
        <v>440</v>
      </c>
      <c r="E86" s="290">
        <v>17084</v>
      </c>
      <c r="F86" s="122">
        <v>6340</v>
      </c>
      <c r="G86" s="122">
        <v>1740</v>
      </c>
      <c r="H86" s="122">
        <v>0</v>
      </c>
      <c r="I86" s="122">
        <v>0</v>
      </c>
      <c r="J86" s="556">
        <v>157.29913343539155</v>
      </c>
      <c r="K86" s="122"/>
      <c r="L86" s="122">
        <v>8237.2991334353919</v>
      </c>
      <c r="M86" s="122">
        <v>140726018</v>
      </c>
      <c r="N86" s="122">
        <f t="shared" si="3"/>
        <v>81</v>
      </c>
      <c r="O86" s="557" t="str">
        <f t="shared" si="4"/>
        <v>Älmhult</v>
      </c>
      <c r="P86" s="558">
        <f t="shared" si="5"/>
        <v>8237.2991334353919</v>
      </c>
    </row>
    <row r="87" spans="1:16" ht="25.5" x14ac:dyDescent="0.2">
      <c r="A87" s="553" t="s">
        <v>1155</v>
      </c>
      <c r="B87" s="554" t="s">
        <v>870</v>
      </c>
      <c r="C87" s="555" t="s">
        <v>442</v>
      </c>
      <c r="D87" s="282" t="s">
        <v>695</v>
      </c>
      <c r="E87" s="290">
        <v>10859</v>
      </c>
      <c r="F87" s="122">
        <v>13515</v>
      </c>
      <c r="G87" s="122">
        <v>-841</v>
      </c>
      <c r="H87" s="122">
        <v>308</v>
      </c>
      <c r="I87" s="122">
        <v>0</v>
      </c>
      <c r="J87" s="556">
        <v>157.29913343539155</v>
      </c>
      <c r="K87" s="122"/>
      <c r="L87" s="122">
        <v>13139.299133435392</v>
      </c>
      <c r="M87" s="122">
        <v>142679649</v>
      </c>
      <c r="N87" s="122">
        <f t="shared" si="3"/>
        <v>193</v>
      </c>
      <c r="O87" s="557" t="str">
        <f t="shared" si="4"/>
        <v>Borgholm</v>
      </c>
      <c r="P87" s="558">
        <f t="shared" si="5"/>
        <v>13139.299133435392</v>
      </c>
    </row>
    <row r="88" spans="1:16" x14ac:dyDescent="0.2">
      <c r="A88" s="553" t="s">
        <v>1155</v>
      </c>
      <c r="B88" s="554" t="s">
        <v>886</v>
      </c>
      <c r="C88" s="269" t="s">
        <v>443</v>
      </c>
      <c r="D88" s="269" t="s">
        <v>443</v>
      </c>
      <c r="E88" s="290">
        <v>9349</v>
      </c>
      <c r="F88" s="122">
        <v>12914</v>
      </c>
      <c r="G88" s="122">
        <v>591</v>
      </c>
      <c r="H88" s="122">
        <v>0</v>
      </c>
      <c r="I88" s="122">
        <v>0</v>
      </c>
      <c r="J88" s="556">
        <v>157.29913343539155</v>
      </c>
      <c r="K88" s="122"/>
      <c r="L88" s="122">
        <v>13662.299133435392</v>
      </c>
      <c r="M88" s="122">
        <v>127728835</v>
      </c>
      <c r="N88" s="122">
        <f t="shared" si="3"/>
        <v>204</v>
      </c>
      <c r="O88" s="557" t="str">
        <f t="shared" si="4"/>
        <v>Emmaboda</v>
      </c>
      <c r="P88" s="558">
        <f t="shared" si="5"/>
        <v>13662.299133435392</v>
      </c>
    </row>
    <row r="89" spans="1:16" x14ac:dyDescent="0.2">
      <c r="A89" s="553" t="s">
        <v>1155</v>
      </c>
      <c r="B89" s="554" t="s">
        <v>928</v>
      </c>
      <c r="C89" s="269" t="s">
        <v>444</v>
      </c>
      <c r="D89" s="269" t="s">
        <v>444</v>
      </c>
      <c r="E89" s="290">
        <v>14563</v>
      </c>
      <c r="F89" s="122">
        <v>15771</v>
      </c>
      <c r="G89" s="122">
        <v>1229</v>
      </c>
      <c r="H89" s="122">
        <v>0</v>
      </c>
      <c r="I89" s="122">
        <v>0</v>
      </c>
      <c r="J89" s="556">
        <v>157.29913343539155</v>
      </c>
      <c r="K89" s="122"/>
      <c r="L89" s="122">
        <v>17157.29913343539</v>
      </c>
      <c r="M89" s="122">
        <v>249861747</v>
      </c>
      <c r="N89" s="122">
        <f t="shared" si="3"/>
        <v>258</v>
      </c>
      <c r="O89" s="557" t="str">
        <f t="shared" si="4"/>
        <v>Hultsfred</v>
      </c>
      <c r="P89" s="558">
        <f t="shared" si="5"/>
        <v>17157.29913343539</v>
      </c>
    </row>
    <row r="90" spans="1:16" x14ac:dyDescent="0.2">
      <c r="A90" s="553" t="s">
        <v>1155</v>
      </c>
      <c r="B90" s="554" t="s">
        <v>937</v>
      </c>
      <c r="C90" s="269" t="s">
        <v>445</v>
      </c>
      <c r="D90" s="269" t="s">
        <v>445</v>
      </c>
      <c r="E90" s="290">
        <v>6135</v>
      </c>
      <c r="F90" s="122">
        <v>18012</v>
      </c>
      <c r="G90" s="122">
        <v>4477</v>
      </c>
      <c r="H90" s="122">
        <v>0</v>
      </c>
      <c r="I90" s="122">
        <v>0</v>
      </c>
      <c r="J90" s="556">
        <v>157.29913343539155</v>
      </c>
      <c r="K90" s="122"/>
      <c r="L90" s="122">
        <v>22646.29913343539</v>
      </c>
      <c r="M90" s="122">
        <v>138935045</v>
      </c>
      <c r="N90" s="122">
        <f t="shared" si="3"/>
        <v>279</v>
      </c>
      <c r="O90" s="557" t="str">
        <f t="shared" si="4"/>
        <v>Högsby</v>
      </c>
      <c r="P90" s="558">
        <f t="shared" si="5"/>
        <v>22646.29913343539</v>
      </c>
    </row>
    <row r="91" spans="1:16" x14ac:dyDescent="0.2">
      <c r="A91" s="553" t="s">
        <v>1155</v>
      </c>
      <c r="B91" s="554" t="s">
        <v>944</v>
      </c>
      <c r="C91" s="269" t="s">
        <v>441</v>
      </c>
      <c r="D91" s="269" t="s">
        <v>441</v>
      </c>
      <c r="E91" s="290">
        <v>67295</v>
      </c>
      <c r="F91" s="122">
        <v>8854</v>
      </c>
      <c r="G91" s="122">
        <v>-2835</v>
      </c>
      <c r="H91" s="122">
        <v>0</v>
      </c>
      <c r="I91" s="122">
        <v>0</v>
      </c>
      <c r="J91" s="556">
        <v>157.29913343539155</v>
      </c>
      <c r="K91" s="122"/>
      <c r="L91" s="122">
        <v>6176.2991334353919</v>
      </c>
      <c r="M91" s="122">
        <v>415634050</v>
      </c>
      <c r="N91" s="122">
        <f t="shared" si="3"/>
        <v>55</v>
      </c>
      <c r="O91" s="557" t="str">
        <f t="shared" si="4"/>
        <v>Kalmar</v>
      </c>
      <c r="P91" s="558">
        <f t="shared" si="5"/>
        <v>6176.2991334353919</v>
      </c>
    </row>
    <row r="92" spans="1:16" x14ac:dyDescent="0.2">
      <c r="A92" s="553" t="s">
        <v>1155</v>
      </c>
      <c r="B92" s="554" t="s">
        <v>1001</v>
      </c>
      <c r="C92" s="269" t="s">
        <v>696</v>
      </c>
      <c r="D92" s="269" t="s">
        <v>696</v>
      </c>
      <c r="E92" s="290">
        <v>13487</v>
      </c>
      <c r="F92" s="122">
        <v>10761</v>
      </c>
      <c r="G92" s="122">
        <v>-544</v>
      </c>
      <c r="H92" s="122">
        <v>0</v>
      </c>
      <c r="I92" s="122">
        <v>0</v>
      </c>
      <c r="J92" s="556">
        <v>157.29913343539155</v>
      </c>
      <c r="K92" s="122"/>
      <c r="L92" s="122">
        <v>10374.299133435392</v>
      </c>
      <c r="M92" s="122">
        <v>139918172</v>
      </c>
      <c r="N92" s="122">
        <f t="shared" si="3"/>
        <v>132</v>
      </c>
      <c r="O92" s="557" t="str">
        <f t="shared" si="4"/>
        <v xml:space="preserve">Mönsterås           </v>
      </c>
      <c r="P92" s="558">
        <f t="shared" si="5"/>
        <v>10374.299133435392</v>
      </c>
    </row>
    <row r="93" spans="1:16" x14ac:dyDescent="0.2">
      <c r="A93" s="553" t="s">
        <v>1155</v>
      </c>
      <c r="B93" s="554" t="s">
        <v>1002</v>
      </c>
      <c r="C93" s="269" t="s">
        <v>447</v>
      </c>
      <c r="D93" s="269" t="s">
        <v>447</v>
      </c>
      <c r="E93" s="290">
        <v>14975</v>
      </c>
      <c r="F93" s="122">
        <v>9837</v>
      </c>
      <c r="G93" s="122">
        <v>-872</v>
      </c>
      <c r="H93" s="122">
        <v>0</v>
      </c>
      <c r="I93" s="122">
        <v>0</v>
      </c>
      <c r="J93" s="556">
        <v>157.29913343539155</v>
      </c>
      <c r="K93" s="122"/>
      <c r="L93" s="122">
        <v>9122.2991334353919</v>
      </c>
      <c r="M93" s="122">
        <v>136606430</v>
      </c>
      <c r="N93" s="122">
        <f t="shared" si="3"/>
        <v>101</v>
      </c>
      <c r="O93" s="557" t="str">
        <f t="shared" si="4"/>
        <v>Mörbylånga</v>
      </c>
      <c r="P93" s="558">
        <f t="shared" si="5"/>
        <v>9122.2991334353919</v>
      </c>
    </row>
    <row r="94" spans="1:16" x14ac:dyDescent="0.2">
      <c r="A94" s="553" t="s">
        <v>1155</v>
      </c>
      <c r="B94" s="554" t="s">
        <v>1011</v>
      </c>
      <c r="C94" s="269" t="s">
        <v>448</v>
      </c>
      <c r="D94" s="269" t="s">
        <v>448</v>
      </c>
      <c r="E94" s="290">
        <v>20355</v>
      </c>
      <c r="F94" s="122">
        <v>14515</v>
      </c>
      <c r="G94" s="122">
        <v>-1081</v>
      </c>
      <c r="H94" s="122">
        <v>0</v>
      </c>
      <c r="I94" s="122">
        <v>0</v>
      </c>
      <c r="J94" s="556">
        <v>157.29913343539155</v>
      </c>
      <c r="K94" s="122"/>
      <c r="L94" s="122">
        <v>13591.299133435392</v>
      </c>
      <c r="M94" s="122">
        <v>276650894</v>
      </c>
      <c r="N94" s="122">
        <f t="shared" si="3"/>
        <v>201</v>
      </c>
      <c r="O94" s="557" t="str">
        <f t="shared" si="4"/>
        <v>Nybro</v>
      </c>
      <c r="P94" s="558">
        <f t="shared" si="5"/>
        <v>13591.299133435392</v>
      </c>
    </row>
    <row r="95" spans="1:16" x14ac:dyDescent="0.2">
      <c r="A95" s="553" t="s">
        <v>1155</v>
      </c>
      <c r="B95" s="554" t="s">
        <v>1021</v>
      </c>
      <c r="C95" s="269" t="s">
        <v>449</v>
      </c>
      <c r="D95" s="269" t="s">
        <v>449</v>
      </c>
      <c r="E95" s="290">
        <v>26913</v>
      </c>
      <c r="F95" s="122">
        <v>6815</v>
      </c>
      <c r="G95" s="122">
        <v>-1811</v>
      </c>
      <c r="H95" s="122">
        <v>0</v>
      </c>
      <c r="I95" s="122">
        <v>0</v>
      </c>
      <c r="J95" s="556">
        <v>157.29913343539155</v>
      </c>
      <c r="K95" s="122"/>
      <c r="L95" s="122">
        <v>5161.2991334353919</v>
      </c>
      <c r="M95" s="122">
        <v>138906044</v>
      </c>
      <c r="N95" s="122">
        <f t="shared" si="3"/>
        <v>42</v>
      </c>
      <c r="O95" s="557" t="str">
        <f t="shared" si="4"/>
        <v>Oskarshamn</v>
      </c>
      <c r="P95" s="558">
        <f t="shared" si="5"/>
        <v>5161.2991334353919</v>
      </c>
    </row>
    <row r="96" spans="1:16" x14ac:dyDescent="0.2">
      <c r="A96" s="553" t="s">
        <v>1155</v>
      </c>
      <c r="B96" s="554" t="s">
        <v>1080</v>
      </c>
      <c r="C96" s="269" t="s">
        <v>450</v>
      </c>
      <c r="D96" s="269" t="s">
        <v>450</v>
      </c>
      <c r="E96" s="290">
        <v>7090</v>
      </c>
      <c r="F96" s="122">
        <v>14413</v>
      </c>
      <c r="G96" s="122">
        <v>419</v>
      </c>
      <c r="H96" s="122">
        <v>0</v>
      </c>
      <c r="I96" s="122">
        <v>0</v>
      </c>
      <c r="J96" s="556">
        <v>157.29913343539155</v>
      </c>
      <c r="K96" s="122"/>
      <c r="L96" s="122">
        <v>14989.299133435392</v>
      </c>
      <c r="M96" s="122">
        <v>106274131</v>
      </c>
      <c r="N96" s="122">
        <f t="shared" si="3"/>
        <v>226</v>
      </c>
      <c r="O96" s="557" t="str">
        <f t="shared" si="4"/>
        <v>Torsås</v>
      </c>
      <c r="P96" s="558">
        <f t="shared" si="5"/>
        <v>14989.299133435392</v>
      </c>
    </row>
    <row r="97" spans="1:16" x14ac:dyDescent="0.2">
      <c r="A97" s="553" t="s">
        <v>1155</v>
      </c>
      <c r="B97" s="554" t="s">
        <v>1107</v>
      </c>
      <c r="C97" s="269" t="s">
        <v>451</v>
      </c>
      <c r="D97" s="269" t="s">
        <v>451</v>
      </c>
      <c r="E97" s="290">
        <v>15722</v>
      </c>
      <c r="F97" s="122">
        <v>11895</v>
      </c>
      <c r="G97" s="122">
        <v>-577</v>
      </c>
      <c r="H97" s="122">
        <v>0</v>
      </c>
      <c r="I97" s="122">
        <v>0</v>
      </c>
      <c r="J97" s="556">
        <v>157.29913343539155</v>
      </c>
      <c r="K97" s="122"/>
      <c r="L97" s="122">
        <v>11475.299133435392</v>
      </c>
      <c r="M97" s="122">
        <v>180414653</v>
      </c>
      <c r="N97" s="122">
        <f t="shared" si="3"/>
        <v>160</v>
      </c>
      <c r="O97" s="557" t="str">
        <f t="shared" si="4"/>
        <v>Vimmerby</v>
      </c>
      <c r="P97" s="558">
        <f t="shared" si="5"/>
        <v>11475.299133435392</v>
      </c>
    </row>
    <row r="98" spans="1:16" x14ac:dyDescent="0.2">
      <c r="A98" s="553" t="s">
        <v>1155</v>
      </c>
      <c r="B98" s="554" t="s">
        <v>1115</v>
      </c>
      <c r="C98" s="269" t="s">
        <v>452</v>
      </c>
      <c r="D98" s="269" t="s">
        <v>452</v>
      </c>
      <c r="E98" s="290">
        <v>36547</v>
      </c>
      <c r="F98" s="122">
        <v>11451</v>
      </c>
      <c r="G98" s="122">
        <v>-325</v>
      </c>
      <c r="H98" s="122">
        <v>0</v>
      </c>
      <c r="I98" s="122">
        <v>0</v>
      </c>
      <c r="J98" s="556">
        <v>157.29913343539155</v>
      </c>
      <c r="K98" s="122"/>
      <c r="L98" s="122">
        <v>11283.299133435392</v>
      </c>
      <c r="M98" s="122">
        <v>412370733</v>
      </c>
      <c r="N98" s="122">
        <f t="shared" si="3"/>
        <v>155</v>
      </c>
      <c r="O98" s="557" t="str">
        <f t="shared" si="4"/>
        <v>Västervik</v>
      </c>
      <c r="P98" s="558">
        <f t="shared" si="5"/>
        <v>11283.299133435392</v>
      </c>
    </row>
    <row r="99" spans="1:16" ht="25.5" x14ac:dyDescent="0.2">
      <c r="A99" s="553" t="s">
        <v>1156</v>
      </c>
      <c r="B99" s="554" t="s">
        <v>904</v>
      </c>
      <c r="C99" s="555" t="s">
        <v>454</v>
      </c>
      <c r="D99" s="282" t="s">
        <v>697</v>
      </c>
      <c r="E99" s="290">
        <v>58492</v>
      </c>
      <c r="F99" s="122">
        <v>12100</v>
      </c>
      <c r="G99" s="122">
        <v>-2890</v>
      </c>
      <c r="H99" s="122">
        <v>1316</v>
      </c>
      <c r="I99" s="122">
        <v>0</v>
      </c>
      <c r="J99" s="556">
        <v>157.29913343539155</v>
      </c>
      <c r="K99" s="122"/>
      <c r="L99" s="122">
        <v>10683.299133435392</v>
      </c>
      <c r="M99" s="122">
        <v>624887533</v>
      </c>
      <c r="N99" s="122">
        <f t="shared" si="3"/>
        <v>137</v>
      </c>
      <c r="O99" s="557" t="str">
        <f t="shared" si="4"/>
        <v>Gotland</v>
      </c>
      <c r="P99" s="558">
        <f t="shared" si="5"/>
        <v>10683.299133435392</v>
      </c>
    </row>
    <row r="100" spans="1:16" ht="25.5" x14ac:dyDescent="0.2">
      <c r="A100" s="553" t="s">
        <v>1157</v>
      </c>
      <c r="B100" s="554" t="s">
        <v>946</v>
      </c>
      <c r="C100" s="555" t="s">
        <v>456</v>
      </c>
      <c r="D100" s="282" t="s">
        <v>698</v>
      </c>
      <c r="E100" s="290">
        <v>32215</v>
      </c>
      <c r="F100" s="122">
        <v>9818</v>
      </c>
      <c r="G100" s="122">
        <v>-1617</v>
      </c>
      <c r="H100" s="122">
        <v>0</v>
      </c>
      <c r="I100" s="122">
        <v>0</v>
      </c>
      <c r="J100" s="556">
        <v>157.29913343539155</v>
      </c>
      <c r="K100" s="122"/>
      <c r="L100" s="122">
        <v>8358.2991334353919</v>
      </c>
      <c r="M100" s="122">
        <v>269262607</v>
      </c>
      <c r="N100" s="122">
        <f t="shared" si="3"/>
        <v>82</v>
      </c>
      <c r="O100" s="557" t="str">
        <f t="shared" si="4"/>
        <v>Karlshamn</v>
      </c>
      <c r="P100" s="558">
        <f t="shared" si="5"/>
        <v>8358.2991334353919</v>
      </c>
    </row>
    <row r="101" spans="1:16" x14ac:dyDescent="0.2">
      <c r="A101" s="553" t="s">
        <v>1157</v>
      </c>
      <c r="B101" s="554" t="s">
        <v>948</v>
      </c>
      <c r="C101" s="269" t="s">
        <v>457</v>
      </c>
      <c r="D101" s="269" t="s">
        <v>457</v>
      </c>
      <c r="E101" s="290">
        <v>66611</v>
      </c>
      <c r="F101" s="122">
        <v>9322</v>
      </c>
      <c r="G101" s="122">
        <v>-834</v>
      </c>
      <c r="H101" s="122">
        <v>0</v>
      </c>
      <c r="I101" s="122">
        <v>0</v>
      </c>
      <c r="J101" s="556">
        <v>157.29913343539155</v>
      </c>
      <c r="K101" s="122"/>
      <c r="L101" s="122">
        <v>8645.2991334353919</v>
      </c>
      <c r="M101" s="122">
        <v>575872021</v>
      </c>
      <c r="N101" s="122">
        <f t="shared" si="3"/>
        <v>87</v>
      </c>
      <c r="O101" s="557" t="str">
        <f t="shared" si="4"/>
        <v>Karlskrona</v>
      </c>
      <c r="P101" s="558">
        <f t="shared" si="5"/>
        <v>8645.2991334353919</v>
      </c>
    </row>
    <row r="102" spans="1:16" x14ac:dyDescent="0.2">
      <c r="A102" s="553" t="s">
        <v>1157</v>
      </c>
      <c r="B102" s="554" t="s">
        <v>1017</v>
      </c>
      <c r="C102" s="269" t="s">
        <v>458</v>
      </c>
      <c r="D102" s="269" t="s">
        <v>458</v>
      </c>
      <c r="E102" s="290">
        <v>13476</v>
      </c>
      <c r="F102" s="122">
        <v>10865</v>
      </c>
      <c r="G102" s="122">
        <v>-2034</v>
      </c>
      <c r="H102" s="122">
        <v>0</v>
      </c>
      <c r="I102" s="122">
        <v>0</v>
      </c>
      <c r="J102" s="556">
        <v>157.29913343539155</v>
      </c>
      <c r="K102" s="122"/>
      <c r="L102" s="122">
        <v>8988.2991334353919</v>
      </c>
      <c r="M102" s="122">
        <v>121126319</v>
      </c>
      <c r="N102" s="122">
        <f t="shared" si="3"/>
        <v>98</v>
      </c>
      <c r="O102" s="557" t="str">
        <f t="shared" si="4"/>
        <v>Olofström</v>
      </c>
      <c r="P102" s="558">
        <f t="shared" si="5"/>
        <v>8988.2991334353919</v>
      </c>
    </row>
    <row r="103" spans="1:16" x14ac:dyDescent="0.2">
      <c r="A103" s="553" t="s">
        <v>1157</v>
      </c>
      <c r="B103" s="554" t="s">
        <v>1030</v>
      </c>
      <c r="C103" s="269" t="s">
        <v>459</v>
      </c>
      <c r="D103" s="269" t="s">
        <v>459</v>
      </c>
      <c r="E103" s="290">
        <v>29564</v>
      </c>
      <c r="F103" s="122">
        <v>13231</v>
      </c>
      <c r="G103" s="122">
        <v>16</v>
      </c>
      <c r="H103" s="122">
        <v>0</v>
      </c>
      <c r="I103" s="122">
        <v>0</v>
      </c>
      <c r="J103" s="556">
        <v>157.29913343539155</v>
      </c>
      <c r="K103" s="122"/>
      <c r="L103" s="122">
        <v>13404.299133435392</v>
      </c>
      <c r="M103" s="122">
        <v>396284700</v>
      </c>
      <c r="N103" s="122">
        <f t="shared" si="3"/>
        <v>199</v>
      </c>
      <c r="O103" s="557" t="str">
        <f t="shared" si="4"/>
        <v>Ronneby</v>
      </c>
      <c r="P103" s="558">
        <f t="shared" si="5"/>
        <v>13404.299133435392</v>
      </c>
    </row>
    <row r="104" spans="1:16" x14ac:dyDescent="0.2">
      <c r="A104" s="553" t="s">
        <v>1157</v>
      </c>
      <c r="B104" s="554" t="s">
        <v>1070</v>
      </c>
      <c r="C104" s="269" t="s">
        <v>460</v>
      </c>
      <c r="D104" s="269" t="s">
        <v>460</v>
      </c>
      <c r="E104" s="290">
        <v>17486</v>
      </c>
      <c r="F104" s="122">
        <v>10864</v>
      </c>
      <c r="G104" s="122">
        <v>-1671</v>
      </c>
      <c r="H104" s="122">
        <v>0</v>
      </c>
      <c r="I104" s="122">
        <v>0</v>
      </c>
      <c r="J104" s="556">
        <v>157.29913343539155</v>
      </c>
      <c r="K104" s="122"/>
      <c r="L104" s="122">
        <v>9350.2991334353919</v>
      </c>
      <c r="M104" s="122">
        <v>163499331</v>
      </c>
      <c r="N104" s="122">
        <f t="shared" si="3"/>
        <v>108</v>
      </c>
      <c r="O104" s="557" t="str">
        <f t="shared" si="4"/>
        <v>Sölvesborg</v>
      </c>
      <c r="P104" s="558">
        <f t="shared" si="5"/>
        <v>9350.2991334353919</v>
      </c>
    </row>
    <row r="105" spans="1:16" ht="25.5" x14ac:dyDescent="0.2">
      <c r="A105" s="553" t="s">
        <v>1158</v>
      </c>
      <c r="B105" s="554" t="s">
        <v>866</v>
      </c>
      <c r="C105" s="555" t="s">
        <v>462</v>
      </c>
      <c r="D105" s="282" t="s">
        <v>699</v>
      </c>
      <c r="E105" s="290">
        <v>15376</v>
      </c>
      <c r="F105" s="122">
        <v>14350</v>
      </c>
      <c r="G105" s="122">
        <v>290</v>
      </c>
      <c r="H105" s="122">
        <v>0</v>
      </c>
      <c r="I105" s="122">
        <v>0</v>
      </c>
      <c r="J105" s="556">
        <v>157.29913343539155</v>
      </c>
      <c r="K105" s="122"/>
      <c r="L105" s="122">
        <v>14797.299133435392</v>
      </c>
      <c r="M105" s="122">
        <v>227523271</v>
      </c>
      <c r="N105" s="122">
        <f t="shared" si="3"/>
        <v>222</v>
      </c>
      <c r="O105" s="557" t="str">
        <f t="shared" si="4"/>
        <v>Bjuv</v>
      </c>
      <c r="P105" s="558">
        <f t="shared" si="5"/>
        <v>14797.299133435392</v>
      </c>
    </row>
    <row r="106" spans="1:16" x14ac:dyDescent="0.2">
      <c r="A106" s="553" t="s">
        <v>1158</v>
      </c>
      <c r="B106" s="554" t="s">
        <v>875</v>
      </c>
      <c r="C106" s="269" t="s">
        <v>463</v>
      </c>
      <c r="D106" s="269" t="s">
        <v>463</v>
      </c>
      <c r="E106" s="290">
        <v>12695</v>
      </c>
      <c r="F106" s="122">
        <v>11837</v>
      </c>
      <c r="G106" s="122">
        <v>-223</v>
      </c>
      <c r="H106" s="122">
        <v>0</v>
      </c>
      <c r="I106" s="122">
        <v>0</v>
      </c>
      <c r="J106" s="556">
        <v>157.29913343539155</v>
      </c>
      <c r="K106" s="122"/>
      <c r="L106" s="122">
        <v>11771.299133435392</v>
      </c>
      <c r="M106" s="122">
        <v>149436642</v>
      </c>
      <c r="N106" s="122">
        <f t="shared" si="3"/>
        <v>166</v>
      </c>
      <c r="O106" s="557" t="str">
        <f t="shared" si="4"/>
        <v>Bromölla</v>
      </c>
      <c r="P106" s="558">
        <f t="shared" si="5"/>
        <v>11771.299133435392</v>
      </c>
    </row>
    <row r="107" spans="1:16" x14ac:dyDescent="0.2">
      <c r="A107" s="553" t="s">
        <v>1158</v>
      </c>
      <c r="B107" s="554" t="s">
        <v>877</v>
      </c>
      <c r="C107" s="269" t="s">
        <v>464</v>
      </c>
      <c r="D107" s="269" t="s">
        <v>464</v>
      </c>
      <c r="E107" s="290">
        <v>17968</v>
      </c>
      <c r="F107" s="122">
        <v>13496</v>
      </c>
      <c r="G107" s="122">
        <v>2535</v>
      </c>
      <c r="H107" s="122">
        <v>0</v>
      </c>
      <c r="I107" s="122">
        <v>0</v>
      </c>
      <c r="J107" s="556">
        <v>157.29913343539155</v>
      </c>
      <c r="K107" s="122"/>
      <c r="L107" s="122">
        <v>16188.299133435392</v>
      </c>
      <c r="M107" s="122">
        <v>290871359</v>
      </c>
      <c r="N107" s="122">
        <f t="shared" si="3"/>
        <v>239</v>
      </c>
      <c r="O107" s="557" t="str">
        <f t="shared" si="4"/>
        <v>Burlöv</v>
      </c>
      <c r="P107" s="558">
        <f t="shared" si="5"/>
        <v>16188.299133435392</v>
      </c>
    </row>
    <row r="108" spans="1:16" x14ac:dyDescent="0.2">
      <c r="A108" s="553" t="s">
        <v>1158</v>
      </c>
      <c r="B108" s="554" t="s">
        <v>878</v>
      </c>
      <c r="C108" s="269" t="s">
        <v>465</v>
      </c>
      <c r="D108" s="269" t="s">
        <v>465</v>
      </c>
      <c r="E108" s="290">
        <v>14756</v>
      </c>
      <c r="F108" s="122">
        <v>6559</v>
      </c>
      <c r="G108" s="122">
        <v>-934</v>
      </c>
      <c r="H108" s="122">
        <v>0</v>
      </c>
      <c r="I108" s="122">
        <v>0</v>
      </c>
      <c r="J108" s="556">
        <v>157.29913343539155</v>
      </c>
      <c r="K108" s="122"/>
      <c r="L108" s="122">
        <v>5782.2991334353919</v>
      </c>
      <c r="M108" s="122">
        <v>85323606</v>
      </c>
      <c r="N108" s="122">
        <f t="shared" si="3"/>
        <v>50</v>
      </c>
      <c r="O108" s="557" t="str">
        <f t="shared" si="4"/>
        <v>Båstad</v>
      </c>
      <c r="P108" s="558">
        <f t="shared" si="5"/>
        <v>5782.2991334353919</v>
      </c>
    </row>
    <row r="109" spans="1:16" x14ac:dyDescent="0.2">
      <c r="A109" s="553" t="s">
        <v>1158</v>
      </c>
      <c r="B109" s="554" t="s">
        <v>889</v>
      </c>
      <c r="C109" s="269" t="s">
        <v>466</v>
      </c>
      <c r="D109" s="269" t="s">
        <v>466</v>
      </c>
      <c r="E109" s="290">
        <v>33118</v>
      </c>
      <c r="F109" s="122">
        <v>10489</v>
      </c>
      <c r="G109" s="122">
        <v>556</v>
      </c>
      <c r="H109" s="122">
        <v>0</v>
      </c>
      <c r="I109" s="122">
        <v>0</v>
      </c>
      <c r="J109" s="556">
        <v>157.29913343539155</v>
      </c>
      <c r="K109" s="122"/>
      <c r="L109" s="122">
        <v>11202.299133435392</v>
      </c>
      <c r="M109" s="122">
        <v>370997743</v>
      </c>
      <c r="N109" s="122">
        <f t="shared" si="3"/>
        <v>151</v>
      </c>
      <c r="O109" s="557" t="str">
        <f t="shared" si="4"/>
        <v>Eslöv</v>
      </c>
      <c r="P109" s="558">
        <f t="shared" si="5"/>
        <v>11202.299133435392</v>
      </c>
    </row>
    <row r="110" spans="1:16" x14ac:dyDescent="0.2">
      <c r="A110" s="553" t="s">
        <v>1158</v>
      </c>
      <c r="B110" s="554" t="s">
        <v>922</v>
      </c>
      <c r="C110" s="269" t="s">
        <v>467</v>
      </c>
      <c r="D110" s="269" t="s">
        <v>467</v>
      </c>
      <c r="E110" s="290">
        <v>143089</v>
      </c>
      <c r="F110" s="122">
        <v>8724</v>
      </c>
      <c r="G110" s="122">
        <v>1008</v>
      </c>
      <c r="H110" s="122">
        <v>0</v>
      </c>
      <c r="I110" s="122">
        <v>0</v>
      </c>
      <c r="J110" s="556">
        <v>157.29913343539155</v>
      </c>
      <c r="K110" s="122"/>
      <c r="L110" s="122">
        <v>9889.2991334353919</v>
      </c>
      <c r="M110" s="122">
        <v>1415049924</v>
      </c>
      <c r="N110" s="122">
        <f t="shared" si="3"/>
        <v>113</v>
      </c>
      <c r="O110" s="557" t="str">
        <f t="shared" si="4"/>
        <v>Helsingborg</v>
      </c>
      <c r="P110" s="558">
        <f t="shared" si="5"/>
        <v>9889.2991334353919</v>
      </c>
    </row>
    <row r="111" spans="1:16" x14ac:dyDescent="0.2">
      <c r="A111" s="553" t="s">
        <v>1158</v>
      </c>
      <c r="B111" s="554" t="s">
        <v>935</v>
      </c>
      <c r="C111" s="269" t="s">
        <v>468</v>
      </c>
      <c r="D111" s="269" t="s">
        <v>468</v>
      </c>
      <c r="E111" s="290">
        <v>51962</v>
      </c>
      <c r="F111" s="122">
        <v>12169</v>
      </c>
      <c r="G111" s="122">
        <v>106</v>
      </c>
      <c r="H111" s="122">
        <v>0</v>
      </c>
      <c r="I111" s="122">
        <v>0</v>
      </c>
      <c r="J111" s="556">
        <v>157.29913343539155</v>
      </c>
      <c r="K111" s="122"/>
      <c r="L111" s="122">
        <v>12432.299133435392</v>
      </c>
      <c r="M111" s="122">
        <v>646007128</v>
      </c>
      <c r="N111" s="122">
        <f t="shared" si="3"/>
        <v>177</v>
      </c>
      <c r="O111" s="557" t="str">
        <f t="shared" si="4"/>
        <v>Hässleholm</v>
      </c>
      <c r="P111" s="558">
        <f t="shared" si="5"/>
        <v>12432.299133435392</v>
      </c>
    </row>
    <row r="112" spans="1:16" x14ac:dyDescent="0.2">
      <c r="A112" s="553" t="s">
        <v>1158</v>
      </c>
      <c r="B112" s="554" t="s">
        <v>936</v>
      </c>
      <c r="C112" s="269" t="s">
        <v>700</v>
      </c>
      <c r="D112" s="269" t="s">
        <v>700</v>
      </c>
      <c r="E112" s="290">
        <v>26087</v>
      </c>
      <c r="F112" s="122">
        <v>4596</v>
      </c>
      <c r="G112" s="122">
        <v>467</v>
      </c>
      <c r="H112" s="122">
        <v>0</v>
      </c>
      <c r="I112" s="122">
        <v>0</v>
      </c>
      <c r="J112" s="556">
        <v>157.29913343539155</v>
      </c>
      <c r="K112" s="122"/>
      <c r="L112" s="122">
        <v>5220.2991334353919</v>
      </c>
      <c r="M112" s="122">
        <v>136181943</v>
      </c>
      <c r="N112" s="122">
        <f t="shared" si="3"/>
        <v>44</v>
      </c>
      <c r="O112" s="557" t="str">
        <f t="shared" si="4"/>
        <v xml:space="preserve">Höganäs             </v>
      </c>
      <c r="P112" s="558">
        <f t="shared" si="5"/>
        <v>5220.2991334353919</v>
      </c>
    </row>
    <row r="113" spans="1:16" x14ac:dyDescent="0.2">
      <c r="A113" s="553" t="s">
        <v>1158</v>
      </c>
      <c r="B113" s="554" t="s">
        <v>938</v>
      </c>
      <c r="C113" s="269" t="s">
        <v>470</v>
      </c>
      <c r="D113" s="269" t="s">
        <v>470</v>
      </c>
      <c r="E113" s="290">
        <v>15538</v>
      </c>
      <c r="F113" s="122">
        <v>12464</v>
      </c>
      <c r="G113" s="122">
        <v>-92</v>
      </c>
      <c r="H113" s="122">
        <v>0</v>
      </c>
      <c r="I113" s="122">
        <v>0</v>
      </c>
      <c r="J113" s="556">
        <v>157.29913343539155</v>
      </c>
      <c r="K113" s="122"/>
      <c r="L113" s="122">
        <v>12529.299133435392</v>
      </c>
      <c r="M113" s="122">
        <v>194680250</v>
      </c>
      <c r="N113" s="122">
        <f t="shared" si="3"/>
        <v>181</v>
      </c>
      <c r="O113" s="557" t="str">
        <f t="shared" si="4"/>
        <v>Hörby</v>
      </c>
      <c r="P113" s="558">
        <f t="shared" si="5"/>
        <v>12529.299133435392</v>
      </c>
    </row>
    <row r="114" spans="1:16" x14ac:dyDescent="0.2">
      <c r="A114" s="553" t="s">
        <v>1158</v>
      </c>
      <c r="B114" s="554" t="s">
        <v>939</v>
      </c>
      <c r="C114" s="269" t="s">
        <v>471</v>
      </c>
      <c r="D114" s="269" t="s">
        <v>471</v>
      </c>
      <c r="E114" s="290">
        <v>16460</v>
      </c>
      <c r="F114" s="122">
        <v>9856</v>
      </c>
      <c r="G114" s="122">
        <v>-684</v>
      </c>
      <c r="H114" s="122">
        <v>0</v>
      </c>
      <c r="I114" s="122">
        <v>0</v>
      </c>
      <c r="J114" s="556">
        <v>157.29913343539155</v>
      </c>
      <c r="K114" s="122"/>
      <c r="L114" s="122">
        <v>9329.2991334353919</v>
      </c>
      <c r="M114" s="122">
        <v>153560264</v>
      </c>
      <c r="N114" s="122">
        <f t="shared" si="3"/>
        <v>107</v>
      </c>
      <c r="O114" s="557" t="str">
        <f t="shared" si="4"/>
        <v>Höör</v>
      </c>
      <c r="P114" s="558">
        <f t="shared" si="5"/>
        <v>9329.2991334353919</v>
      </c>
    </row>
    <row r="115" spans="1:16" x14ac:dyDescent="0.2">
      <c r="A115" s="553" t="s">
        <v>1158</v>
      </c>
      <c r="B115" s="554" t="s">
        <v>954</v>
      </c>
      <c r="C115" s="269" t="s">
        <v>472</v>
      </c>
      <c r="D115" s="269" t="s">
        <v>472</v>
      </c>
      <c r="E115" s="290">
        <v>17403</v>
      </c>
      <c r="F115" s="122">
        <v>14136</v>
      </c>
      <c r="G115" s="122">
        <v>-1108</v>
      </c>
      <c r="H115" s="122">
        <v>0</v>
      </c>
      <c r="I115" s="122">
        <v>0</v>
      </c>
      <c r="J115" s="556">
        <v>157.29913343539155</v>
      </c>
      <c r="K115" s="122"/>
      <c r="L115" s="122">
        <v>13185.299133435392</v>
      </c>
      <c r="M115" s="122">
        <v>229463761</v>
      </c>
      <c r="N115" s="122">
        <f t="shared" si="3"/>
        <v>194</v>
      </c>
      <c r="O115" s="557" t="str">
        <f t="shared" si="4"/>
        <v>Klippan</v>
      </c>
      <c r="P115" s="558">
        <f t="shared" si="5"/>
        <v>13185.299133435392</v>
      </c>
    </row>
    <row r="116" spans="1:16" x14ac:dyDescent="0.2">
      <c r="A116" s="553" t="s">
        <v>1158</v>
      </c>
      <c r="B116" s="554" t="s">
        <v>957</v>
      </c>
      <c r="C116" s="269" t="s">
        <v>473</v>
      </c>
      <c r="D116" s="269" t="s">
        <v>473</v>
      </c>
      <c r="E116" s="290">
        <v>84096</v>
      </c>
      <c r="F116" s="122">
        <v>10715</v>
      </c>
      <c r="G116" s="122">
        <v>362</v>
      </c>
      <c r="H116" s="122">
        <v>0</v>
      </c>
      <c r="I116" s="122">
        <v>0</v>
      </c>
      <c r="J116" s="556">
        <v>157.29913343539155</v>
      </c>
      <c r="K116" s="122"/>
      <c r="L116" s="122">
        <v>11234.299133435392</v>
      </c>
      <c r="M116" s="122">
        <v>944759620</v>
      </c>
      <c r="N116" s="122">
        <f t="shared" si="3"/>
        <v>153</v>
      </c>
      <c r="O116" s="557" t="str">
        <f t="shared" si="4"/>
        <v>Kristianstad</v>
      </c>
      <c r="P116" s="558">
        <f t="shared" si="5"/>
        <v>11234.299133435392</v>
      </c>
    </row>
    <row r="117" spans="1:16" x14ac:dyDescent="0.2">
      <c r="A117" s="553" t="s">
        <v>1158</v>
      </c>
      <c r="B117" s="554" t="s">
        <v>964</v>
      </c>
      <c r="C117" s="269" t="s">
        <v>474</v>
      </c>
      <c r="D117" s="269" t="s">
        <v>474</v>
      </c>
      <c r="E117" s="290">
        <v>30854</v>
      </c>
      <c r="F117" s="122">
        <v>4261</v>
      </c>
      <c r="G117" s="122">
        <v>208</v>
      </c>
      <c r="H117" s="122">
        <v>0</v>
      </c>
      <c r="I117" s="122">
        <v>0</v>
      </c>
      <c r="J117" s="556">
        <v>157.29913343539155</v>
      </c>
      <c r="K117" s="122"/>
      <c r="L117" s="122">
        <v>4626.2991334353919</v>
      </c>
      <c r="M117" s="122">
        <v>142739833</v>
      </c>
      <c r="N117" s="122">
        <f t="shared" si="3"/>
        <v>39</v>
      </c>
      <c r="O117" s="557" t="str">
        <f t="shared" si="4"/>
        <v>Kävlinge</v>
      </c>
      <c r="P117" s="558">
        <f t="shared" si="5"/>
        <v>4626.2991334353919</v>
      </c>
    </row>
    <row r="118" spans="1:16" x14ac:dyDescent="0.2">
      <c r="A118" s="553" t="s">
        <v>1158</v>
      </c>
      <c r="B118" s="554" t="s">
        <v>967</v>
      </c>
      <c r="C118" s="269" t="s">
        <v>475</v>
      </c>
      <c r="D118" s="269" t="s">
        <v>475</v>
      </c>
      <c r="E118" s="290">
        <v>45225</v>
      </c>
      <c r="F118" s="122">
        <v>14243</v>
      </c>
      <c r="G118" s="122">
        <v>1139</v>
      </c>
      <c r="H118" s="122">
        <v>0</v>
      </c>
      <c r="I118" s="122">
        <v>0</v>
      </c>
      <c r="J118" s="556">
        <v>157.29913343539155</v>
      </c>
      <c r="K118" s="122"/>
      <c r="L118" s="122">
        <v>15539.299133435392</v>
      </c>
      <c r="M118" s="122">
        <v>702764803</v>
      </c>
      <c r="N118" s="122">
        <f t="shared" si="3"/>
        <v>233</v>
      </c>
      <c r="O118" s="557" t="str">
        <f t="shared" si="4"/>
        <v>Landskrona</v>
      </c>
      <c r="P118" s="558">
        <f t="shared" si="5"/>
        <v>15539.299133435392</v>
      </c>
    </row>
    <row r="119" spans="1:16" x14ac:dyDescent="0.2">
      <c r="A119" s="553" t="s">
        <v>1158</v>
      </c>
      <c r="B119" s="554" t="s">
        <v>981</v>
      </c>
      <c r="C119" s="269" t="s">
        <v>476</v>
      </c>
      <c r="D119" s="269" t="s">
        <v>476</v>
      </c>
      <c r="E119" s="290">
        <v>24213</v>
      </c>
      <c r="F119" s="122">
        <v>-4145</v>
      </c>
      <c r="G119" s="122">
        <v>3028</v>
      </c>
      <c r="H119" s="122">
        <v>342</v>
      </c>
      <c r="I119" s="122">
        <v>94</v>
      </c>
      <c r="J119" s="556">
        <v>157.29913343539155</v>
      </c>
      <c r="K119" s="122"/>
      <c r="L119" s="122">
        <v>-523.70086656460842</v>
      </c>
      <c r="M119" s="122">
        <v>-12680369</v>
      </c>
      <c r="N119" s="122">
        <f t="shared" si="3"/>
        <v>10</v>
      </c>
      <c r="O119" s="557" t="str">
        <f t="shared" si="4"/>
        <v>Lomma</v>
      </c>
      <c r="P119" s="558">
        <f t="shared" si="5"/>
        <v>-523.70086656460842</v>
      </c>
    </row>
    <row r="120" spans="1:16" x14ac:dyDescent="0.2">
      <c r="A120" s="553" t="s">
        <v>1158</v>
      </c>
      <c r="B120" s="554" t="s">
        <v>984</v>
      </c>
      <c r="C120" s="269" t="s">
        <v>477</v>
      </c>
      <c r="D120" s="269" t="s">
        <v>477</v>
      </c>
      <c r="E120" s="290">
        <v>121164</v>
      </c>
      <c r="F120" s="122">
        <v>6739</v>
      </c>
      <c r="G120" s="122">
        <v>-4512</v>
      </c>
      <c r="H120" s="122">
        <v>0</v>
      </c>
      <c r="I120" s="122">
        <v>0</v>
      </c>
      <c r="J120" s="556">
        <v>157.29913343539155</v>
      </c>
      <c r="K120" s="122"/>
      <c r="L120" s="122">
        <v>2384.2991334353915</v>
      </c>
      <c r="M120" s="122">
        <v>288891220</v>
      </c>
      <c r="N120" s="122">
        <f t="shared" si="3"/>
        <v>18</v>
      </c>
      <c r="O120" s="557" t="str">
        <f t="shared" si="4"/>
        <v>Lund</v>
      </c>
      <c r="P120" s="558">
        <f t="shared" si="5"/>
        <v>2384.2991334353915</v>
      </c>
    </row>
    <row r="121" spans="1:16" x14ac:dyDescent="0.2">
      <c r="A121" s="553" t="s">
        <v>1158</v>
      </c>
      <c r="B121" s="554" t="s">
        <v>987</v>
      </c>
      <c r="C121" s="269" t="s">
        <v>478</v>
      </c>
      <c r="D121" s="269" t="s">
        <v>478</v>
      </c>
      <c r="E121" s="290">
        <v>332855</v>
      </c>
      <c r="F121" s="122">
        <v>13102</v>
      </c>
      <c r="G121" s="122">
        <v>2099</v>
      </c>
      <c r="H121" s="122">
        <v>32</v>
      </c>
      <c r="I121" s="122">
        <v>0</v>
      </c>
      <c r="J121" s="556">
        <v>157.29913343539155</v>
      </c>
      <c r="K121" s="122"/>
      <c r="L121" s="122">
        <v>15390.299133435392</v>
      </c>
      <c r="M121" s="122">
        <v>5122738018</v>
      </c>
      <c r="N121" s="122">
        <f t="shared" si="3"/>
        <v>231</v>
      </c>
      <c r="O121" s="557" t="str">
        <f t="shared" si="4"/>
        <v>Malmö</v>
      </c>
      <c r="P121" s="558">
        <f t="shared" si="5"/>
        <v>15390.299133435392</v>
      </c>
    </row>
    <row r="122" spans="1:16" x14ac:dyDescent="0.2">
      <c r="A122" s="553" t="s">
        <v>1158</v>
      </c>
      <c r="B122" s="554" t="s">
        <v>1020</v>
      </c>
      <c r="C122" s="269" t="s">
        <v>479</v>
      </c>
      <c r="D122" s="269" t="s">
        <v>479</v>
      </c>
      <c r="E122" s="290">
        <v>13162</v>
      </c>
      <c r="F122" s="122">
        <v>12526</v>
      </c>
      <c r="G122" s="122">
        <v>1348</v>
      </c>
      <c r="H122" s="122">
        <v>0</v>
      </c>
      <c r="I122" s="122">
        <v>0</v>
      </c>
      <c r="J122" s="556">
        <v>157.29913343539155</v>
      </c>
      <c r="K122" s="122"/>
      <c r="L122" s="122">
        <v>14031.299133435392</v>
      </c>
      <c r="M122" s="122">
        <v>184679959</v>
      </c>
      <c r="N122" s="122">
        <f t="shared" si="3"/>
        <v>212</v>
      </c>
      <c r="O122" s="557" t="str">
        <f t="shared" si="4"/>
        <v>Osby</v>
      </c>
      <c r="P122" s="558">
        <f t="shared" si="5"/>
        <v>14031.299133435392</v>
      </c>
    </row>
    <row r="123" spans="1:16" x14ac:dyDescent="0.2">
      <c r="A123" s="553" t="s">
        <v>1158</v>
      </c>
      <c r="B123" s="554" t="s">
        <v>1026</v>
      </c>
      <c r="C123" s="269" t="s">
        <v>480</v>
      </c>
      <c r="D123" s="269" t="s">
        <v>480</v>
      </c>
      <c r="E123" s="290">
        <v>7365</v>
      </c>
      <c r="F123" s="122">
        <v>15666</v>
      </c>
      <c r="G123" s="122">
        <v>2876</v>
      </c>
      <c r="H123" s="122">
        <v>0</v>
      </c>
      <c r="I123" s="122">
        <v>0</v>
      </c>
      <c r="J123" s="556">
        <v>157.29913343539155</v>
      </c>
      <c r="K123" s="122"/>
      <c r="L123" s="122">
        <v>18699.29913343539</v>
      </c>
      <c r="M123" s="122">
        <v>137720338</v>
      </c>
      <c r="N123" s="122">
        <f t="shared" si="3"/>
        <v>267</v>
      </c>
      <c r="O123" s="557" t="str">
        <f t="shared" si="4"/>
        <v>Perstorp</v>
      </c>
      <c r="P123" s="558">
        <f t="shared" si="5"/>
        <v>18699.29913343539</v>
      </c>
    </row>
    <row r="124" spans="1:16" x14ac:dyDescent="0.2">
      <c r="A124" s="553" t="s">
        <v>1158</v>
      </c>
      <c r="B124" s="554" t="s">
        <v>1036</v>
      </c>
      <c r="C124" s="269" t="s">
        <v>481</v>
      </c>
      <c r="D124" s="269" t="s">
        <v>481</v>
      </c>
      <c r="E124" s="290">
        <v>19354</v>
      </c>
      <c r="F124" s="122">
        <v>11328</v>
      </c>
      <c r="G124" s="122">
        <v>-610</v>
      </c>
      <c r="H124" s="122">
        <v>0</v>
      </c>
      <c r="I124" s="122">
        <v>0</v>
      </c>
      <c r="J124" s="556">
        <v>157.29913343539155</v>
      </c>
      <c r="K124" s="122"/>
      <c r="L124" s="122">
        <v>10875.299133435392</v>
      </c>
      <c r="M124" s="122">
        <v>210480539</v>
      </c>
      <c r="N124" s="122">
        <f t="shared" si="3"/>
        <v>144</v>
      </c>
      <c r="O124" s="557" t="str">
        <f t="shared" si="4"/>
        <v>Simrishamn</v>
      </c>
      <c r="P124" s="558">
        <f t="shared" si="5"/>
        <v>10875.299133435392</v>
      </c>
    </row>
    <row r="125" spans="1:16" x14ac:dyDescent="0.2">
      <c r="A125" s="553" t="s">
        <v>1158</v>
      </c>
      <c r="B125" s="554" t="s">
        <v>1037</v>
      </c>
      <c r="C125" s="269" t="s">
        <v>482</v>
      </c>
      <c r="D125" s="269" t="s">
        <v>482</v>
      </c>
      <c r="E125" s="290">
        <v>19019</v>
      </c>
      <c r="F125" s="122">
        <v>11850</v>
      </c>
      <c r="G125" s="122">
        <v>-2126</v>
      </c>
      <c r="H125" s="122">
        <v>0</v>
      </c>
      <c r="I125" s="122">
        <v>0</v>
      </c>
      <c r="J125" s="556">
        <v>157.29913343539155</v>
      </c>
      <c r="K125" s="122"/>
      <c r="L125" s="122">
        <v>9881.2991334353919</v>
      </c>
      <c r="M125" s="122">
        <v>187932428</v>
      </c>
      <c r="N125" s="122">
        <f t="shared" si="3"/>
        <v>112</v>
      </c>
      <c r="O125" s="557" t="str">
        <f t="shared" si="4"/>
        <v>Sjöbo</v>
      </c>
      <c r="P125" s="558">
        <f t="shared" si="5"/>
        <v>9881.2991334353919</v>
      </c>
    </row>
    <row r="126" spans="1:16" x14ac:dyDescent="0.2">
      <c r="A126" s="553" t="s">
        <v>1158</v>
      </c>
      <c r="B126" s="554" t="s">
        <v>1041</v>
      </c>
      <c r="C126" s="269" t="s">
        <v>483</v>
      </c>
      <c r="D126" s="269" t="s">
        <v>483</v>
      </c>
      <c r="E126" s="290">
        <v>15587</v>
      </c>
      <c r="F126" s="122">
        <v>11126</v>
      </c>
      <c r="G126" s="122">
        <v>-1011</v>
      </c>
      <c r="H126" s="122">
        <v>0</v>
      </c>
      <c r="I126" s="122">
        <v>0</v>
      </c>
      <c r="J126" s="556">
        <v>157.29913343539155</v>
      </c>
      <c r="K126" s="122"/>
      <c r="L126" s="122">
        <v>10272.299133435392</v>
      </c>
      <c r="M126" s="122">
        <v>160114327</v>
      </c>
      <c r="N126" s="122">
        <f t="shared" si="3"/>
        <v>127</v>
      </c>
      <c r="O126" s="557" t="str">
        <f t="shared" si="4"/>
        <v>Skurup</v>
      </c>
      <c r="P126" s="558">
        <f t="shared" si="5"/>
        <v>10272.299133435392</v>
      </c>
    </row>
    <row r="127" spans="1:16" x14ac:dyDescent="0.2">
      <c r="A127" s="553" t="s">
        <v>1158</v>
      </c>
      <c r="B127" s="554" t="s">
        <v>1049</v>
      </c>
      <c r="C127" s="269" t="s">
        <v>484</v>
      </c>
      <c r="D127" s="269" t="s">
        <v>484</v>
      </c>
      <c r="E127" s="290">
        <v>24168</v>
      </c>
      <c r="F127" s="122">
        <v>5657</v>
      </c>
      <c r="G127" s="122">
        <v>808</v>
      </c>
      <c r="H127" s="122">
        <v>0</v>
      </c>
      <c r="I127" s="122">
        <v>0</v>
      </c>
      <c r="J127" s="556">
        <v>157.29913343539155</v>
      </c>
      <c r="K127" s="122"/>
      <c r="L127" s="122">
        <v>6622.2991334353919</v>
      </c>
      <c r="M127" s="122">
        <v>160047725</v>
      </c>
      <c r="N127" s="122">
        <f t="shared" si="3"/>
        <v>60</v>
      </c>
      <c r="O127" s="557" t="str">
        <f t="shared" si="4"/>
        <v>Staffanstorp</v>
      </c>
      <c r="P127" s="558">
        <f t="shared" si="5"/>
        <v>6622.2991334353919</v>
      </c>
    </row>
    <row r="128" spans="1:16" x14ac:dyDescent="0.2">
      <c r="A128" s="553" t="s">
        <v>1158</v>
      </c>
      <c r="B128" s="554" t="s">
        <v>1061</v>
      </c>
      <c r="C128" s="269" t="s">
        <v>485</v>
      </c>
      <c r="D128" s="269" t="s">
        <v>485</v>
      </c>
      <c r="E128" s="290">
        <v>14010</v>
      </c>
      <c r="F128" s="122">
        <v>12368</v>
      </c>
      <c r="G128" s="122">
        <v>-129</v>
      </c>
      <c r="H128" s="122">
        <v>0</v>
      </c>
      <c r="I128" s="122">
        <v>0</v>
      </c>
      <c r="J128" s="556">
        <v>157.29913343539155</v>
      </c>
      <c r="K128" s="122"/>
      <c r="L128" s="122">
        <v>12396.299133435392</v>
      </c>
      <c r="M128" s="122">
        <v>173672151</v>
      </c>
      <c r="N128" s="122">
        <f t="shared" si="3"/>
        <v>176</v>
      </c>
      <c r="O128" s="557" t="str">
        <f t="shared" si="4"/>
        <v>Svalöv</v>
      </c>
      <c r="P128" s="558">
        <f t="shared" si="5"/>
        <v>12396.299133435392</v>
      </c>
    </row>
    <row r="129" spans="1:16" x14ac:dyDescent="0.2">
      <c r="A129" s="553" t="s">
        <v>1158</v>
      </c>
      <c r="B129" s="554" t="s">
        <v>1062</v>
      </c>
      <c r="C129" s="269" t="s">
        <v>486</v>
      </c>
      <c r="D129" s="269" t="s">
        <v>486</v>
      </c>
      <c r="E129" s="290">
        <v>21048</v>
      </c>
      <c r="F129" s="122">
        <v>7363</v>
      </c>
      <c r="G129" s="122">
        <v>1134</v>
      </c>
      <c r="H129" s="122">
        <v>0</v>
      </c>
      <c r="I129" s="122">
        <v>0</v>
      </c>
      <c r="J129" s="556">
        <v>157.29913343539155</v>
      </c>
      <c r="K129" s="122"/>
      <c r="L129" s="122">
        <v>8654.2991334353919</v>
      </c>
      <c r="M129" s="122">
        <v>182155688</v>
      </c>
      <c r="N129" s="122">
        <f t="shared" si="3"/>
        <v>88</v>
      </c>
      <c r="O129" s="557" t="str">
        <f t="shared" si="4"/>
        <v>Svedala</v>
      </c>
      <c r="P129" s="558">
        <f t="shared" si="5"/>
        <v>8654.2991334353919</v>
      </c>
    </row>
    <row r="130" spans="1:16" x14ac:dyDescent="0.2">
      <c r="A130" s="553" t="s">
        <v>1158</v>
      </c>
      <c r="B130" s="554" t="s">
        <v>1078</v>
      </c>
      <c r="C130" s="269" t="s">
        <v>487</v>
      </c>
      <c r="D130" s="269" t="s">
        <v>487</v>
      </c>
      <c r="E130" s="290">
        <v>13384</v>
      </c>
      <c r="F130" s="122">
        <v>13859</v>
      </c>
      <c r="G130" s="122">
        <v>396</v>
      </c>
      <c r="H130" s="122">
        <v>0</v>
      </c>
      <c r="I130" s="122">
        <v>0</v>
      </c>
      <c r="J130" s="556">
        <v>157.29913343539155</v>
      </c>
      <c r="K130" s="122"/>
      <c r="L130" s="122">
        <v>14412.299133435392</v>
      </c>
      <c r="M130" s="122">
        <v>192894212</v>
      </c>
      <c r="N130" s="122">
        <f t="shared" si="3"/>
        <v>214</v>
      </c>
      <c r="O130" s="557" t="str">
        <f t="shared" si="4"/>
        <v>Tomelilla</v>
      </c>
      <c r="P130" s="558">
        <f t="shared" si="5"/>
        <v>14412.299133435392</v>
      </c>
    </row>
    <row r="131" spans="1:16" x14ac:dyDescent="0.2">
      <c r="A131" s="553" t="s">
        <v>1158</v>
      </c>
      <c r="B131" s="554" t="s">
        <v>1083</v>
      </c>
      <c r="C131" s="269" t="s">
        <v>488</v>
      </c>
      <c r="D131" s="269" t="s">
        <v>488</v>
      </c>
      <c r="E131" s="290">
        <v>44543</v>
      </c>
      <c r="F131" s="122">
        <v>10963</v>
      </c>
      <c r="G131" s="122">
        <v>-969</v>
      </c>
      <c r="H131" s="122">
        <v>0</v>
      </c>
      <c r="I131" s="122">
        <v>0</v>
      </c>
      <c r="J131" s="556">
        <v>157.29913343539155</v>
      </c>
      <c r="K131" s="122"/>
      <c r="L131" s="122">
        <v>10151.299133435392</v>
      </c>
      <c r="M131" s="122">
        <v>452169317</v>
      </c>
      <c r="N131" s="122">
        <f t="shared" si="3"/>
        <v>122</v>
      </c>
      <c r="O131" s="557" t="str">
        <f t="shared" si="4"/>
        <v>Trelleborg</v>
      </c>
      <c r="P131" s="558">
        <f t="shared" si="5"/>
        <v>10151.299133435392</v>
      </c>
    </row>
    <row r="132" spans="1:16" x14ac:dyDescent="0.2">
      <c r="A132" s="553" t="s">
        <v>1158</v>
      </c>
      <c r="B132" s="554" t="s">
        <v>1104</v>
      </c>
      <c r="C132" s="269" t="s">
        <v>489</v>
      </c>
      <c r="D132" s="269" t="s">
        <v>489</v>
      </c>
      <c r="E132" s="290">
        <v>35688</v>
      </c>
      <c r="F132" s="122">
        <v>-1557</v>
      </c>
      <c r="G132" s="122">
        <v>237</v>
      </c>
      <c r="H132" s="122">
        <v>0</v>
      </c>
      <c r="I132" s="122">
        <v>0</v>
      </c>
      <c r="J132" s="556">
        <v>157.29913343539155</v>
      </c>
      <c r="K132" s="122"/>
      <c r="L132" s="122">
        <v>-1162.7008665646085</v>
      </c>
      <c r="M132" s="122">
        <v>-41494469</v>
      </c>
      <c r="N132" s="122">
        <f t="shared" si="3"/>
        <v>8</v>
      </c>
      <c r="O132" s="557" t="str">
        <f t="shared" si="4"/>
        <v>Vellinge</v>
      </c>
      <c r="P132" s="558">
        <f t="shared" si="5"/>
        <v>-1162.7008665646085</v>
      </c>
    </row>
    <row r="133" spans="1:16" x14ac:dyDescent="0.2">
      <c r="A133" s="553" t="s">
        <v>1158</v>
      </c>
      <c r="B133" s="554" t="s">
        <v>1119</v>
      </c>
      <c r="C133" s="269" t="s">
        <v>490</v>
      </c>
      <c r="D133" s="269" t="s">
        <v>490</v>
      </c>
      <c r="E133" s="290">
        <v>29783</v>
      </c>
      <c r="F133" s="122">
        <v>7931</v>
      </c>
      <c r="G133" s="122">
        <v>-2026</v>
      </c>
      <c r="H133" s="122">
        <v>0</v>
      </c>
      <c r="I133" s="122">
        <v>0</v>
      </c>
      <c r="J133" s="556">
        <v>157.29913343539155</v>
      </c>
      <c r="K133" s="122"/>
      <c r="L133" s="122">
        <v>6062.2991334353919</v>
      </c>
      <c r="M133" s="122">
        <v>180553455</v>
      </c>
      <c r="N133" s="122">
        <f t="shared" si="3"/>
        <v>53</v>
      </c>
      <c r="O133" s="557" t="str">
        <f t="shared" si="4"/>
        <v>Ystad</v>
      </c>
      <c r="P133" s="558">
        <f t="shared" si="5"/>
        <v>6062.2991334353919</v>
      </c>
    </row>
    <row r="134" spans="1:16" x14ac:dyDescent="0.2">
      <c r="A134" s="553" t="s">
        <v>1158</v>
      </c>
      <c r="B134" s="554" t="s">
        <v>1125</v>
      </c>
      <c r="C134" s="269" t="s">
        <v>491</v>
      </c>
      <c r="D134" s="269" t="s">
        <v>491</v>
      </c>
      <c r="E134" s="290">
        <v>15757</v>
      </c>
      <c r="F134" s="122">
        <v>15256</v>
      </c>
      <c r="G134" s="122">
        <v>1690</v>
      </c>
      <c r="H134" s="122">
        <v>0</v>
      </c>
      <c r="I134" s="122">
        <v>0</v>
      </c>
      <c r="J134" s="556">
        <v>157.29913343539155</v>
      </c>
      <c r="K134" s="122"/>
      <c r="L134" s="122">
        <v>17103.29913343539</v>
      </c>
      <c r="M134" s="122">
        <v>269496684</v>
      </c>
      <c r="N134" s="122">
        <f t="shared" si="3"/>
        <v>256</v>
      </c>
      <c r="O134" s="557" t="str">
        <f t="shared" si="4"/>
        <v>Åstorp</v>
      </c>
      <c r="P134" s="558">
        <f t="shared" si="5"/>
        <v>17103.29913343539</v>
      </c>
    </row>
    <row r="135" spans="1:16" x14ac:dyDescent="0.2">
      <c r="A135" s="553" t="s">
        <v>1158</v>
      </c>
      <c r="B135" s="554" t="s">
        <v>1131</v>
      </c>
      <c r="C135" s="269" t="s">
        <v>492</v>
      </c>
      <c r="D135" s="269" t="s">
        <v>492</v>
      </c>
      <c r="E135" s="290">
        <v>41782</v>
      </c>
      <c r="F135" s="122">
        <v>6838</v>
      </c>
      <c r="G135" s="122">
        <v>-709</v>
      </c>
      <c r="H135" s="122">
        <v>0</v>
      </c>
      <c r="I135" s="122">
        <v>0</v>
      </c>
      <c r="J135" s="556">
        <v>157.29913343539155</v>
      </c>
      <c r="K135" s="122"/>
      <c r="L135" s="122">
        <v>6286.2991334353919</v>
      </c>
      <c r="M135" s="122">
        <v>262654150</v>
      </c>
      <c r="N135" s="122">
        <f t="shared" si="3"/>
        <v>58</v>
      </c>
      <c r="O135" s="557" t="str">
        <f t="shared" si="4"/>
        <v>Ängelholm</v>
      </c>
      <c r="P135" s="558">
        <f t="shared" si="5"/>
        <v>6286.2991334353919</v>
      </c>
    </row>
    <row r="136" spans="1:16" x14ac:dyDescent="0.2">
      <c r="A136" s="553" t="s">
        <v>1158</v>
      </c>
      <c r="B136" s="554" t="s">
        <v>1135</v>
      </c>
      <c r="C136" s="269" t="s">
        <v>493</v>
      </c>
      <c r="D136" s="269" t="s">
        <v>493</v>
      </c>
      <c r="E136" s="290">
        <v>10024</v>
      </c>
      <c r="F136" s="122">
        <v>14298</v>
      </c>
      <c r="G136" s="122">
        <v>359</v>
      </c>
      <c r="H136" s="122">
        <v>0</v>
      </c>
      <c r="I136" s="122">
        <v>0</v>
      </c>
      <c r="J136" s="556">
        <v>157.29913343539155</v>
      </c>
      <c r="K136" s="122"/>
      <c r="L136" s="122">
        <v>14814.299133435392</v>
      </c>
      <c r="M136" s="122">
        <v>148498535</v>
      </c>
      <c r="N136" s="122">
        <f t="shared" si="3"/>
        <v>223</v>
      </c>
      <c r="O136" s="557" t="str">
        <f t="shared" si="4"/>
        <v>Örkelljunga</v>
      </c>
      <c r="P136" s="558">
        <f t="shared" si="5"/>
        <v>14814.299133435392</v>
      </c>
    </row>
    <row r="137" spans="1:16" x14ac:dyDescent="0.2">
      <c r="A137" s="553" t="s">
        <v>1158</v>
      </c>
      <c r="B137" s="554" t="s">
        <v>1140</v>
      </c>
      <c r="C137" s="269" t="s">
        <v>494</v>
      </c>
      <c r="D137" s="269" t="s">
        <v>494</v>
      </c>
      <c r="E137" s="290">
        <v>14647</v>
      </c>
      <c r="F137" s="122">
        <v>14945</v>
      </c>
      <c r="G137" s="122">
        <v>1336</v>
      </c>
      <c r="H137" s="122">
        <v>0</v>
      </c>
      <c r="I137" s="122">
        <v>0</v>
      </c>
      <c r="J137" s="556">
        <v>157.29913343539155</v>
      </c>
      <c r="K137" s="122"/>
      <c r="L137" s="122">
        <v>16438.29913343539</v>
      </c>
      <c r="M137" s="122">
        <v>240771767</v>
      </c>
      <c r="N137" s="122">
        <f t="shared" si="3"/>
        <v>247</v>
      </c>
      <c r="O137" s="557" t="str">
        <f t="shared" si="4"/>
        <v>Östra Göinge</v>
      </c>
      <c r="P137" s="558">
        <f t="shared" si="5"/>
        <v>16438.29913343539</v>
      </c>
    </row>
    <row r="138" spans="1:16" ht="25.5" x14ac:dyDescent="0.2">
      <c r="A138" s="553" t="s">
        <v>1159</v>
      </c>
      <c r="B138" s="554" t="s">
        <v>892</v>
      </c>
      <c r="C138" s="555" t="s">
        <v>496</v>
      </c>
      <c r="D138" s="282" t="s">
        <v>701</v>
      </c>
      <c r="E138" s="290">
        <v>44123</v>
      </c>
      <c r="F138" s="122">
        <v>10674</v>
      </c>
      <c r="G138" s="122">
        <v>-877</v>
      </c>
      <c r="H138" s="122">
        <v>0</v>
      </c>
      <c r="I138" s="122">
        <v>0</v>
      </c>
      <c r="J138" s="556">
        <v>157.29913343539155</v>
      </c>
      <c r="K138" s="122"/>
      <c r="L138" s="122">
        <v>9954.2991334353919</v>
      </c>
      <c r="M138" s="122">
        <v>439213541</v>
      </c>
      <c r="N138" s="122">
        <f t="shared" si="3"/>
        <v>117</v>
      </c>
      <c r="O138" s="557" t="str">
        <f t="shared" si="4"/>
        <v>Falkenberg</v>
      </c>
      <c r="P138" s="558">
        <f t="shared" si="5"/>
        <v>9954.2991334353919</v>
      </c>
    </row>
    <row r="139" spans="1:16" x14ac:dyDescent="0.2">
      <c r="A139" s="553" t="s">
        <v>1159</v>
      </c>
      <c r="B139" s="554" t="s">
        <v>916</v>
      </c>
      <c r="C139" s="269" t="s">
        <v>497</v>
      </c>
      <c r="D139" s="269" t="s">
        <v>497</v>
      </c>
      <c r="E139" s="290">
        <v>99533</v>
      </c>
      <c r="F139" s="122">
        <v>8845</v>
      </c>
      <c r="G139" s="122">
        <v>-1705</v>
      </c>
      <c r="H139" s="122">
        <v>0</v>
      </c>
      <c r="I139" s="122">
        <v>0</v>
      </c>
      <c r="J139" s="556">
        <v>157.29913343539155</v>
      </c>
      <c r="K139" s="122"/>
      <c r="L139" s="122">
        <v>7297.2991334353919</v>
      </c>
      <c r="M139" s="122">
        <v>726322075</v>
      </c>
      <c r="N139" s="122">
        <f t="shared" ref="N139:N202" si="6">RANK(L139,$L$10:$L$299,1)</f>
        <v>68</v>
      </c>
      <c r="O139" s="557" t="str">
        <f t="shared" ref="O139:O202" si="7">C139</f>
        <v>Halmstad</v>
      </c>
      <c r="P139" s="558">
        <f t="shared" ref="P139:P202" si="8">L139</f>
        <v>7297.2991334353919</v>
      </c>
    </row>
    <row r="140" spans="1:16" x14ac:dyDescent="0.2">
      <c r="A140" s="553" t="s">
        <v>1159</v>
      </c>
      <c r="B140" s="554" t="s">
        <v>929</v>
      </c>
      <c r="C140" s="269" t="s">
        <v>498</v>
      </c>
      <c r="D140" s="269" t="s">
        <v>498</v>
      </c>
      <c r="E140" s="290">
        <v>10994</v>
      </c>
      <c r="F140" s="122">
        <v>14550</v>
      </c>
      <c r="G140" s="122">
        <v>4427</v>
      </c>
      <c r="H140" s="122">
        <v>0</v>
      </c>
      <c r="I140" s="122">
        <v>0</v>
      </c>
      <c r="J140" s="556">
        <v>157.29913343539155</v>
      </c>
      <c r="K140" s="122"/>
      <c r="L140" s="122">
        <v>19134.29913343539</v>
      </c>
      <c r="M140" s="122">
        <v>210362485</v>
      </c>
      <c r="N140" s="122">
        <f t="shared" si="6"/>
        <v>269</v>
      </c>
      <c r="O140" s="557" t="str">
        <f t="shared" si="7"/>
        <v>Hylte</v>
      </c>
      <c r="P140" s="558">
        <f t="shared" si="8"/>
        <v>19134.29913343539</v>
      </c>
    </row>
    <row r="141" spans="1:16" x14ac:dyDescent="0.2">
      <c r="A141" s="553" t="s">
        <v>1159</v>
      </c>
      <c r="B141" s="554" t="s">
        <v>961</v>
      </c>
      <c r="C141" s="269" t="s">
        <v>499</v>
      </c>
      <c r="D141" s="269" t="s">
        <v>499</v>
      </c>
      <c r="E141" s="290">
        <v>81683</v>
      </c>
      <c r="F141" s="122">
        <v>-161</v>
      </c>
      <c r="G141" s="122">
        <v>813</v>
      </c>
      <c r="H141" s="122">
        <v>0</v>
      </c>
      <c r="I141" s="122">
        <v>0</v>
      </c>
      <c r="J141" s="556">
        <v>157.29913343539155</v>
      </c>
      <c r="K141" s="122"/>
      <c r="L141" s="122">
        <v>809.29913343539158</v>
      </c>
      <c r="M141" s="122">
        <v>66105981</v>
      </c>
      <c r="N141" s="122">
        <f t="shared" si="6"/>
        <v>14</v>
      </c>
      <c r="O141" s="557" t="str">
        <f t="shared" si="7"/>
        <v>Kungsbacka</v>
      </c>
      <c r="P141" s="558">
        <f t="shared" si="8"/>
        <v>809.29913343539158</v>
      </c>
    </row>
    <row r="142" spans="1:16" x14ac:dyDescent="0.2">
      <c r="A142" s="553" t="s">
        <v>1159</v>
      </c>
      <c r="B142" s="554" t="s">
        <v>966</v>
      </c>
      <c r="C142" s="269" t="s">
        <v>500</v>
      </c>
      <c r="D142" s="269" t="s">
        <v>500</v>
      </c>
      <c r="E142" s="290">
        <v>25101</v>
      </c>
      <c r="F142" s="122">
        <v>11962</v>
      </c>
      <c r="G142" s="122">
        <v>-661</v>
      </c>
      <c r="H142" s="122">
        <v>0</v>
      </c>
      <c r="I142" s="122">
        <v>0</v>
      </c>
      <c r="J142" s="556">
        <v>157.29913343539155</v>
      </c>
      <c r="K142" s="122"/>
      <c r="L142" s="122">
        <v>11458.299133435392</v>
      </c>
      <c r="M142" s="122">
        <v>287614767</v>
      </c>
      <c r="N142" s="122">
        <f t="shared" si="6"/>
        <v>158</v>
      </c>
      <c r="O142" s="557" t="str">
        <f t="shared" si="7"/>
        <v>Laholm</v>
      </c>
      <c r="P142" s="558">
        <f t="shared" si="8"/>
        <v>11458.299133435392</v>
      </c>
    </row>
    <row r="143" spans="1:16" x14ac:dyDescent="0.2">
      <c r="A143" s="553" t="s">
        <v>1159</v>
      </c>
      <c r="B143" s="554" t="s">
        <v>1102</v>
      </c>
      <c r="C143" s="269" t="s">
        <v>501</v>
      </c>
      <c r="D143" s="269" t="s">
        <v>501</v>
      </c>
      <c r="E143" s="290">
        <v>62651</v>
      </c>
      <c r="F143" s="122">
        <v>6963</v>
      </c>
      <c r="G143" s="122">
        <v>-1388</v>
      </c>
      <c r="H143" s="122">
        <v>0</v>
      </c>
      <c r="I143" s="122">
        <v>0</v>
      </c>
      <c r="J143" s="556">
        <v>157.29913343539155</v>
      </c>
      <c r="K143" s="122"/>
      <c r="L143" s="122">
        <v>5732.2991334353919</v>
      </c>
      <c r="M143" s="122">
        <v>359134273</v>
      </c>
      <c r="N143" s="122">
        <f t="shared" si="6"/>
        <v>49</v>
      </c>
      <c r="O143" s="557" t="str">
        <f t="shared" si="7"/>
        <v>Varberg</v>
      </c>
      <c r="P143" s="558">
        <f t="shared" si="8"/>
        <v>5732.2991334353919</v>
      </c>
    </row>
    <row r="144" spans="1:16" ht="25.5" x14ac:dyDescent="0.2">
      <c r="A144" s="553" t="s">
        <v>1160</v>
      </c>
      <c r="B144" s="554" t="s">
        <v>853</v>
      </c>
      <c r="C144" s="559" t="s">
        <v>503</v>
      </c>
      <c r="D144" s="287" t="s">
        <v>702</v>
      </c>
      <c r="E144" s="290">
        <v>30022</v>
      </c>
      <c r="F144" s="122">
        <v>7622</v>
      </c>
      <c r="G144" s="122">
        <v>-19</v>
      </c>
      <c r="H144" s="122">
        <v>0</v>
      </c>
      <c r="I144" s="122">
        <v>0</v>
      </c>
      <c r="J144" s="556">
        <v>157.29913343539155</v>
      </c>
      <c r="K144" s="122"/>
      <c r="L144" s="122">
        <v>7760.2991334353919</v>
      </c>
      <c r="M144" s="122">
        <v>232979701</v>
      </c>
      <c r="N144" s="122">
        <f t="shared" si="6"/>
        <v>74</v>
      </c>
      <c r="O144" s="557" t="str">
        <f t="shared" si="7"/>
        <v>Ale</v>
      </c>
      <c r="P144" s="558">
        <f t="shared" si="8"/>
        <v>7760.2991334353919</v>
      </c>
    </row>
    <row r="145" spans="1:16" x14ac:dyDescent="0.2">
      <c r="A145" s="553" t="s">
        <v>1160</v>
      </c>
      <c r="B145" s="554" t="s">
        <v>854</v>
      </c>
      <c r="C145" s="269" t="s">
        <v>504</v>
      </c>
      <c r="D145" s="269" t="s">
        <v>504</v>
      </c>
      <c r="E145" s="290">
        <v>40337</v>
      </c>
      <c r="F145" s="122">
        <v>7003</v>
      </c>
      <c r="G145" s="122">
        <v>-1172</v>
      </c>
      <c r="H145" s="122">
        <v>0</v>
      </c>
      <c r="I145" s="122">
        <v>0</v>
      </c>
      <c r="J145" s="556">
        <v>157.29913343539155</v>
      </c>
      <c r="K145" s="122"/>
      <c r="L145" s="122">
        <v>5988.2991334353919</v>
      </c>
      <c r="M145" s="122">
        <v>241550022</v>
      </c>
      <c r="N145" s="122">
        <f t="shared" si="6"/>
        <v>52</v>
      </c>
      <c r="O145" s="557" t="str">
        <f t="shared" si="7"/>
        <v>Alingsås</v>
      </c>
      <c r="P145" s="558">
        <f t="shared" si="8"/>
        <v>5988.2991334353919</v>
      </c>
    </row>
    <row r="146" spans="1:16" x14ac:dyDescent="0.2">
      <c r="A146" s="553" t="s">
        <v>1160</v>
      </c>
      <c r="B146" s="554" t="s">
        <v>863</v>
      </c>
      <c r="C146" s="269" t="s">
        <v>505</v>
      </c>
      <c r="D146" s="269" t="s">
        <v>505</v>
      </c>
      <c r="E146" s="290">
        <v>9951</v>
      </c>
      <c r="F146" s="122">
        <v>15252</v>
      </c>
      <c r="G146" s="122">
        <v>2235</v>
      </c>
      <c r="H146" s="122">
        <v>0</v>
      </c>
      <c r="I146" s="122">
        <v>0</v>
      </c>
      <c r="J146" s="556">
        <v>157.29913343539155</v>
      </c>
      <c r="K146" s="122"/>
      <c r="L146" s="122">
        <v>17644.29913343539</v>
      </c>
      <c r="M146" s="122">
        <v>175578421</v>
      </c>
      <c r="N146" s="122">
        <f t="shared" si="6"/>
        <v>262</v>
      </c>
      <c r="O146" s="557" t="str">
        <f t="shared" si="7"/>
        <v>Bengtsfors</v>
      </c>
      <c r="P146" s="558">
        <f t="shared" si="8"/>
        <v>17644.29913343539</v>
      </c>
    </row>
    <row r="147" spans="1:16" x14ac:dyDescent="0.2">
      <c r="A147" s="553" t="s">
        <v>1160</v>
      </c>
      <c r="B147" s="554" t="s">
        <v>868</v>
      </c>
      <c r="C147" s="269" t="s">
        <v>506</v>
      </c>
      <c r="D147" s="269" t="s">
        <v>506</v>
      </c>
      <c r="E147" s="290">
        <v>9241</v>
      </c>
      <c r="F147" s="122">
        <v>7724</v>
      </c>
      <c r="G147" s="122">
        <v>-2</v>
      </c>
      <c r="H147" s="122">
        <v>0</v>
      </c>
      <c r="I147" s="122">
        <v>0</v>
      </c>
      <c r="J147" s="556">
        <v>157.29913343539155</v>
      </c>
      <c r="K147" s="122"/>
      <c r="L147" s="122">
        <v>7879.2991334353919</v>
      </c>
      <c r="M147" s="122">
        <v>72812603</v>
      </c>
      <c r="N147" s="122">
        <f t="shared" si="6"/>
        <v>75</v>
      </c>
      <c r="O147" s="557" t="str">
        <f t="shared" si="7"/>
        <v>Bollebygd</v>
      </c>
      <c r="P147" s="558">
        <f t="shared" si="8"/>
        <v>7879.2991334353919</v>
      </c>
    </row>
    <row r="148" spans="1:16" x14ac:dyDescent="0.2">
      <c r="A148" s="553" t="s">
        <v>1160</v>
      </c>
      <c r="B148" s="554" t="s">
        <v>872</v>
      </c>
      <c r="C148" s="269" t="s">
        <v>507</v>
      </c>
      <c r="D148" s="269" t="s">
        <v>507</v>
      </c>
      <c r="E148" s="290">
        <v>110816</v>
      </c>
      <c r="F148" s="122">
        <v>9101</v>
      </c>
      <c r="G148" s="122">
        <v>-209</v>
      </c>
      <c r="H148" s="122">
        <v>0</v>
      </c>
      <c r="I148" s="122">
        <v>0</v>
      </c>
      <c r="J148" s="556">
        <v>157.29913343539155</v>
      </c>
      <c r="K148" s="122"/>
      <c r="L148" s="122">
        <v>9049.2991334353919</v>
      </c>
      <c r="M148" s="122">
        <v>1002807133</v>
      </c>
      <c r="N148" s="122">
        <f t="shared" si="6"/>
        <v>99</v>
      </c>
      <c r="O148" s="557" t="str">
        <f t="shared" si="7"/>
        <v>Borås</v>
      </c>
      <c r="P148" s="558">
        <f t="shared" si="8"/>
        <v>9049.2991334353919</v>
      </c>
    </row>
    <row r="149" spans="1:16" x14ac:dyDescent="0.2">
      <c r="A149" s="553" t="s">
        <v>1160</v>
      </c>
      <c r="B149" s="554" t="s">
        <v>879</v>
      </c>
      <c r="C149" s="269" t="s">
        <v>508</v>
      </c>
      <c r="D149" s="269" t="s">
        <v>508</v>
      </c>
      <c r="E149" s="290">
        <v>4767</v>
      </c>
      <c r="F149" s="122">
        <v>15879</v>
      </c>
      <c r="G149" s="122">
        <v>932</v>
      </c>
      <c r="H149" s="122">
        <v>0</v>
      </c>
      <c r="I149" s="122">
        <v>0</v>
      </c>
      <c r="J149" s="556">
        <v>157.29913343539155</v>
      </c>
      <c r="K149" s="122"/>
      <c r="L149" s="122">
        <v>16968.29913343539</v>
      </c>
      <c r="M149" s="122">
        <v>80887882</v>
      </c>
      <c r="N149" s="122">
        <f t="shared" si="6"/>
        <v>254</v>
      </c>
      <c r="O149" s="557" t="str">
        <f t="shared" si="7"/>
        <v>Dals-Ed</v>
      </c>
      <c r="P149" s="558">
        <f t="shared" si="8"/>
        <v>16968.29913343539</v>
      </c>
    </row>
    <row r="150" spans="1:16" x14ac:dyDescent="0.2">
      <c r="A150" s="553" t="s">
        <v>1160</v>
      </c>
      <c r="B150" s="554" t="s">
        <v>890</v>
      </c>
      <c r="C150" s="269" t="s">
        <v>509</v>
      </c>
      <c r="D150" s="269" t="s">
        <v>509</v>
      </c>
      <c r="E150" s="290">
        <v>5634</v>
      </c>
      <c r="F150" s="122">
        <v>11674</v>
      </c>
      <c r="G150" s="122">
        <v>660</v>
      </c>
      <c r="H150" s="122">
        <v>0</v>
      </c>
      <c r="I150" s="122">
        <v>0</v>
      </c>
      <c r="J150" s="556">
        <v>157.29913343539155</v>
      </c>
      <c r="K150" s="122"/>
      <c r="L150" s="122">
        <v>12491.299133435392</v>
      </c>
      <c r="M150" s="122">
        <v>70375979</v>
      </c>
      <c r="N150" s="122">
        <f t="shared" si="6"/>
        <v>179</v>
      </c>
      <c r="O150" s="557" t="str">
        <f t="shared" si="7"/>
        <v>Essunga</v>
      </c>
      <c r="P150" s="558">
        <f t="shared" si="8"/>
        <v>12491.299133435392</v>
      </c>
    </row>
    <row r="151" spans="1:16" x14ac:dyDescent="0.2">
      <c r="A151" s="553" t="s">
        <v>1160</v>
      </c>
      <c r="B151" s="554" t="s">
        <v>893</v>
      </c>
      <c r="C151" s="269" t="s">
        <v>510</v>
      </c>
      <c r="D151" s="269" t="s">
        <v>510</v>
      </c>
      <c r="E151" s="290">
        <v>32947</v>
      </c>
      <c r="F151" s="122">
        <v>12080</v>
      </c>
      <c r="G151" s="122">
        <v>2033</v>
      </c>
      <c r="H151" s="122">
        <v>0</v>
      </c>
      <c r="I151" s="122">
        <v>0</v>
      </c>
      <c r="J151" s="556">
        <v>157.29913343539155</v>
      </c>
      <c r="K151" s="122"/>
      <c r="L151" s="122">
        <v>14270.299133435392</v>
      </c>
      <c r="M151" s="122">
        <v>470163546</v>
      </c>
      <c r="N151" s="122">
        <f t="shared" si="6"/>
        <v>213</v>
      </c>
      <c r="O151" s="557" t="str">
        <f t="shared" si="7"/>
        <v>Falköping</v>
      </c>
      <c r="P151" s="558">
        <f t="shared" si="8"/>
        <v>14270.299133435392</v>
      </c>
    </row>
    <row r="152" spans="1:16" x14ac:dyDescent="0.2">
      <c r="A152" s="553" t="s">
        <v>1160</v>
      </c>
      <c r="B152" s="554" t="s">
        <v>899</v>
      </c>
      <c r="C152" s="269" t="s">
        <v>511</v>
      </c>
      <c r="D152" s="269" t="s">
        <v>511</v>
      </c>
      <c r="E152" s="290">
        <v>6602</v>
      </c>
      <c r="F152" s="122">
        <v>14027</v>
      </c>
      <c r="G152" s="122">
        <v>2174</v>
      </c>
      <c r="H152" s="122">
        <v>0</v>
      </c>
      <c r="I152" s="122">
        <v>0</v>
      </c>
      <c r="J152" s="556">
        <v>157.29913343539155</v>
      </c>
      <c r="K152" s="122"/>
      <c r="L152" s="122">
        <v>16358.299133435392</v>
      </c>
      <c r="M152" s="122">
        <v>107997491</v>
      </c>
      <c r="N152" s="122">
        <f t="shared" si="6"/>
        <v>245</v>
      </c>
      <c r="O152" s="557" t="str">
        <f t="shared" si="7"/>
        <v>Färgelanda</v>
      </c>
      <c r="P152" s="558">
        <f t="shared" si="8"/>
        <v>16358.299133435392</v>
      </c>
    </row>
    <row r="153" spans="1:16" x14ac:dyDescent="0.2">
      <c r="A153" s="553" t="s">
        <v>1160</v>
      </c>
      <c r="B153" s="554" t="s">
        <v>906</v>
      </c>
      <c r="C153" s="269" t="s">
        <v>512</v>
      </c>
      <c r="D153" s="269" t="s">
        <v>512</v>
      </c>
      <c r="E153" s="290">
        <v>5738</v>
      </c>
      <c r="F153" s="122">
        <v>10390</v>
      </c>
      <c r="G153" s="122">
        <v>-468</v>
      </c>
      <c r="H153" s="122">
        <v>0</v>
      </c>
      <c r="I153" s="122">
        <v>0</v>
      </c>
      <c r="J153" s="556">
        <v>157.29913343539155</v>
      </c>
      <c r="K153" s="122"/>
      <c r="L153" s="122">
        <v>10079.299133435392</v>
      </c>
      <c r="M153" s="122">
        <v>57835018</v>
      </c>
      <c r="N153" s="122">
        <f t="shared" si="6"/>
        <v>120</v>
      </c>
      <c r="O153" s="557" t="str">
        <f t="shared" si="7"/>
        <v>Grästorp</v>
      </c>
      <c r="P153" s="558">
        <f t="shared" si="8"/>
        <v>10079.299133435392</v>
      </c>
    </row>
    <row r="154" spans="1:16" x14ac:dyDescent="0.2">
      <c r="A154" s="553" t="s">
        <v>1160</v>
      </c>
      <c r="B154" s="554" t="s">
        <v>907</v>
      </c>
      <c r="C154" s="269" t="s">
        <v>513</v>
      </c>
      <c r="D154" s="269" t="s">
        <v>513</v>
      </c>
      <c r="E154" s="290">
        <v>5274</v>
      </c>
      <c r="F154" s="122">
        <v>14096</v>
      </c>
      <c r="G154" s="122">
        <v>375</v>
      </c>
      <c r="H154" s="122">
        <v>0</v>
      </c>
      <c r="I154" s="122">
        <v>0</v>
      </c>
      <c r="J154" s="556">
        <v>157.29913343539155</v>
      </c>
      <c r="K154" s="122"/>
      <c r="L154" s="122">
        <v>14628.299133435392</v>
      </c>
      <c r="M154" s="122">
        <v>77149650</v>
      </c>
      <c r="N154" s="122">
        <f t="shared" si="6"/>
        <v>219</v>
      </c>
      <c r="O154" s="557" t="str">
        <f t="shared" si="7"/>
        <v>Gullspång</v>
      </c>
      <c r="P154" s="558">
        <f t="shared" si="8"/>
        <v>14628.299133435392</v>
      </c>
    </row>
    <row r="155" spans="1:16" x14ac:dyDescent="0.2">
      <c r="A155" s="553" t="s">
        <v>1160</v>
      </c>
      <c r="B155" s="554" t="s">
        <v>910</v>
      </c>
      <c r="C155" s="269" t="s">
        <v>514</v>
      </c>
      <c r="D155" s="269" t="s">
        <v>514</v>
      </c>
      <c r="E155" s="290">
        <v>563439</v>
      </c>
      <c r="F155" s="122">
        <v>4774</v>
      </c>
      <c r="G155" s="122">
        <v>-817</v>
      </c>
      <c r="H155" s="122">
        <v>0</v>
      </c>
      <c r="I155" s="122">
        <v>0</v>
      </c>
      <c r="J155" s="556">
        <v>157.29913343539155</v>
      </c>
      <c r="K155" s="122"/>
      <c r="L155" s="122">
        <v>4114.2991334353919</v>
      </c>
      <c r="M155" s="122">
        <v>2318156589</v>
      </c>
      <c r="N155" s="122">
        <f t="shared" si="6"/>
        <v>35</v>
      </c>
      <c r="O155" s="557" t="str">
        <f t="shared" si="7"/>
        <v>Göteborg</v>
      </c>
      <c r="P155" s="558">
        <f t="shared" si="8"/>
        <v>4114.2991334353919</v>
      </c>
    </row>
    <row r="156" spans="1:16" x14ac:dyDescent="0.2">
      <c r="A156" s="553" t="s">
        <v>1160</v>
      </c>
      <c r="B156" s="554" t="s">
        <v>911</v>
      </c>
      <c r="C156" s="269" t="s">
        <v>515</v>
      </c>
      <c r="D156" s="269" t="s">
        <v>515</v>
      </c>
      <c r="E156" s="290">
        <v>13217</v>
      </c>
      <c r="F156" s="122">
        <v>10004</v>
      </c>
      <c r="G156" s="122">
        <v>-1187</v>
      </c>
      <c r="H156" s="122">
        <v>0</v>
      </c>
      <c r="I156" s="122">
        <v>0</v>
      </c>
      <c r="J156" s="556">
        <v>157.29913343539155</v>
      </c>
      <c r="K156" s="122"/>
      <c r="L156" s="122">
        <v>8974.2991334353919</v>
      </c>
      <c r="M156" s="122">
        <v>118613312</v>
      </c>
      <c r="N156" s="122">
        <f t="shared" si="6"/>
        <v>96</v>
      </c>
      <c r="O156" s="557" t="str">
        <f t="shared" si="7"/>
        <v>Götene</v>
      </c>
      <c r="P156" s="558">
        <f t="shared" si="8"/>
        <v>8974.2991334353919</v>
      </c>
    </row>
    <row r="157" spans="1:16" x14ac:dyDescent="0.2">
      <c r="A157" s="553" t="s">
        <v>1160</v>
      </c>
      <c r="B157" s="554" t="s">
        <v>923</v>
      </c>
      <c r="C157" s="269" t="s">
        <v>516</v>
      </c>
      <c r="D157" s="269" t="s">
        <v>516</v>
      </c>
      <c r="E157" s="290">
        <v>9497</v>
      </c>
      <c r="F157" s="122">
        <v>10933</v>
      </c>
      <c r="G157" s="122">
        <v>-529</v>
      </c>
      <c r="H157" s="122">
        <v>0</v>
      </c>
      <c r="I157" s="122">
        <v>0</v>
      </c>
      <c r="J157" s="556">
        <v>157.29913343539155</v>
      </c>
      <c r="K157" s="122"/>
      <c r="L157" s="122">
        <v>10561.299133435392</v>
      </c>
      <c r="M157" s="122">
        <v>100300658</v>
      </c>
      <c r="N157" s="122">
        <f t="shared" si="6"/>
        <v>133</v>
      </c>
      <c r="O157" s="557" t="str">
        <f t="shared" si="7"/>
        <v>Herrljunga</v>
      </c>
      <c r="P157" s="558">
        <f t="shared" si="8"/>
        <v>10561.299133435392</v>
      </c>
    </row>
    <row r="158" spans="1:16" x14ac:dyDescent="0.2">
      <c r="A158" s="553" t="s">
        <v>1160</v>
      </c>
      <c r="B158" s="554" t="s">
        <v>924</v>
      </c>
      <c r="C158" s="269" t="s">
        <v>517</v>
      </c>
      <c r="D158" s="269" t="s">
        <v>517</v>
      </c>
      <c r="E158" s="290">
        <v>9067</v>
      </c>
      <c r="F158" s="122">
        <v>10723</v>
      </c>
      <c r="G158" s="122">
        <v>79</v>
      </c>
      <c r="H158" s="122">
        <v>0</v>
      </c>
      <c r="I158" s="122">
        <v>0</v>
      </c>
      <c r="J158" s="556">
        <v>157.29913343539155</v>
      </c>
      <c r="K158" s="122"/>
      <c r="L158" s="122">
        <v>10959.299133435392</v>
      </c>
      <c r="M158" s="122">
        <v>99367965</v>
      </c>
      <c r="N158" s="122">
        <f t="shared" si="6"/>
        <v>147</v>
      </c>
      <c r="O158" s="557" t="str">
        <f t="shared" si="7"/>
        <v>Hjo</v>
      </c>
      <c r="P158" s="558">
        <f t="shared" si="8"/>
        <v>10959.299133435392</v>
      </c>
    </row>
    <row r="159" spans="1:16" x14ac:dyDescent="0.2">
      <c r="A159" s="553" t="s">
        <v>1160</v>
      </c>
      <c r="B159" s="554" t="s">
        <v>934</v>
      </c>
      <c r="C159" s="269" t="s">
        <v>518</v>
      </c>
      <c r="D159" s="269" t="s">
        <v>518</v>
      </c>
      <c r="E159" s="290">
        <v>37356</v>
      </c>
      <c r="F159" s="122">
        <v>826</v>
      </c>
      <c r="G159" s="122">
        <v>1320</v>
      </c>
      <c r="H159" s="122">
        <v>0</v>
      </c>
      <c r="I159" s="122">
        <v>0</v>
      </c>
      <c r="J159" s="556">
        <v>157.29913343539155</v>
      </c>
      <c r="K159" s="122"/>
      <c r="L159" s="122">
        <v>2303.2991334353915</v>
      </c>
      <c r="M159" s="122">
        <v>86042042</v>
      </c>
      <c r="N159" s="122">
        <f t="shared" si="6"/>
        <v>17</v>
      </c>
      <c r="O159" s="557" t="str">
        <f t="shared" si="7"/>
        <v>Härryda</v>
      </c>
      <c r="P159" s="558">
        <f t="shared" si="8"/>
        <v>2303.2991334353915</v>
      </c>
    </row>
    <row r="160" spans="1:16" x14ac:dyDescent="0.2">
      <c r="A160" s="553" t="s">
        <v>1160</v>
      </c>
      <c r="B160" s="554" t="s">
        <v>945</v>
      </c>
      <c r="C160" s="269" t="s">
        <v>519</v>
      </c>
      <c r="D160" s="269" t="s">
        <v>519</v>
      </c>
      <c r="E160" s="290">
        <v>6946</v>
      </c>
      <c r="F160" s="122">
        <v>9657</v>
      </c>
      <c r="G160" s="122">
        <v>-966</v>
      </c>
      <c r="H160" s="122">
        <v>0</v>
      </c>
      <c r="I160" s="122">
        <v>0</v>
      </c>
      <c r="J160" s="556">
        <v>157.29913343539155</v>
      </c>
      <c r="K160" s="122"/>
      <c r="L160" s="122">
        <v>8848.2991334353919</v>
      </c>
      <c r="M160" s="122">
        <v>61460286</v>
      </c>
      <c r="N160" s="122">
        <f t="shared" si="6"/>
        <v>92</v>
      </c>
      <c r="O160" s="557" t="str">
        <f t="shared" si="7"/>
        <v>Karlsborg</v>
      </c>
      <c r="P160" s="558">
        <f t="shared" si="8"/>
        <v>8848.2991334353919</v>
      </c>
    </row>
    <row r="161" spans="1:16" x14ac:dyDescent="0.2">
      <c r="A161" s="553" t="s">
        <v>1160</v>
      </c>
      <c r="B161" s="554" t="s">
        <v>963</v>
      </c>
      <c r="C161" s="269" t="s">
        <v>520</v>
      </c>
      <c r="D161" s="269" t="s">
        <v>520</v>
      </c>
      <c r="E161" s="290">
        <v>43944</v>
      </c>
      <c r="F161" s="122">
        <v>3337</v>
      </c>
      <c r="G161" s="122">
        <v>-2</v>
      </c>
      <c r="H161" s="122">
        <v>0</v>
      </c>
      <c r="I161" s="122">
        <v>0</v>
      </c>
      <c r="J161" s="556">
        <v>157.29913343539155</v>
      </c>
      <c r="K161" s="122"/>
      <c r="L161" s="122">
        <v>3492.2991334353915</v>
      </c>
      <c r="M161" s="122">
        <v>153465593</v>
      </c>
      <c r="N161" s="122">
        <f t="shared" si="6"/>
        <v>28</v>
      </c>
      <c r="O161" s="557" t="str">
        <f t="shared" si="7"/>
        <v>Kungälv</v>
      </c>
      <c r="P161" s="558">
        <f t="shared" si="8"/>
        <v>3492.2991334353915</v>
      </c>
    </row>
    <row r="162" spans="1:16" x14ac:dyDescent="0.2">
      <c r="A162" s="553" t="s">
        <v>1160</v>
      </c>
      <c r="B162" s="554" t="s">
        <v>971</v>
      </c>
      <c r="C162" s="269" t="s">
        <v>521</v>
      </c>
      <c r="D162" s="269" t="s">
        <v>521</v>
      </c>
      <c r="E162" s="290">
        <v>41356</v>
      </c>
      <c r="F162" s="122">
        <v>2992</v>
      </c>
      <c r="G162" s="122">
        <v>1363</v>
      </c>
      <c r="H162" s="122">
        <v>0</v>
      </c>
      <c r="I162" s="122">
        <v>0</v>
      </c>
      <c r="J162" s="556">
        <v>157.29913343539155</v>
      </c>
      <c r="K162" s="122"/>
      <c r="L162" s="122">
        <v>4512.2991334353919</v>
      </c>
      <c r="M162" s="122">
        <v>186610643</v>
      </c>
      <c r="N162" s="122">
        <f t="shared" si="6"/>
        <v>38</v>
      </c>
      <c r="O162" s="557" t="str">
        <f t="shared" si="7"/>
        <v>Lerum</v>
      </c>
      <c r="P162" s="558">
        <f t="shared" si="8"/>
        <v>4512.2991334353919</v>
      </c>
    </row>
    <row r="163" spans="1:16" x14ac:dyDescent="0.2">
      <c r="A163" s="553" t="s">
        <v>1160</v>
      </c>
      <c r="B163" s="554" t="s">
        <v>974</v>
      </c>
      <c r="C163" s="269" t="s">
        <v>522</v>
      </c>
      <c r="D163" s="269" t="s">
        <v>522</v>
      </c>
      <c r="E163" s="290">
        <v>39515</v>
      </c>
      <c r="F163" s="122">
        <v>7734</v>
      </c>
      <c r="G163" s="122">
        <v>-1670</v>
      </c>
      <c r="H163" s="122">
        <v>0</v>
      </c>
      <c r="I163" s="122">
        <v>0</v>
      </c>
      <c r="J163" s="556">
        <v>157.29913343539155</v>
      </c>
      <c r="K163" s="122"/>
      <c r="L163" s="122">
        <v>6221.2991334353919</v>
      </c>
      <c r="M163" s="122">
        <v>245834635</v>
      </c>
      <c r="N163" s="122">
        <f t="shared" si="6"/>
        <v>56</v>
      </c>
      <c r="O163" s="557" t="str">
        <f t="shared" si="7"/>
        <v>Lidköping</v>
      </c>
      <c r="P163" s="558">
        <f t="shared" si="8"/>
        <v>6221.2991334353919</v>
      </c>
    </row>
    <row r="164" spans="1:16" x14ac:dyDescent="0.2">
      <c r="A164" s="553" t="s">
        <v>1160</v>
      </c>
      <c r="B164" s="554" t="s">
        <v>975</v>
      </c>
      <c r="C164" s="269" t="s">
        <v>523</v>
      </c>
      <c r="D164" s="269" t="s">
        <v>523</v>
      </c>
      <c r="E164" s="290">
        <v>13909</v>
      </c>
      <c r="F164" s="122">
        <v>11196</v>
      </c>
      <c r="G164" s="122">
        <v>-586</v>
      </c>
      <c r="H164" s="122">
        <v>0</v>
      </c>
      <c r="I164" s="122">
        <v>0</v>
      </c>
      <c r="J164" s="556">
        <v>157.29913343539155</v>
      </c>
      <c r="K164" s="122"/>
      <c r="L164" s="122">
        <v>10767.299133435392</v>
      </c>
      <c r="M164" s="122">
        <v>149762364</v>
      </c>
      <c r="N164" s="122">
        <f t="shared" si="6"/>
        <v>138</v>
      </c>
      <c r="O164" s="557" t="str">
        <f t="shared" si="7"/>
        <v>Lilla Edet</v>
      </c>
      <c r="P164" s="558">
        <f t="shared" si="8"/>
        <v>10767.299133435392</v>
      </c>
    </row>
    <row r="165" spans="1:16" x14ac:dyDescent="0.2">
      <c r="A165" s="553" t="s">
        <v>1160</v>
      </c>
      <c r="B165" s="554" t="s">
        <v>986</v>
      </c>
      <c r="C165" s="269" t="s">
        <v>524</v>
      </c>
      <c r="D165" s="269" t="s">
        <v>524</v>
      </c>
      <c r="E165" s="290">
        <v>14633</v>
      </c>
      <c r="F165" s="122">
        <v>8064</v>
      </c>
      <c r="G165" s="122">
        <v>-969</v>
      </c>
      <c r="H165" s="122">
        <v>0</v>
      </c>
      <c r="I165" s="122">
        <v>0</v>
      </c>
      <c r="J165" s="556">
        <v>157.29913343539155</v>
      </c>
      <c r="K165" s="122"/>
      <c r="L165" s="122">
        <v>7252.2991334353919</v>
      </c>
      <c r="M165" s="122">
        <v>106122893</v>
      </c>
      <c r="N165" s="122">
        <f t="shared" si="6"/>
        <v>67</v>
      </c>
      <c r="O165" s="557" t="str">
        <f t="shared" si="7"/>
        <v>Lysekil</v>
      </c>
      <c r="P165" s="558">
        <f t="shared" si="8"/>
        <v>7252.2991334353919</v>
      </c>
    </row>
    <row r="166" spans="1:16" x14ac:dyDescent="0.2">
      <c r="A166" s="553" t="s">
        <v>1160</v>
      </c>
      <c r="B166" s="554" t="s">
        <v>990</v>
      </c>
      <c r="C166" s="269" t="s">
        <v>525</v>
      </c>
      <c r="D166" s="269" t="s">
        <v>525</v>
      </c>
      <c r="E166" s="290">
        <v>24285</v>
      </c>
      <c r="F166" s="122">
        <v>9996</v>
      </c>
      <c r="G166" s="122">
        <v>-1360</v>
      </c>
      <c r="H166" s="122">
        <v>0</v>
      </c>
      <c r="I166" s="122">
        <v>0</v>
      </c>
      <c r="J166" s="556">
        <v>157.29913343539155</v>
      </c>
      <c r="K166" s="122"/>
      <c r="L166" s="122">
        <v>8793.2991334353919</v>
      </c>
      <c r="M166" s="122">
        <v>213545269</v>
      </c>
      <c r="N166" s="122">
        <f t="shared" si="6"/>
        <v>91</v>
      </c>
      <c r="O166" s="557" t="str">
        <f t="shared" si="7"/>
        <v>Mariestad</v>
      </c>
      <c r="P166" s="558">
        <f t="shared" si="8"/>
        <v>8793.2991334353919</v>
      </c>
    </row>
    <row r="167" spans="1:16" x14ac:dyDescent="0.2">
      <c r="A167" s="553" t="s">
        <v>1160</v>
      </c>
      <c r="B167" s="554" t="s">
        <v>991</v>
      </c>
      <c r="C167" s="269" t="s">
        <v>526</v>
      </c>
      <c r="D167" s="269" t="s">
        <v>526</v>
      </c>
      <c r="E167" s="290">
        <v>34450</v>
      </c>
      <c r="F167" s="122">
        <v>10099</v>
      </c>
      <c r="G167" s="122">
        <v>680</v>
      </c>
      <c r="H167" s="122">
        <v>0</v>
      </c>
      <c r="I167" s="122">
        <v>0</v>
      </c>
      <c r="J167" s="556">
        <v>157.29913343539155</v>
      </c>
      <c r="K167" s="122"/>
      <c r="L167" s="122">
        <v>10936.299133435392</v>
      </c>
      <c r="M167" s="122">
        <v>376755505</v>
      </c>
      <c r="N167" s="122">
        <f t="shared" si="6"/>
        <v>146</v>
      </c>
      <c r="O167" s="557" t="str">
        <f t="shared" si="7"/>
        <v>Mark</v>
      </c>
      <c r="P167" s="558">
        <f t="shared" si="8"/>
        <v>10936.299133435392</v>
      </c>
    </row>
    <row r="168" spans="1:16" x14ac:dyDescent="0.2">
      <c r="A168" s="553" t="s">
        <v>1160</v>
      </c>
      <c r="B168" s="554" t="s">
        <v>993</v>
      </c>
      <c r="C168" s="269" t="s">
        <v>527</v>
      </c>
      <c r="D168" s="269" t="s">
        <v>527</v>
      </c>
      <c r="E168" s="290">
        <v>9332</v>
      </c>
      <c r="F168" s="122">
        <v>15910</v>
      </c>
      <c r="G168" s="122">
        <v>1056</v>
      </c>
      <c r="H168" s="122">
        <v>0</v>
      </c>
      <c r="I168" s="122">
        <v>0</v>
      </c>
      <c r="J168" s="556">
        <v>157.29913343539155</v>
      </c>
      <c r="K168" s="122"/>
      <c r="L168" s="122">
        <v>17123.29913343539</v>
      </c>
      <c r="M168" s="122">
        <v>159794628</v>
      </c>
      <c r="N168" s="122">
        <f t="shared" si="6"/>
        <v>257</v>
      </c>
      <c r="O168" s="557" t="str">
        <f t="shared" si="7"/>
        <v>Mellerud</v>
      </c>
      <c r="P168" s="558">
        <f t="shared" si="8"/>
        <v>17123.29913343539</v>
      </c>
    </row>
    <row r="169" spans="1:16" x14ac:dyDescent="0.2">
      <c r="A169" s="553" t="s">
        <v>1160</v>
      </c>
      <c r="B169" s="554" t="s">
        <v>998</v>
      </c>
      <c r="C169" s="269" t="s">
        <v>528</v>
      </c>
      <c r="D169" s="269" t="s">
        <v>528</v>
      </c>
      <c r="E169" s="290">
        <v>10371</v>
      </c>
      <c r="F169" s="122">
        <v>12252</v>
      </c>
      <c r="G169" s="122">
        <v>1206</v>
      </c>
      <c r="H169" s="122">
        <v>0</v>
      </c>
      <c r="I169" s="122">
        <v>0</v>
      </c>
      <c r="J169" s="556">
        <v>157.29913343539155</v>
      </c>
      <c r="K169" s="122"/>
      <c r="L169" s="122">
        <v>13615.299133435392</v>
      </c>
      <c r="M169" s="122">
        <v>141204267</v>
      </c>
      <c r="N169" s="122">
        <f t="shared" si="6"/>
        <v>203</v>
      </c>
      <c r="O169" s="557" t="str">
        <f t="shared" si="7"/>
        <v>Munkedal</v>
      </c>
      <c r="P169" s="558">
        <f t="shared" si="8"/>
        <v>13615.299133435392</v>
      </c>
    </row>
    <row r="170" spans="1:16" x14ac:dyDescent="0.2">
      <c r="A170" s="553" t="s">
        <v>1160</v>
      </c>
      <c r="B170" s="554" t="s">
        <v>1000</v>
      </c>
      <c r="C170" s="269" t="s">
        <v>529</v>
      </c>
      <c r="D170" s="269" t="s">
        <v>529</v>
      </c>
      <c r="E170" s="290">
        <v>65779</v>
      </c>
      <c r="F170" s="122">
        <v>2051</v>
      </c>
      <c r="G170" s="122">
        <v>-660</v>
      </c>
      <c r="H170" s="122">
        <v>0</v>
      </c>
      <c r="I170" s="122">
        <v>0</v>
      </c>
      <c r="J170" s="556">
        <v>157.29913343539155</v>
      </c>
      <c r="K170" s="122"/>
      <c r="L170" s="122">
        <v>1548.2991334353915</v>
      </c>
      <c r="M170" s="122">
        <v>101845569</v>
      </c>
      <c r="N170" s="122">
        <f t="shared" si="6"/>
        <v>15</v>
      </c>
      <c r="O170" s="557" t="str">
        <f t="shared" si="7"/>
        <v>Mölndal</v>
      </c>
      <c r="P170" s="558">
        <f t="shared" si="8"/>
        <v>1548.2991334353915</v>
      </c>
    </row>
    <row r="171" spans="1:16" x14ac:dyDescent="0.2">
      <c r="A171" s="553" t="s">
        <v>1160</v>
      </c>
      <c r="B171" s="554" t="s">
        <v>1019</v>
      </c>
      <c r="C171" s="269" t="s">
        <v>530</v>
      </c>
      <c r="D171" s="269" t="s">
        <v>530</v>
      </c>
      <c r="E171" s="290">
        <v>15068</v>
      </c>
      <c r="F171" s="122">
        <v>6638</v>
      </c>
      <c r="G171" s="122">
        <v>-1339</v>
      </c>
      <c r="H171" s="122">
        <v>0</v>
      </c>
      <c r="I171" s="122">
        <v>0</v>
      </c>
      <c r="J171" s="556">
        <v>157.29913343539155</v>
      </c>
      <c r="K171" s="122"/>
      <c r="L171" s="122">
        <v>5456.2991334353919</v>
      </c>
      <c r="M171" s="122">
        <v>82215515</v>
      </c>
      <c r="N171" s="122">
        <f t="shared" si="6"/>
        <v>46</v>
      </c>
      <c r="O171" s="557" t="str">
        <f t="shared" si="7"/>
        <v>Orust</v>
      </c>
      <c r="P171" s="558">
        <f t="shared" si="8"/>
        <v>5456.2991334353919</v>
      </c>
    </row>
    <row r="172" spans="1:16" x14ac:dyDescent="0.2">
      <c r="A172" s="553" t="s">
        <v>1160</v>
      </c>
      <c r="B172" s="554" t="s">
        <v>1025</v>
      </c>
      <c r="C172" s="269" t="s">
        <v>531</v>
      </c>
      <c r="D172" s="269" t="s">
        <v>531</v>
      </c>
      <c r="E172" s="290">
        <v>37826</v>
      </c>
      <c r="F172" s="122">
        <v>1873</v>
      </c>
      <c r="G172" s="122">
        <v>1278</v>
      </c>
      <c r="H172" s="122">
        <v>0</v>
      </c>
      <c r="I172" s="122">
        <v>0</v>
      </c>
      <c r="J172" s="556">
        <v>157.29913343539155</v>
      </c>
      <c r="K172" s="122"/>
      <c r="L172" s="122">
        <v>3308.2991334353915</v>
      </c>
      <c r="M172" s="122">
        <v>125139723</v>
      </c>
      <c r="N172" s="122">
        <f t="shared" si="6"/>
        <v>26</v>
      </c>
      <c r="O172" s="557" t="str">
        <f t="shared" si="7"/>
        <v>Partille</v>
      </c>
      <c r="P172" s="558">
        <f t="shared" si="8"/>
        <v>3308.2991334353915</v>
      </c>
    </row>
    <row r="173" spans="1:16" x14ac:dyDescent="0.2">
      <c r="A173" s="553" t="s">
        <v>1160</v>
      </c>
      <c r="B173" s="554" t="s">
        <v>1038</v>
      </c>
      <c r="C173" s="269" t="s">
        <v>532</v>
      </c>
      <c r="D173" s="269" t="s">
        <v>532</v>
      </c>
      <c r="E173" s="290">
        <v>18822</v>
      </c>
      <c r="F173" s="122">
        <v>9553</v>
      </c>
      <c r="G173" s="122">
        <v>-503</v>
      </c>
      <c r="H173" s="122">
        <v>0</v>
      </c>
      <c r="I173" s="122">
        <v>0</v>
      </c>
      <c r="J173" s="556">
        <v>157.29913343539155</v>
      </c>
      <c r="K173" s="122"/>
      <c r="L173" s="122">
        <v>9207.2991334353919</v>
      </c>
      <c r="M173" s="122">
        <v>173299784</v>
      </c>
      <c r="N173" s="122">
        <f t="shared" si="6"/>
        <v>104</v>
      </c>
      <c r="O173" s="557" t="str">
        <f t="shared" si="7"/>
        <v>Skara</v>
      </c>
      <c r="P173" s="558">
        <f t="shared" si="8"/>
        <v>9207.2991334353919</v>
      </c>
    </row>
    <row r="174" spans="1:16" x14ac:dyDescent="0.2">
      <c r="A174" s="553" t="s">
        <v>1160</v>
      </c>
      <c r="B174" s="554" t="s">
        <v>1042</v>
      </c>
      <c r="C174" s="269" t="s">
        <v>533</v>
      </c>
      <c r="D174" s="269" t="s">
        <v>533</v>
      </c>
      <c r="E174" s="290">
        <v>54848</v>
      </c>
      <c r="F174" s="122">
        <v>6911</v>
      </c>
      <c r="G174" s="122">
        <v>-3517</v>
      </c>
      <c r="H174" s="122">
        <v>0</v>
      </c>
      <c r="I174" s="122">
        <v>0</v>
      </c>
      <c r="J174" s="556">
        <v>157.29913343539155</v>
      </c>
      <c r="K174" s="122"/>
      <c r="L174" s="122">
        <v>3551.2991334353915</v>
      </c>
      <c r="M174" s="122">
        <v>194781655</v>
      </c>
      <c r="N174" s="122">
        <f t="shared" si="6"/>
        <v>30</v>
      </c>
      <c r="O174" s="557" t="str">
        <f t="shared" si="7"/>
        <v>Skövde</v>
      </c>
      <c r="P174" s="558">
        <f t="shared" si="8"/>
        <v>3551.2991334353915</v>
      </c>
    </row>
    <row r="175" spans="1:16" x14ac:dyDescent="0.2">
      <c r="A175" s="553" t="s">
        <v>1160</v>
      </c>
      <c r="B175" s="554" t="s">
        <v>1048</v>
      </c>
      <c r="C175" s="269" t="s">
        <v>534</v>
      </c>
      <c r="D175" s="269" t="s">
        <v>534</v>
      </c>
      <c r="E175" s="290">
        <v>9104</v>
      </c>
      <c r="F175" s="122">
        <v>4845</v>
      </c>
      <c r="G175" s="122">
        <v>-1652</v>
      </c>
      <c r="H175" s="122">
        <v>0</v>
      </c>
      <c r="I175" s="122">
        <v>0</v>
      </c>
      <c r="J175" s="556">
        <v>157.29913343539155</v>
      </c>
      <c r="K175" s="122"/>
      <c r="L175" s="122">
        <v>3350.2991334353915</v>
      </c>
      <c r="M175" s="122">
        <v>30501123</v>
      </c>
      <c r="N175" s="122">
        <f t="shared" si="6"/>
        <v>27</v>
      </c>
      <c r="O175" s="557" t="str">
        <f t="shared" si="7"/>
        <v>Sotenäs</v>
      </c>
      <c r="P175" s="558">
        <f t="shared" si="8"/>
        <v>3350.2991334353915</v>
      </c>
    </row>
    <row r="176" spans="1:16" x14ac:dyDescent="0.2">
      <c r="A176" s="553" t="s">
        <v>1160</v>
      </c>
      <c r="B176" s="554" t="s">
        <v>1050</v>
      </c>
      <c r="C176" s="269" t="s">
        <v>535</v>
      </c>
      <c r="D176" s="269" t="s">
        <v>535</v>
      </c>
      <c r="E176" s="290">
        <v>26180</v>
      </c>
      <c r="F176" s="122">
        <v>2694</v>
      </c>
      <c r="G176" s="122">
        <v>-396</v>
      </c>
      <c r="H176" s="122">
        <v>0</v>
      </c>
      <c r="I176" s="122">
        <v>0</v>
      </c>
      <c r="J176" s="556">
        <v>157.29913343539155</v>
      </c>
      <c r="K176" s="122"/>
      <c r="L176" s="122">
        <v>2455.2991334353915</v>
      </c>
      <c r="M176" s="122">
        <v>64279731</v>
      </c>
      <c r="N176" s="122">
        <f t="shared" si="6"/>
        <v>19</v>
      </c>
      <c r="O176" s="557" t="str">
        <f t="shared" si="7"/>
        <v>Stenungsund</v>
      </c>
      <c r="P176" s="558">
        <f t="shared" si="8"/>
        <v>2455.2991334353915</v>
      </c>
    </row>
    <row r="177" spans="1:16" x14ac:dyDescent="0.2">
      <c r="A177" s="553" t="s">
        <v>1160</v>
      </c>
      <c r="B177" s="554" t="s">
        <v>1055</v>
      </c>
      <c r="C177" s="269" t="s">
        <v>536</v>
      </c>
      <c r="D177" s="269" t="s">
        <v>536</v>
      </c>
      <c r="E177" s="290">
        <v>13171</v>
      </c>
      <c r="F177" s="122">
        <v>13768</v>
      </c>
      <c r="G177" s="122">
        <v>-1763</v>
      </c>
      <c r="H177" s="122">
        <v>783</v>
      </c>
      <c r="I177" s="122">
        <v>0</v>
      </c>
      <c r="J177" s="556">
        <v>157.29913343539155</v>
      </c>
      <c r="K177" s="122"/>
      <c r="L177" s="122">
        <v>12945.299133435392</v>
      </c>
      <c r="M177" s="122">
        <v>170502535</v>
      </c>
      <c r="N177" s="122">
        <f t="shared" si="6"/>
        <v>189</v>
      </c>
      <c r="O177" s="557" t="str">
        <f t="shared" si="7"/>
        <v>Strömstad</v>
      </c>
      <c r="P177" s="558">
        <f t="shared" si="8"/>
        <v>12945.299133435392</v>
      </c>
    </row>
    <row r="178" spans="1:16" x14ac:dyDescent="0.2">
      <c r="A178" s="553" t="s">
        <v>1160</v>
      </c>
      <c r="B178" s="554" t="s">
        <v>1063</v>
      </c>
      <c r="C178" s="269" t="s">
        <v>537</v>
      </c>
      <c r="D178" s="269" t="s">
        <v>537</v>
      </c>
      <c r="E178" s="290">
        <v>10668</v>
      </c>
      <c r="F178" s="122">
        <v>12247</v>
      </c>
      <c r="G178" s="122">
        <v>1030</v>
      </c>
      <c r="H178" s="122">
        <v>0</v>
      </c>
      <c r="I178" s="122">
        <v>0</v>
      </c>
      <c r="J178" s="556">
        <v>157.29913343539155</v>
      </c>
      <c r="K178" s="122"/>
      <c r="L178" s="122">
        <v>13434.299133435392</v>
      </c>
      <c r="M178" s="122">
        <v>143317103</v>
      </c>
      <c r="N178" s="122">
        <f t="shared" si="6"/>
        <v>200</v>
      </c>
      <c r="O178" s="557" t="str">
        <f t="shared" si="7"/>
        <v>Svenljunga</v>
      </c>
      <c r="P178" s="558">
        <f t="shared" si="8"/>
        <v>13434.299133435392</v>
      </c>
    </row>
    <row r="179" spans="1:16" x14ac:dyDescent="0.2">
      <c r="A179" s="553" t="s">
        <v>1160</v>
      </c>
      <c r="B179" s="554" t="s">
        <v>1071</v>
      </c>
      <c r="C179" s="269" t="s">
        <v>538</v>
      </c>
      <c r="D179" s="269" t="s">
        <v>538</v>
      </c>
      <c r="E179" s="290">
        <v>12738</v>
      </c>
      <c r="F179" s="122">
        <v>11139</v>
      </c>
      <c r="G179" s="122">
        <v>-1101</v>
      </c>
      <c r="H179" s="122">
        <v>0</v>
      </c>
      <c r="I179" s="122">
        <v>0</v>
      </c>
      <c r="J179" s="556">
        <v>157.29913343539155</v>
      </c>
      <c r="K179" s="122"/>
      <c r="L179" s="122">
        <v>10195.299133435392</v>
      </c>
      <c r="M179" s="122">
        <v>129867720</v>
      </c>
      <c r="N179" s="122">
        <f t="shared" si="6"/>
        <v>124</v>
      </c>
      <c r="O179" s="557" t="str">
        <f t="shared" si="7"/>
        <v>Tanum</v>
      </c>
      <c r="P179" s="558">
        <f t="shared" si="8"/>
        <v>10195.299133435392</v>
      </c>
    </row>
    <row r="180" spans="1:16" x14ac:dyDescent="0.2">
      <c r="A180" s="553" t="s">
        <v>1160</v>
      </c>
      <c r="B180" s="554" t="s">
        <v>1072</v>
      </c>
      <c r="C180" s="269" t="s">
        <v>539</v>
      </c>
      <c r="D180" s="269" t="s">
        <v>539</v>
      </c>
      <c r="E180" s="290">
        <v>11118</v>
      </c>
      <c r="F180" s="122">
        <v>13021</v>
      </c>
      <c r="G180" s="122">
        <v>762</v>
      </c>
      <c r="H180" s="122">
        <v>0</v>
      </c>
      <c r="I180" s="122">
        <v>0</v>
      </c>
      <c r="J180" s="556">
        <v>157.29913343539155</v>
      </c>
      <c r="K180" s="122"/>
      <c r="L180" s="122">
        <v>13940.299133435392</v>
      </c>
      <c r="M180" s="122">
        <v>154988246</v>
      </c>
      <c r="N180" s="122">
        <f t="shared" si="6"/>
        <v>211</v>
      </c>
      <c r="O180" s="557" t="str">
        <f t="shared" si="7"/>
        <v>Tibro</v>
      </c>
      <c r="P180" s="558">
        <f t="shared" si="8"/>
        <v>13940.299133435392</v>
      </c>
    </row>
    <row r="181" spans="1:16" x14ac:dyDescent="0.2">
      <c r="A181" s="553" t="s">
        <v>1160</v>
      </c>
      <c r="B181" s="554" t="s">
        <v>1073</v>
      </c>
      <c r="C181" s="269" t="s">
        <v>540</v>
      </c>
      <c r="D181" s="269" t="s">
        <v>540</v>
      </c>
      <c r="E181" s="290">
        <v>12822</v>
      </c>
      <c r="F181" s="122">
        <v>11592</v>
      </c>
      <c r="G181" s="122">
        <v>-952</v>
      </c>
      <c r="H181" s="122">
        <v>0</v>
      </c>
      <c r="I181" s="122">
        <v>0</v>
      </c>
      <c r="J181" s="556">
        <v>157.29913343539155</v>
      </c>
      <c r="K181" s="122"/>
      <c r="L181" s="122">
        <v>10797.299133435392</v>
      </c>
      <c r="M181" s="122">
        <v>138442969</v>
      </c>
      <c r="N181" s="122">
        <f t="shared" si="6"/>
        <v>142</v>
      </c>
      <c r="O181" s="557" t="str">
        <f t="shared" si="7"/>
        <v>Tidaholm</v>
      </c>
      <c r="P181" s="558">
        <f t="shared" si="8"/>
        <v>10797.299133435392</v>
      </c>
    </row>
    <row r="182" spans="1:16" x14ac:dyDescent="0.2">
      <c r="A182" s="553" t="s">
        <v>1160</v>
      </c>
      <c r="B182" s="554" t="s">
        <v>1077</v>
      </c>
      <c r="C182" s="269" t="s">
        <v>541</v>
      </c>
      <c r="D182" s="269" t="s">
        <v>541</v>
      </c>
      <c r="E182" s="290">
        <v>15761</v>
      </c>
      <c r="F182" s="122">
        <v>2550</v>
      </c>
      <c r="G182" s="122">
        <v>-2552</v>
      </c>
      <c r="H182" s="122">
        <v>0</v>
      </c>
      <c r="I182" s="122">
        <v>0</v>
      </c>
      <c r="J182" s="556">
        <v>157.29913343539155</v>
      </c>
      <c r="K182" s="122"/>
      <c r="L182" s="122">
        <v>155.29913343539155</v>
      </c>
      <c r="M182" s="122">
        <v>2447670</v>
      </c>
      <c r="N182" s="122">
        <f t="shared" si="6"/>
        <v>13</v>
      </c>
      <c r="O182" s="557" t="str">
        <f t="shared" si="7"/>
        <v>Tjörn</v>
      </c>
      <c r="P182" s="558">
        <f t="shared" si="8"/>
        <v>155.29913343539155</v>
      </c>
    </row>
    <row r="183" spans="1:16" x14ac:dyDescent="0.2">
      <c r="A183" s="553" t="s">
        <v>1160</v>
      </c>
      <c r="B183" s="554" t="s">
        <v>1081</v>
      </c>
      <c r="C183" s="269" t="s">
        <v>542</v>
      </c>
      <c r="D183" s="269" t="s">
        <v>542</v>
      </c>
      <c r="E183" s="290">
        <v>11818</v>
      </c>
      <c r="F183" s="122">
        <v>10238</v>
      </c>
      <c r="G183" s="122">
        <v>1186</v>
      </c>
      <c r="H183" s="122">
        <v>0</v>
      </c>
      <c r="I183" s="122">
        <v>0</v>
      </c>
      <c r="J183" s="556">
        <v>157.29913343539155</v>
      </c>
      <c r="K183" s="122"/>
      <c r="L183" s="122">
        <v>11581.299133435392</v>
      </c>
      <c r="M183" s="122">
        <v>136867793</v>
      </c>
      <c r="N183" s="122">
        <f t="shared" si="6"/>
        <v>164</v>
      </c>
      <c r="O183" s="557" t="str">
        <f t="shared" si="7"/>
        <v>Tranemo</v>
      </c>
      <c r="P183" s="558">
        <f t="shared" si="8"/>
        <v>11581.299133435392</v>
      </c>
    </row>
    <row r="184" spans="1:16" x14ac:dyDescent="0.2">
      <c r="A184" s="553" t="s">
        <v>1160</v>
      </c>
      <c r="B184" s="554" t="s">
        <v>1084</v>
      </c>
      <c r="C184" s="269" t="s">
        <v>543</v>
      </c>
      <c r="D184" s="269" t="s">
        <v>543</v>
      </c>
      <c r="E184" s="290">
        <v>58111</v>
      </c>
      <c r="F184" s="122">
        <v>9537</v>
      </c>
      <c r="G184" s="122">
        <v>943</v>
      </c>
      <c r="H184" s="122">
        <v>0</v>
      </c>
      <c r="I184" s="122">
        <v>0</v>
      </c>
      <c r="J184" s="556">
        <v>157.29913343539155</v>
      </c>
      <c r="K184" s="122"/>
      <c r="L184" s="122">
        <v>10637.299133435392</v>
      </c>
      <c r="M184" s="122">
        <v>618144090</v>
      </c>
      <c r="N184" s="122">
        <f t="shared" si="6"/>
        <v>135</v>
      </c>
      <c r="O184" s="557" t="str">
        <f t="shared" si="7"/>
        <v>Trollhättan</v>
      </c>
      <c r="P184" s="558">
        <f t="shared" si="8"/>
        <v>10637.299133435392</v>
      </c>
    </row>
    <row r="185" spans="1:16" x14ac:dyDescent="0.2">
      <c r="A185" s="553" t="s">
        <v>1160</v>
      </c>
      <c r="B185" s="554" t="s">
        <v>1088</v>
      </c>
      <c r="C185" s="269" t="s">
        <v>544</v>
      </c>
      <c r="D185" s="269" t="s">
        <v>544</v>
      </c>
      <c r="E185" s="290">
        <v>9427</v>
      </c>
      <c r="F185" s="122">
        <v>14353</v>
      </c>
      <c r="G185" s="122">
        <v>77</v>
      </c>
      <c r="H185" s="122">
        <v>0</v>
      </c>
      <c r="I185" s="122">
        <v>0</v>
      </c>
      <c r="J185" s="556">
        <v>157.29913343539155</v>
      </c>
      <c r="K185" s="122"/>
      <c r="L185" s="122">
        <v>14587.299133435392</v>
      </c>
      <c r="M185" s="122">
        <v>137514469</v>
      </c>
      <c r="N185" s="122">
        <f t="shared" si="6"/>
        <v>215</v>
      </c>
      <c r="O185" s="557" t="str">
        <f t="shared" si="7"/>
        <v>Töreboda</v>
      </c>
      <c r="P185" s="558">
        <f t="shared" si="8"/>
        <v>14587.299133435392</v>
      </c>
    </row>
    <row r="186" spans="1:16" x14ac:dyDescent="0.2">
      <c r="A186" s="553" t="s">
        <v>1160</v>
      </c>
      <c r="B186" s="554" t="s">
        <v>1089</v>
      </c>
      <c r="C186" s="269" t="s">
        <v>545</v>
      </c>
      <c r="D186" s="269" t="s">
        <v>545</v>
      </c>
      <c r="E186" s="290">
        <v>55654</v>
      </c>
      <c r="F186" s="122">
        <v>9467</v>
      </c>
      <c r="G186" s="122">
        <v>278</v>
      </c>
      <c r="H186" s="122">
        <v>0</v>
      </c>
      <c r="I186" s="122">
        <v>0</v>
      </c>
      <c r="J186" s="556">
        <v>157.29913343539155</v>
      </c>
      <c r="K186" s="122"/>
      <c r="L186" s="122">
        <v>9902.2991334353919</v>
      </c>
      <c r="M186" s="122">
        <v>551102556</v>
      </c>
      <c r="N186" s="122">
        <f t="shared" si="6"/>
        <v>114</v>
      </c>
      <c r="O186" s="557" t="str">
        <f t="shared" si="7"/>
        <v>Uddevalla</v>
      </c>
      <c r="P186" s="558">
        <f t="shared" si="8"/>
        <v>9902.2991334353919</v>
      </c>
    </row>
    <row r="187" spans="1:16" x14ac:dyDescent="0.2">
      <c r="A187" s="553" t="s">
        <v>1160</v>
      </c>
      <c r="B187" s="554" t="s">
        <v>1090</v>
      </c>
      <c r="C187" s="269" t="s">
        <v>546</v>
      </c>
      <c r="D187" s="269" t="s">
        <v>546</v>
      </c>
      <c r="E187" s="290">
        <v>24221</v>
      </c>
      <c r="F187" s="122">
        <v>10226</v>
      </c>
      <c r="G187" s="122">
        <v>-43</v>
      </c>
      <c r="H187" s="122">
        <v>0</v>
      </c>
      <c r="I187" s="122">
        <v>0</v>
      </c>
      <c r="J187" s="556">
        <v>157.29913343539155</v>
      </c>
      <c r="K187" s="122"/>
      <c r="L187" s="122">
        <v>10340.299133435392</v>
      </c>
      <c r="M187" s="122">
        <v>250452385</v>
      </c>
      <c r="N187" s="122">
        <f t="shared" si="6"/>
        <v>131</v>
      </c>
      <c r="O187" s="557" t="str">
        <f t="shared" si="7"/>
        <v>Ulricehamn</v>
      </c>
      <c r="P187" s="558">
        <f t="shared" si="8"/>
        <v>10340.299133435392</v>
      </c>
    </row>
    <row r="188" spans="1:16" x14ac:dyDescent="0.2">
      <c r="A188" s="553" t="s">
        <v>1160</v>
      </c>
      <c r="B188" s="554" t="s">
        <v>1101</v>
      </c>
      <c r="C188" s="269" t="s">
        <v>547</v>
      </c>
      <c r="D188" s="269" t="s">
        <v>547</v>
      </c>
      <c r="E188" s="290">
        <v>15954</v>
      </c>
      <c r="F188" s="122">
        <v>12204</v>
      </c>
      <c r="G188" s="122">
        <v>-368</v>
      </c>
      <c r="H188" s="122">
        <v>0</v>
      </c>
      <c r="I188" s="122">
        <v>0</v>
      </c>
      <c r="J188" s="556">
        <v>157.29913343539155</v>
      </c>
      <c r="K188" s="122"/>
      <c r="L188" s="122">
        <v>11993.299133435392</v>
      </c>
      <c r="M188" s="122">
        <v>191341094</v>
      </c>
      <c r="N188" s="122">
        <f t="shared" si="6"/>
        <v>172</v>
      </c>
      <c r="O188" s="557" t="str">
        <f t="shared" si="7"/>
        <v>Vara</v>
      </c>
      <c r="P188" s="558">
        <f t="shared" si="8"/>
        <v>11993.299133435392</v>
      </c>
    </row>
    <row r="189" spans="1:16" x14ac:dyDescent="0.2">
      <c r="A189" s="553" t="s">
        <v>1160</v>
      </c>
      <c r="B189" s="554" t="s">
        <v>1110</v>
      </c>
      <c r="C189" s="269" t="s">
        <v>548</v>
      </c>
      <c r="D189" s="269" t="s">
        <v>548</v>
      </c>
      <c r="E189" s="290">
        <v>11459</v>
      </c>
      <c r="F189" s="122">
        <v>10925</v>
      </c>
      <c r="G189" s="122">
        <v>-1089</v>
      </c>
      <c r="H189" s="122">
        <v>0</v>
      </c>
      <c r="I189" s="122">
        <v>0</v>
      </c>
      <c r="J189" s="556">
        <v>157.29913343539155</v>
      </c>
      <c r="K189" s="122"/>
      <c r="L189" s="122">
        <v>9993.2991334353919</v>
      </c>
      <c r="M189" s="122">
        <v>114513215</v>
      </c>
      <c r="N189" s="122">
        <f t="shared" si="6"/>
        <v>119</v>
      </c>
      <c r="O189" s="557" t="str">
        <f t="shared" si="7"/>
        <v>Vårgårda</v>
      </c>
      <c r="P189" s="558">
        <f t="shared" si="8"/>
        <v>9993.2991334353919</v>
      </c>
    </row>
    <row r="190" spans="1:16" x14ac:dyDescent="0.2">
      <c r="A190" s="553" t="s">
        <v>1160</v>
      </c>
      <c r="B190" s="554" t="s">
        <v>1111</v>
      </c>
      <c r="C190" s="269" t="s">
        <v>549</v>
      </c>
      <c r="D190" s="269" t="s">
        <v>549</v>
      </c>
      <c r="E190" s="290">
        <v>39055</v>
      </c>
      <c r="F190" s="122">
        <v>10454</v>
      </c>
      <c r="G190" s="122">
        <v>922</v>
      </c>
      <c r="H190" s="122">
        <v>0</v>
      </c>
      <c r="I190" s="122">
        <v>0</v>
      </c>
      <c r="J190" s="556">
        <v>157.29913343539155</v>
      </c>
      <c r="K190" s="122"/>
      <c r="L190" s="122">
        <v>11533.299133435392</v>
      </c>
      <c r="M190" s="122">
        <v>450432998</v>
      </c>
      <c r="N190" s="122">
        <f t="shared" si="6"/>
        <v>163</v>
      </c>
      <c r="O190" s="557" t="str">
        <f t="shared" si="7"/>
        <v>Vänersborg</v>
      </c>
      <c r="P190" s="558">
        <f t="shared" si="8"/>
        <v>11533.299133435392</v>
      </c>
    </row>
    <row r="191" spans="1:16" x14ac:dyDescent="0.2">
      <c r="A191" s="553" t="s">
        <v>1160</v>
      </c>
      <c r="B191" s="554" t="s">
        <v>1120</v>
      </c>
      <c r="C191" s="269" t="s">
        <v>550</v>
      </c>
      <c r="D191" s="269" t="s">
        <v>550</v>
      </c>
      <c r="E191" s="290">
        <v>12706</v>
      </c>
      <c r="F191" s="122">
        <v>14623</v>
      </c>
      <c r="G191" s="122">
        <v>1912</v>
      </c>
      <c r="H191" s="122">
        <v>0</v>
      </c>
      <c r="I191" s="122">
        <v>0</v>
      </c>
      <c r="J191" s="556">
        <v>157.29913343539155</v>
      </c>
      <c r="K191" s="122"/>
      <c r="L191" s="122">
        <v>16692.29913343539</v>
      </c>
      <c r="M191" s="122">
        <v>212092353</v>
      </c>
      <c r="N191" s="122">
        <f t="shared" si="6"/>
        <v>250</v>
      </c>
      <c r="O191" s="557" t="str">
        <f t="shared" si="7"/>
        <v>Åmål</v>
      </c>
      <c r="P191" s="558">
        <f t="shared" si="8"/>
        <v>16692.29913343539</v>
      </c>
    </row>
    <row r="192" spans="1:16" x14ac:dyDescent="0.2">
      <c r="A192" s="553" t="s">
        <v>1160</v>
      </c>
      <c r="B192" s="554" t="s">
        <v>1132</v>
      </c>
      <c r="C192" s="269" t="s">
        <v>551</v>
      </c>
      <c r="D192" s="269" t="s">
        <v>551</v>
      </c>
      <c r="E192" s="290">
        <v>12903</v>
      </c>
      <c r="F192" s="122">
        <v>2711</v>
      </c>
      <c r="G192" s="122">
        <v>180</v>
      </c>
      <c r="H192" s="122">
        <v>0</v>
      </c>
      <c r="I192" s="122">
        <v>0</v>
      </c>
      <c r="J192" s="556">
        <v>157.29913343539155</v>
      </c>
      <c r="K192" s="122"/>
      <c r="L192" s="122">
        <v>3048.2991334353915</v>
      </c>
      <c r="M192" s="122">
        <v>39332204</v>
      </c>
      <c r="N192" s="122">
        <f t="shared" si="6"/>
        <v>24</v>
      </c>
      <c r="O192" s="557" t="str">
        <f t="shared" si="7"/>
        <v>Öckerö</v>
      </c>
      <c r="P192" s="558">
        <f t="shared" si="8"/>
        <v>3048.2991334353915</v>
      </c>
    </row>
    <row r="193" spans="1:16" ht="25.5" x14ac:dyDescent="0.2">
      <c r="A193" s="553" t="s">
        <v>1161</v>
      </c>
      <c r="B193" s="554" t="s">
        <v>860</v>
      </c>
      <c r="C193" s="555" t="s">
        <v>553</v>
      </c>
      <c r="D193" s="282" t="s">
        <v>703</v>
      </c>
      <c r="E193" s="290">
        <v>26040</v>
      </c>
      <c r="F193" s="122">
        <v>12866</v>
      </c>
      <c r="G193" s="122">
        <v>585</v>
      </c>
      <c r="H193" s="122">
        <v>0</v>
      </c>
      <c r="I193" s="122">
        <v>0</v>
      </c>
      <c r="J193" s="556">
        <v>157.29913343539155</v>
      </c>
      <c r="K193" s="122"/>
      <c r="L193" s="122">
        <v>13608.299133435392</v>
      </c>
      <c r="M193" s="122">
        <v>354360109</v>
      </c>
      <c r="N193" s="122">
        <f t="shared" si="6"/>
        <v>202</v>
      </c>
      <c r="O193" s="557" t="str">
        <f t="shared" si="7"/>
        <v>Arvika</v>
      </c>
      <c r="P193" s="558">
        <f t="shared" si="8"/>
        <v>13608.299133435392</v>
      </c>
    </row>
    <row r="194" spans="1:16" x14ac:dyDescent="0.2">
      <c r="A194" s="553" t="s">
        <v>1161</v>
      </c>
      <c r="B194" s="554" t="s">
        <v>883</v>
      </c>
      <c r="C194" s="269" t="s">
        <v>554</v>
      </c>
      <c r="D194" s="269" t="s">
        <v>554</v>
      </c>
      <c r="E194" s="290">
        <v>8621</v>
      </c>
      <c r="F194" s="122">
        <v>18242</v>
      </c>
      <c r="G194" s="122">
        <v>-69</v>
      </c>
      <c r="H194" s="122">
        <v>294</v>
      </c>
      <c r="I194" s="122">
        <v>0</v>
      </c>
      <c r="J194" s="556">
        <v>157.29913343539155</v>
      </c>
      <c r="K194" s="122"/>
      <c r="L194" s="122">
        <v>18624.29913343539</v>
      </c>
      <c r="M194" s="122">
        <v>160560083</v>
      </c>
      <c r="N194" s="122">
        <f t="shared" si="6"/>
        <v>266</v>
      </c>
      <c r="O194" s="557" t="str">
        <f t="shared" si="7"/>
        <v>Eda</v>
      </c>
      <c r="P194" s="558">
        <f t="shared" si="8"/>
        <v>18624.29913343539</v>
      </c>
    </row>
    <row r="195" spans="1:16" x14ac:dyDescent="0.2">
      <c r="A195" s="553" t="s">
        <v>1161</v>
      </c>
      <c r="B195" s="554" t="s">
        <v>895</v>
      </c>
      <c r="C195" s="269" t="s">
        <v>555</v>
      </c>
      <c r="D195" s="269" t="s">
        <v>555</v>
      </c>
      <c r="E195" s="290">
        <v>10789</v>
      </c>
      <c r="F195" s="122">
        <v>16450</v>
      </c>
      <c r="G195" s="122">
        <v>4983</v>
      </c>
      <c r="H195" s="122">
        <v>0</v>
      </c>
      <c r="I195" s="122">
        <v>0</v>
      </c>
      <c r="J195" s="556">
        <v>157.29913343539155</v>
      </c>
      <c r="K195" s="122"/>
      <c r="L195" s="122">
        <v>21590.29913343539</v>
      </c>
      <c r="M195" s="122">
        <v>232937737</v>
      </c>
      <c r="N195" s="122">
        <f t="shared" si="6"/>
        <v>278</v>
      </c>
      <c r="O195" s="557" t="str">
        <f t="shared" si="7"/>
        <v>Filipstad</v>
      </c>
      <c r="P195" s="558">
        <f t="shared" si="8"/>
        <v>21590.29913343539</v>
      </c>
    </row>
    <row r="196" spans="1:16" x14ac:dyDescent="0.2">
      <c r="A196" s="553" t="s">
        <v>1161</v>
      </c>
      <c r="B196" s="554" t="s">
        <v>898</v>
      </c>
      <c r="C196" s="269" t="s">
        <v>556</v>
      </c>
      <c r="D196" s="269" t="s">
        <v>556</v>
      </c>
      <c r="E196" s="290">
        <v>11492</v>
      </c>
      <c r="F196" s="122">
        <v>12433</v>
      </c>
      <c r="G196" s="122">
        <v>-65</v>
      </c>
      <c r="H196" s="122">
        <v>0</v>
      </c>
      <c r="I196" s="122">
        <v>0</v>
      </c>
      <c r="J196" s="556">
        <v>157.29913343539155</v>
      </c>
      <c r="K196" s="122"/>
      <c r="L196" s="122">
        <v>12525.299133435392</v>
      </c>
      <c r="M196" s="122">
        <v>143940738</v>
      </c>
      <c r="N196" s="122">
        <f t="shared" si="6"/>
        <v>180</v>
      </c>
      <c r="O196" s="557" t="str">
        <f t="shared" si="7"/>
        <v>Forshaga</v>
      </c>
      <c r="P196" s="558">
        <f t="shared" si="8"/>
        <v>12525.299133435392</v>
      </c>
    </row>
    <row r="197" spans="1:16" x14ac:dyDescent="0.2">
      <c r="A197" s="553" t="s">
        <v>1161</v>
      </c>
      <c r="B197" s="554" t="s">
        <v>905</v>
      </c>
      <c r="C197" s="269" t="s">
        <v>557</v>
      </c>
      <c r="D197" s="269" t="s">
        <v>557</v>
      </c>
      <c r="E197" s="290">
        <v>8985</v>
      </c>
      <c r="F197" s="122">
        <v>11957</v>
      </c>
      <c r="G197" s="122">
        <v>-368</v>
      </c>
      <c r="H197" s="122">
        <v>0</v>
      </c>
      <c r="I197" s="122">
        <v>0</v>
      </c>
      <c r="J197" s="556">
        <v>157.29913343539155</v>
      </c>
      <c r="K197" s="122"/>
      <c r="L197" s="122">
        <v>11746.299133435392</v>
      </c>
      <c r="M197" s="122">
        <v>105540498</v>
      </c>
      <c r="N197" s="122">
        <f t="shared" si="6"/>
        <v>165</v>
      </c>
      <c r="O197" s="557" t="str">
        <f t="shared" si="7"/>
        <v>Grums</v>
      </c>
      <c r="P197" s="558">
        <f t="shared" si="8"/>
        <v>11746.299133435392</v>
      </c>
    </row>
    <row r="198" spans="1:16" x14ac:dyDescent="0.2">
      <c r="A198" s="553" t="s">
        <v>1161</v>
      </c>
      <c r="B198" s="554" t="s">
        <v>913</v>
      </c>
      <c r="C198" s="269" t="s">
        <v>558</v>
      </c>
      <c r="D198" s="269" t="s">
        <v>558</v>
      </c>
      <c r="E198" s="290">
        <v>11778</v>
      </c>
      <c r="F198" s="122">
        <v>11992</v>
      </c>
      <c r="G198" s="122">
        <v>509</v>
      </c>
      <c r="H198" s="122">
        <v>263</v>
      </c>
      <c r="I198" s="122">
        <v>0</v>
      </c>
      <c r="J198" s="556">
        <v>157.29913343539155</v>
      </c>
      <c r="K198" s="122"/>
      <c r="L198" s="122">
        <v>12921.299133435392</v>
      </c>
      <c r="M198" s="122">
        <v>152187061</v>
      </c>
      <c r="N198" s="122">
        <f t="shared" si="6"/>
        <v>188</v>
      </c>
      <c r="O198" s="557" t="str">
        <f t="shared" si="7"/>
        <v>Hagfors</v>
      </c>
      <c r="P198" s="558">
        <f t="shared" si="8"/>
        <v>12921.299133435392</v>
      </c>
    </row>
    <row r="199" spans="1:16" x14ac:dyDescent="0.2">
      <c r="A199" s="553" t="s">
        <v>1161</v>
      </c>
      <c r="B199" s="554" t="s">
        <v>917</v>
      </c>
      <c r="C199" s="269" t="s">
        <v>559</v>
      </c>
      <c r="D199" s="269" t="s">
        <v>559</v>
      </c>
      <c r="E199" s="290">
        <v>16142</v>
      </c>
      <c r="F199" s="122">
        <v>5175</v>
      </c>
      <c r="G199" s="122">
        <v>-840</v>
      </c>
      <c r="H199" s="122">
        <v>0</v>
      </c>
      <c r="I199" s="122">
        <v>0</v>
      </c>
      <c r="J199" s="556">
        <v>157.29913343539155</v>
      </c>
      <c r="K199" s="122"/>
      <c r="L199" s="122">
        <v>4492.2991334353919</v>
      </c>
      <c r="M199" s="122">
        <v>72514693</v>
      </c>
      <c r="N199" s="122">
        <f t="shared" si="6"/>
        <v>37</v>
      </c>
      <c r="O199" s="557" t="str">
        <f t="shared" si="7"/>
        <v>Hammarö</v>
      </c>
      <c r="P199" s="558">
        <f t="shared" si="8"/>
        <v>4492.2991334353919</v>
      </c>
    </row>
    <row r="200" spans="1:16" x14ac:dyDescent="0.2">
      <c r="A200" s="553" t="s">
        <v>1161</v>
      </c>
      <c r="B200" s="554" t="s">
        <v>949</v>
      </c>
      <c r="C200" s="269" t="s">
        <v>560</v>
      </c>
      <c r="D200" s="269" t="s">
        <v>560</v>
      </c>
      <c r="E200" s="290">
        <v>91050</v>
      </c>
      <c r="F200" s="122">
        <v>7845</v>
      </c>
      <c r="G200" s="122">
        <v>-2509</v>
      </c>
      <c r="H200" s="122">
        <v>0</v>
      </c>
      <c r="I200" s="122">
        <v>0</v>
      </c>
      <c r="J200" s="556">
        <v>157.29913343539155</v>
      </c>
      <c r="K200" s="122"/>
      <c r="L200" s="122">
        <v>5493.2991334353919</v>
      </c>
      <c r="M200" s="122">
        <v>500164886</v>
      </c>
      <c r="N200" s="122">
        <f t="shared" si="6"/>
        <v>48</v>
      </c>
      <c r="O200" s="557" t="str">
        <f t="shared" si="7"/>
        <v>Karlstad</v>
      </c>
      <c r="P200" s="558">
        <f t="shared" si="8"/>
        <v>5493.2991334353919</v>
      </c>
    </row>
    <row r="201" spans="1:16" x14ac:dyDescent="0.2">
      <c r="A201" s="553" t="s">
        <v>1161</v>
      </c>
      <c r="B201" s="554" t="s">
        <v>951</v>
      </c>
      <c r="C201" s="269" t="s">
        <v>561</v>
      </c>
      <c r="D201" s="269" t="s">
        <v>561</v>
      </c>
      <c r="E201" s="290">
        <v>11908</v>
      </c>
      <c r="F201" s="122">
        <v>11478</v>
      </c>
      <c r="G201" s="122">
        <v>196</v>
      </c>
      <c r="H201" s="122">
        <v>0</v>
      </c>
      <c r="I201" s="122">
        <v>0</v>
      </c>
      <c r="J201" s="556">
        <v>157.29913343539155</v>
      </c>
      <c r="K201" s="122"/>
      <c r="L201" s="122">
        <v>11831.299133435392</v>
      </c>
      <c r="M201" s="122">
        <v>140887110</v>
      </c>
      <c r="N201" s="122">
        <f t="shared" si="6"/>
        <v>168</v>
      </c>
      <c r="O201" s="557" t="str">
        <f t="shared" si="7"/>
        <v>Kil</v>
      </c>
      <c r="P201" s="558">
        <f t="shared" si="8"/>
        <v>11831.299133435392</v>
      </c>
    </row>
    <row r="202" spans="1:16" x14ac:dyDescent="0.2">
      <c r="A202" s="553" t="s">
        <v>1161</v>
      </c>
      <c r="B202" s="554" t="s">
        <v>958</v>
      </c>
      <c r="C202" s="269" t="s">
        <v>562</v>
      </c>
      <c r="D202" s="269" t="s">
        <v>562</v>
      </c>
      <c r="E202" s="290">
        <v>24625</v>
      </c>
      <c r="F202" s="122">
        <v>13102</v>
      </c>
      <c r="G202" s="122">
        <v>67</v>
      </c>
      <c r="H202" s="122">
        <v>0</v>
      </c>
      <c r="I202" s="122">
        <v>0</v>
      </c>
      <c r="J202" s="556">
        <v>157.29913343539155</v>
      </c>
      <c r="K202" s="122"/>
      <c r="L202" s="122">
        <v>13326.299133435392</v>
      </c>
      <c r="M202" s="122">
        <v>328160116</v>
      </c>
      <c r="N202" s="122">
        <f t="shared" si="6"/>
        <v>198</v>
      </c>
      <c r="O202" s="557" t="str">
        <f t="shared" si="7"/>
        <v>Kristinehamn</v>
      </c>
      <c r="P202" s="558">
        <f t="shared" si="8"/>
        <v>13326.299133435392</v>
      </c>
    </row>
    <row r="203" spans="1:16" x14ac:dyDescent="0.2">
      <c r="A203" s="553" t="s">
        <v>1161</v>
      </c>
      <c r="B203" s="554" t="s">
        <v>999</v>
      </c>
      <c r="C203" s="269" t="s">
        <v>563</v>
      </c>
      <c r="D203" s="269" t="s">
        <v>563</v>
      </c>
      <c r="E203" s="290">
        <v>3741</v>
      </c>
      <c r="F203" s="122">
        <v>15420</v>
      </c>
      <c r="G203" s="122">
        <v>3621</v>
      </c>
      <c r="H203" s="122">
        <v>316</v>
      </c>
      <c r="I203" s="122">
        <v>0</v>
      </c>
      <c r="J203" s="556">
        <v>157.29913343539155</v>
      </c>
      <c r="K203" s="122"/>
      <c r="L203" s="122">
        <v>19514.29913343539</v>
      </c>
      <c r="M203" s="122">
        <v>73002993</v>
      </c>
      <c r="N203" s="122">
        <f t="shared" ref="N203:N266" si="9">RANK(L203,$L$10:$L$299,1)</f>
        <v>270</v>
      </c>
      <c r="O203" s="557" t="str">
        <f t="shared" ref="O203:O266" si="10">C203</f>
        <v>Munkfors</v>
      </c>
      <c r="P203" s="558">
        <f t="shared" ref="P203:P266" si="11">L203</f>
        <v>19514.29913343539</v>
      </c>
    </row>
    <row r="204" spans="1:16" x14ac:dyDescent="0.2">
      <c r="A204" s="553" t="s">
        <v>1161</v>
      </c>
      <c r="B204" s="554" t="s">
        <v>1052</v>
      </c>
      <c r="C204" s="269" t="s">
        <v>564</v>
      </c>
      <c r="D204" s="269" t="s">
        <v>564</v>
      </c>
      <c r="E204" s="290">
        <v>4090</v>
      </c>
      <c r="F204" s="122">
        <v>13014</v>
      </c>
      <c r="G204" s="122">
        <v>1438</v>
      </c>
      <c r="H204" s="122">
        <v>0</v>
      </c>
      <c r="I204" s="122">
        <v>0</v>
      </c>
      <c r="J204" s="556">
        <v>157.29913343539155</v>
      </c>
      <c r="K204" s="122"/>
      <c r="L204" s="122">
        <v>14609.299133435392</v>
      </c>
      <c r="M204" s="122">
        <v>59752033</v>
      </c>
      <c r="N204" s="122">
        <f t="shared" si="9"/>
        <v>217</v>
      </c>
      <c r="O204" s="557" t="str">
        <f t="shared" si="10"/>
        <v>Storfors</v>
      </c>
      <c r="P204" s="558">
        <f t="shared" si="11"/>
        <v>14609.299133435392</v>
      </c>
    </row>
    <row r="205" spans="1:16" x14ac:dyDescent="0.2">
      <c r="A205" s="553" t="s">
        <v>1161</v>
      </c>
      <c r="B205" s="554" t="s">
        <v>1059</v>
      </c>
      <c r="C205" s="269" t="s">
        <v>565</v>
      </c>
      <c r="D205" s="269" t="s">
        <v>565</v>
      </c>
      <c r="E205" s="290">
        <v>13345</v>
      </c>
      <c r="F205" s="122">
        <v>13063</v>
      </c>
      <c r="G205" s="122">
        <v>-225</v>
      </c>
      <c r="H205" s="122">
        <v>0</v>
      </c>
      <c r="I205" s="122">
        <v>0</v>
      </c>
      <c r="J205" s="556">
        <v>157.29913343539155</v>
      </c>
      <c r="K205" s="122"/>
      <c r="L205" s="122">
        <v>12995.299133435392</v>
      </c>
      <c r="M205" s="122">
        <v>173422267</v>
      </c>
      <c r="N205" s="122">
        <f t="shared" si="9"/>
        <v>191</v>
      </c>
      <c r="O205" s="557" t="str">
        <f t="shared" si="10"/>
        <v>Sunne</v>
      </c>
      <c r="P205" s="558">
        <f t="shared" si="11"/>
        <v>12995.299133435392</v>
      </c>
    </row>
    <row r="206" spans="1:16" x14ac:dyDescent="0.2">
      <c r="A206" s="553" t="s">
        <v>1161</v>
      </c>
      <c r="B206" s="554" t="s">
        <v>1064</v>
      </c>
      <c r="C206" s="269" t="s">
        <v>566</v>
      </c>
      <c r="D206" s="269" t="s">
        <v>566</v>
      </c>
      <c r="E206" s="290">
        <v>15697</v>
      </c>
      <c r="F206" s="122">
        <v>15322</v>
      </c>
      <c r="G206" s="122">
        <v>1408</v>
      </c>
      <c r="H206" s="122">
        <v>0</v>
      </c>
      <c r="I206" s="122">
        <v>0</v>
      </c>
      <c r="J206" s="556">
        <v>157.29913343539155</v>
      </c>
      <c r="K206" s="122"/>
      <c r="L206" s="122">
        <v>16887.29913343539</v>
      </c>
      <c r="M206" s="122">
        <v>265079934</v>
      </c>
      <c r="N206" s="122">
        <f t="shared" si="9"/>
        <v>253</v>
      </c>
      <c r="O206" s="557" t="str">
        <f t="shared" si="10"/>
        <v>Säffle</v>
      </c>
      <c r="P206" s="558">
        <f t="shared" si="11"/>
        <v>16887.29913343539</v>
      </c>
    </row>
    <row r="207" spans="1:16" x14ac:dyDescent="0.2">
      <c r="A207" s="553" t="s">
        <v>1161</v>
      </c>
      <c r="B207" s="554" t="s">
        <v>1079</v>
      </c>
      <c r="C207" s="269" t="s">
        <v>567</v>
      </c>
      <c r="D207" s="269" t="s">
        <v>567</v>
      </c>
      <c r="E207" s="290">
        <v>11876</v>
      </c>
      <c r="F207" s="122">
        <v>13617</v>
      </c>
      <c r="G207" s="122">
        <v>4099</v>
      </c>
      <c r="H207" s="122">
        <v>13</v>
      </c>
      <c r="I207" s="122">
        <v>0</v>
      </c>
      <c r="J207" s="556">
        <v>157.29913343539155</v>
      </c>
      <c r="K207" s="122"/>
      <c r="L207" s="122">
        <v>17886.29913343539</v>
      </c>
      <c r="M207" s="122">
        <v>212417689</v>
      </c>
      <c r="N207" s="122">
        <f t="shared" si="9"/>
        <v>263</v>
      </c>
      <c r="O207" s="557" t="str">
        <f t="shared" si="10"/>
        <v>Torsby</v>
      </c>
      <c r="P207" s="558">
        <f t="shared" si="11"/>
        <v>17886.29913343539</v>
      </c>
    </row>
    <row r="208" spans="1:16" x14ac:dyDescent="0.2">
      <c r="A208" s="553" t="s">
        <v>1161</v>
      </c>
      <c r="B208" s="554" t="s">
        <v>1123</v>
      </c>
      <c r="C208" s="269" t="s">
        <v>568</v>
      </c>
      <c r="D208" s="269" t="s">
        <v>568</v>
      </c>
      <c r="E208" s="290">
        <v>9943</v>
      </c>
      <c r="F208" s="122">
        <v>18766</v>
      </c>
      <c r="G208" s="122">
        <v>1159</v>
      </c>
      <c r="H208" s="122">
        <v>4</v>
      </c>
      <c r="I208" s="122">
        <v>0</v>
      </c>
      <c r="J208" s="556">
        <v>157.29913343539155</v>
      </c>
      <c r="K208" s="122"/>
      <c r="L208" s="122">
        <v>20086.29913343539</v>
      </c>
      <c r="M208" s="122">
        <v>199718072</v>
      </c>
      <c r="N208" s="122">
        <f t="shared" si="9"/>
        <v>272</v>
      </c>
      <c r="O208" s="557" t="str">
        <f t="shared" si="10"/>
        <v>Årjäng</v>
      </c>
      <c r="P208" s="558">
        <f t="shared" si="11"/>
        <v>20086.29913343539</v>
      </c>
    </row>
    <row r="209" spans="1:16" ht="25.5" x14ac:dyDescent="0.2">
      <c r="A209" s="553" t="s">
        <v>1162</v>
      </c>
      <c r="B209" s="554" t="s">
        <v>861</v>
      </c>
      <c r="C209" s="555" t="s">
        <v>570</v>
      </c>
      <c r="D209" s="282" t="s">
        <v>704</v>
      </c>
      <c r="E209" s="290">
        <v>11188</v>
      </c>
      <c r="F209" s="122">
        <v>8374</v>
      </c>
      <c r="G209" s="122">
        <v>-1884</v>
      </c>
      <c r="H209" s="122">
        <v>0</v>
      </c>
      <c r="I209" s="122">
        <v>0</v>
      </c>
      <c r="J209" s="556">
        <v>157.29913343539155</v>
      </c>
      <c r="K209" s="122"/>
      <c r="L209" s="122">
        <v>6647.2991334353919</v>
      </c>
      <c r="M209" s="122">
        <v>74369983</v>
      </c>
      <c r="N209" s="122">
        <f t="shared" si="9"/>
        <v>61</v>
      </c>
      <c r="O209" s="557" t="str">
        <f t="shared" si="10"/>
        <v>Askersund</v>
      </c>
      <c r="P209" s="558">
        <f t="shared" si="11"/>
        <v>6647.2991334353919</v>
      </c>
    </row>
    <row r="210" spans="1:16" x14ac:dyDescent="0.2">
      <c r="A210" s="553" t="s">
        <v>1162</v>
      </c>
      <c r="B210" s="554" t="s">
        <v>881</v>
      </c>
      <c r="C210" s="269" t="s">
        <v>571</v>
      </c>
      <c r="D210" s="269" t="s">
        <v>571</v>
      </c>
      <c r="E210" s="290">
        <v>9621</v>
      </c>
      <c r="F210" s="122">
        <v>11062</v>
      </c>
      <c r="G210" s="122">
        <v>243</v>
      </c>
      <c r="H210" s="122">
        <v>0</v>
      </c>
      <c r="I210" s="122">
        <v>0</v>
      </c>
      <c r="J210" s="556">
        <v>157.29913343539155</v>
      </c>
      <c r="K210" s="122"/>
      <c r="L210" s="122">
        <v>11462.299133435392</v>
      </c>
      <c r="M210" s="122">
        <v>110278780</v>
      </c>
      <c r="N210" s="122">
        <f t="shared" si="9"/>
        <v>159</v>
      </c>
      <c r="O210" s="557" t="str">
        <f t="shared" si="10"/>
        <v>Degerfors</v>
      </c>
      <c r="P210" s="558">
        <f t="shared" si="11"/>
        <v>11462.299133435392</v>
      </c>
    </row>
    <row r="211" spans="1:16" x14ac:dyDescent="0.2">
      <c r="A211" s="553" t="s">
        <v>1162</v>
      </c>
      <c r="B211" s="554" t="s">
        <v>914</v>
      </c>
      <c r="C211" s="269" t="s">
        <v>572</v>
      </c>
      <c r="D211" s="269" t="s">
        <v>572</v>
      </c>
      <c r="E211" s="290">
        <v>15927</v>
      </c>
      <c r="F211" s="122">
        <v>10889</v>
      </c>
      <c r="G211" s="122">
        <v>-801</v>
      </c>
      <c r="H211" s="122">
        <v>0</v>
      </c>
      <c r="I211" s="122">
        <v>0</v>
      </c>
      <c r="J211" s="556">
        <v>157.29913343539155</v>
      </c>
      <c r="K211" s="122"/>
      <c r="L211" s="122">
        <v>10245.299133435392</v>
      </c>
      <c r="M211" s="122">
        <v>163176879</v>
      </c>
      <c r="N211" s="122">
        <f t="shared" si="9"/>
        <v>126</v>
      </c>
      <c r="O211" s="557" t="str">
        <f t="shared" si="10"/>
        <v>Hallsberg</v>
      </c>
      <c r="P211" s="558">
        <f t="shared" si="11"/>
        <v>10245.299133435392</v>
      </c>
    </row>
    <row r="212" spans="1:16" x14ac:dyDescent="0.2">
      <c r="A212" s="553" t="s">
        <v>1162</v>
      </c>
      <c r="B212" s="554" t="s">
        <v>931</v>
      </c>
      <c r="C212" s="269" t="s">
        <v>573</v>
      </c>
      <c r="D212" s="269" t="s">
        <v>573</v>
      </c>
      <c r="E212" s="290">
        <v>7098</v>
      </c>
      <c r="F212" s="122">
        <v>13569</v>
      </c>
      <c r="G212" s="122">
        <v>3138</v>
      </c>
      <c r="H212" s="122">
        <v>477</v>
      </c>
      <c r="I212" s="122">
        <v>0</v>
      </c>
      <c r="J212" s="556">
        <v>157.29913343539155</v>
      </c>
      <c r="K212" s="122"/>
      <c r="L212" s="122">
        <v>17341.29913343539</v>
      </c>
      <c r="M212" s="122">
        <v>123088541</v>
      </c>
      <c r="N212" s="122">
        <f t="shared" si="9"/>
        <v>261</v>
      </c>
      <c r="O212" s="557" t="str">
        <f t="shared" si="10"/>
        <v>Hällefors</v>
      </c>
      <c r="P212" s="558">
        <f t="shared" si="11"/>
        <v>17341.29913343539</v>
      </c>
    </row>
    <row r="213" spans="1:16" x14ac:dyDescent="0.2">
      <c r="A213" s="553" t="s">
        <v>1162</v>
      </c>
      <c r="B213" s="554" t="s">
        <v>947</v>
      </c>
      <c r="C213" s="269" t="s">
        <v>574</v>
      </c>
      <c r="D213" s="269" t="s">
        <v>574</v>
      </c>
      <c r="E213" s="290">
        <v>30448</v>
      </c>
      <c r="F213" s="122">
        <v>8919</v>
      </c>
      <c r="G213" s="122">
        <v>576</v>
      </c>
      <c r="H213" s="122">
        <v>0</v>
      </c>
      <c r="I213" s="122">
        <v>0</v>
      </c>
      <c r="J213" s="556">
        <v>157.29913343539155</v>
      </c>
      <c r="K213" s="122"/>
      <c r="L213" s="122">
        <v>9652.2991334353919</v>
      </c>
      <c r="M213" s="122">
        <v>293893204</v>
      </c>
      <c r="N213" s="122">
        <f t="shared" si="9"/>
        <v>111</v>
      </c>
      <c r="O213" s="557" t="str">
        <f t="shared" si="10"/>
        <v>Karlskoga</v>
      </c>
      <c r="P213" s="558">
        <f t="shared" si="11"/>
        <v>9652.2991334353919</v>
      </c>
    </row>
    <row r="214" spans="1:16" x14ac:dyDescent="0.2">
      <c r="A214" s="553" t="s">
        <v>1162</v>
      </c>
      <c r="B214" s="554" t="s">
        <v>960</v>
      </c>
      <c r="C214" s="269" t="s">
        <v>575</v>
      </c>
      <c r="D214" s="269" t="s">
        <v>575</v>
      </c>
      <c r="E214" s="290">
        <v>21481</v>
      </c>
      <c r="F214" s="122">
        <v>9622</v>
      </c>
      <c r="G214" s="122">
        <v>510</v>
      </c>
      <c r="H214" s="122">
        <v>0</v>
      </c>
      <c r="I214" s="122">
        <v>0</v>
      </c>
      <c r="J214" s="556">
        <v>157.29913343539155</v>
      </c>
      <c r="K214" s="122"/>
      <c r="L214" s="122">
        <v>10289.299133435392</v>
      </c>
      <c r="M214" s="122">
        <v>221024435</v>
      </c>
      <c r="N214" s="122">
        <f t="shared" si="9"/>
        <v>128</v>
      </c>
      <c r="O214" s="557" t="str">
        <f t="shared" si="10"/>
        <v>Kumla</v>
      </c>
      <c r="P214" s="558">
        <f t="shared" si="11"/>
        <v>10289.299133435392</v>
      </c>
    </row>
    <row r="215" spans="1:16" x14ac:dyDescent="0.2">
      <c r="A215" s="553" t="s">
        <v>1162</v>
      </c>
      <c r="B215" s="554" t="s">
        <v>968</v>
      </c>
      <c r="C215" s="269" t="s">
        <v>576</v>
      </c>
      <c r="D215" s="269" t="s">
        <v>576</v>
      </c>
      <c r="E215" s="290">
        <v>5646</v>
      </c>
      <c r="F215" s="122">
        <v>10793</v>
      </c>
      <c r="G215" s="122">
        <v>1868</v>
      </c>
      <c r="H215" s="122">
        <v>0</v>
      </c>
      <c r="I215" s="122">
        <v>0</v>
      </c>
      <c r="J215" s="556">
        <v>157.29913343539155</v>
      </c>
      <c r="K215" s="122"/>
      <c r="L215" s="122">
        <v>12818.299133435392</v>
      </c>
      <c r="M215" s="122">
        <v>72372117</v>
      </c>
      <c r="N215" s="122">
        <f t="shared" si="9"/>
        <v>186</v>
      </c>
      <c r="O215" s="557" t="str">
        <f t="shared" si="10"/>
        <v>Laxå</v>
      </c>
      <c r="P215" s="558">
        <f t="shared" si="11"/>
        <v>12818.299133435392</v>
      </c>
    </row>
    <row r="216" spans="1:16" x14ac:dyDescent="0.2">
      <c r="A216" s="553" t="s">
        <v>1162</v>
      </c>
      <c r="B216" s="554" t="s">
        <v>969</v>
      </c>
      <c r="C216" s="269" t="s">
        <v>577</v>
      </c>
      <c r="D216" s="269" t="s">
        <v>577</v>
      </c>
      <c r="E216" s="290">
        <v>7867</v>
      </c>
      <c r="F216" s="122">
        <v>11317</v>
      </c>
      <c r="G216" s="122">
        <v>1762</v>
      </c>
      <c r="H216" s="122">
        <v>0</v>
      </c>
      <c r="I216" s="122">
        <v>0</v>
      </c>
      <c r="J216" s="556">
        <v>157.29913343539155</v>
      </c>
      <c r="K216" s="122"/>
      <c r="L216" s="122">
        <v>13236.299133435392</v>
      </c>
      <c r="M216" s="122">
        <v>104129965</v>
      </c>
      <c r="N216" s="122">
        <f t="shared" si="9"/>
        <v>196</v>
      </c>
      <c r="O216" s="557" t="str">
        <f t="shared" si="10"/>
        <v>Lekeberg</v>
      </c>
      <c r="P216" s="558">
        <f t="shared" si="11"/>
        <v>13236.299133435392</v>
      </c>
    </row>
    <row r="217" spans="1:16" x14ac:dyDescent="0.2">
      <c r="A217" s="553" t="s">
        <v>1162</v>
      </c>
      <c r="B217" s="554" t="s">
        <v>976</v>
      </c>
      <c r="C217" s="269" t="s">
        <v>578</v>
      </c>
      <c r="D217" s="269" t="s">
        <v>578</v>
      </c>
      <c r="E217" s="290">
        <v>23661</v>
      </c>
      <c r="F217" s="122">
        <v>10541</v>
      </c>
      <c r="G217" s="122">
        <v>662</v>
      </c>
      <c r="H217" s="122">
        <v>0</v>
      </c>
      <c r="I217" s="122">
        <v>0</v>
      </c>
      <c r="J217" s="556">
        <v>157.29913343539155</v>
      </c>
      <c r="K217" s="122"/>
      <c r="L217" s="122">
        <v>11360.299133435392</v>
      </c>
      <c r="M217" s="122">
        <v>268796038</v>
      </c>
      <c r="N217" s="122">
        <f t="shared" si="9"/>
        <v>156</v>
      </c>
      <c r="O217" s="557" t="str">
        <f t="shared" si="10"/>
        <v>Lindesberg</v>
      </c>
      <c r="P217" s="558">
        <f t="shared" si="11"/>
        <v>11360.299133435392</v>
      </c>
    </row>
    <row r="218" spans="1:16" x14ac:dyDescent="0.2">
      <c r="A218" s="553" t="s">
        <v>1162</v>
      </c>
      <c r="B218" s="554" t="s">
        <v>980</v>
      </c>
      <c r="C218" s="269" t="s">
        <v>579</v>
      </c>
      <c r="D218" s="269" t="s">
        <v>579</v>
      </c>
      <c r="E218" s="290">
        <v>4952</v>
      </c>
      <c r="F218" s="122">
        <v>14475</v>
      </c>
      <c r="G218" s="122">
        <v>1227</v>
      </c>
      <c r="H218" s="122">
        <v>353</v>
      </c>
      <c r="I218" s="122">
        <v>0</v>
      </c>
      <c r="J218" s="556">
        <v>157.29913343539155</v>
      </c>
      <c r="K218" s="122"/>
      <c r="L218" s="122">
        <v>16212.299133435392</v>
      </c>
      <c r="M218" s="122">
        <v>80283305</v>
      </c>
      <c r="N218" s="122">
        <f t="shared" si="9"/>
        <v>241</v>
      </c>
      <c r="O218" s="557" t="str">
        <f t="shared" si="10"/>
        <v>Ljusnarsberg</v>
      </c>
      <c r="P218" s="558">
        <f t="shared" si="11"/>
        <v>16212.299133435392</v>
      </c>
    </row>
    <row r="219" spans="1:16" x14ac:dyDescent="0.2">
      <c r="A219" s="553" t="s">
        <v>1162</v>
      </c>
      <c r="B219" s="554" t="s">
        <v>1004</v>
      </c>
      <c r="C219" s="269" t="s">
        <v>580</v>
      </c>
      <c r="D219" s="269" t="s">
        <v>580</v>
      </c>
      <c r="E219" s="290">
        <v>10739</v>
      </c>
      <c r="F219" s="122">
        <v>10070</v>
      </c>
      <c r="G219" s="122">
        <v>-126</v>
      </c>
      <c r="H219" s="122">
        <v>0</v>
      </c>
      <c r="I219" s="122">
        <v>0</v>
      </c>
      <c r="J219" s="556">
        <v>157.29913343539155</v>
      </c>
      <c r="K219" s="122"/>
      <c r="L219" s="122">
        <v>10101.299133435392</v>
      </c>
      <c r="M219" s="122">
        <v>108477851</v>
      </c>
      <c r="N219" s="122">
        <f t="shared" si="9"/>
        <v>121</v>
      </c>
      <c r="O219" s="557" t="str">
        <f t="shared" si="10"/>
        <v>Nora</v>
      </c>
      <c r="P219" s="558">
        <f t="shared" si="11"/>
        <v>10101.299133435392</v>
      </c>
    </row>
    <row r="220" spans="1:16" x14ac:dyDescent="0.2">
      <c r="A220" s="553" t="s">
        <v>1162</v>
      </c>
      <c r="B220" s="554" t="s">
        <v>1134</v>
      </c>
      <c r="C220" s="269" t="s">
        <v>569</v>
      </c>
      <c r="D220" s="269" t="s">
        <v>569</v>
      </c>
      <c r="E220" s="290">
        <v>149793</v>
      </c>
      <c r="F220" s="122">
        <v>9243</v>
      </c>
      <c r="G220" s="122">
        <v>-456</v>
      </c>
      <c r="H220" s="122">
        <v>0</v>
      </c>
      <c r="I220" s="122">
        <v>0</v>
      </c>
      <c r="J220" s="556">
        <v>157.29913343539155</v>
      </c>
      <c r="K220" s="122"/>
      <c r="L220" s="122">
        <v>8944.2991334353919</v>
      </c>
      <c r="M220" s="122">
        <v>1339793400</v>
      </c>
      <c r="N220" s="122">
        <f t="shared" si="9"/>
        <v>93</v>
      </c>
      <c r="O220" s="557" t="str">
        <f t="shared" si="10"/>
        <v>Örebro</v>
      </c>
      <c r="P220" s="558">
        <f t="shared" si="11"/>
        <v>8944.2991334353919</v>
      </c>
    </row>
    <row r="221" spans="1:16" ht="25.5" x14ac:dyDescent="0.2">
      <c r="A221" s="553" t="s">
        <v>1163</v>
      </c>
      <c r="B221" s="554" t="s">
        <v>857</v>
      </c>
      <c r="C221" s="555" t="s">
        <v>582</v>
      </c>
      <c r="D221" s="282" t="s">
        <v>705</v>
      </c>
      <c r="E221" s="290">
        <v>13884</v>
      </c>
      <c r="F221" s="122">
        <v>11502</v>
      </c>
      <c r="G221" s="122">
        <v>-1047</v>
      </c>
      <c r="H221" s="122">
        <v>0</v>
      </c>
      <c r="I221" s="122">
        <v>0</v>
      </c>
      <c r="J221" s="556">
        <v>157.29913343539155</v>
      </c>
      <c r="K221" s="122"/>
      <c r="L221" s="122">
        <v>10612.299133435392</v>
      </c>
      <c r="M221" s="122">
        <v>147341161</v>
      </c>
      <c r="N221" s="122">
        <f t="shared" si="9"/>
        <v>134</v>
      </c>
      <c r="O221" s="557" t="str">
        <f t="shared" si="10"/>
        <v>Arboga</v>
      </c>
      <c r="P221" s="558">
        <f t="shared" si="11"/>
        <v>10612.299133435392</v>
      </c>
    </row>
    <row r="222" spans="1:16" x14ac:dyDescent="0.2">
      <c r="A222" s="553" t="s">
        <v>1163</v>
      </c>
      <c r="B222" s="554" t="s">
        <v>891</v>
      </c>
      <c r="C222" s="269" t="s">
        <v>583</v>
      </c>
      <c r="D222" s="269" t="s">
        <v>583</v>
      </c>
      <c r="E222" s="290">
        <v>13391</v>
      </c>
      <c r="F222" s="122">
        <v>10915</v>
      </c>
      <c r="G222" s="122">
        <v>1730</v>
      </c>
      <c r="H222" s="122">
        <v>0</v>
      </c>
      <c r="I222" s="122">
        <v>0</v>
      </c>
      <c r="J222" s="556">
        <v>157.29913343539155</v>
      </c>
      <c r="K222" s="122"/>
      <c r="L222" s="122">
        <v>12802.299133435392</v>
      </c>
      <c r="M222" s="122">
        <v>171435588</v>
      </c>
      <c r="N222" s="122">
        <f t="shared" si="9"/>
        <v>185</v>
      </c>
      <c r="O222" s="557" t="str">
        <f t="shared" si="10"/>
        <v>Fagersta</v>
      </c>
      <c r="P222" s="558">
        <f t="shared" si="11"/>
        <v>12802.299133435392</v>
      </c>
    </row>
    <row r="223" spans="1:16" x14ac:dyDescent="0.2">
      <c r="A223" s="553" t="s">
        <v>1163</v>
      </c>
      <c r="B223" s="554" t="s">
        <v>915</v>
      </c>
      <c r="C223" s="269" t="s">
        <v>584</v>
      </c>
      <c r="D223" s="269" t="s">
        <v>584</v>
      </c>
      <c r="E223" s="290">
        <v>15925</v>
      </c>
      <c r="F223" s="122">
        <v>11545</v>
      </c>
      <c r="G223" s="122">
        <v>-253</v>
      </c>
      <c r="H223" s="122">
        <v>80</v>
      </c>
      <c r="I223" s="122">
        <v>0</v>
      </c>
      <c r="J223" s="556">
        <v>157.29913343539155</v>
      </c>
      <c r="K223" s="122"/>
      <c r="L223" s="122">
        <v>11529.299133435392</v>
      </c>
      <c r="M223" s="122">
        <v>183604089</v>
      </c>
      <c r="N223" s="122">
        <f t="shared" si="9"/>
        <v>162</v>
      </c>
      <c r="O223" s="557" t="str">
        <f t="shared" si="10"/>
        <v>Hallstahammar</v>
      </c>
      <c r="P223" s="558">
        <f t="shared" si="11"/>
        <v>11529.299133435392</v>
      </c>
    </row>
    <row r="224" spans="1:16" x14ac:dyDescent="0.2">
      <c r="A224" s="553" t="s">
        <v>1163</v>
      </c>
      <c r="B224" s="554" t="s">
        <v>962</v>
      </c>
      <c r="C224" s="269" t="s">
        <v>585</v>
      </c>
      <c r="D224" s="269" t="s">
        <v>585</v>
      </c>
      <c r="E224" s="290">
        <v>8574</v>
      </c>
      <c r="F224" s="122">
        <v>12072</v>
      </c>
      <c r="G224" s="122">
        <v>-1312</v>
      </c>
      <c r="H224" s="122">
        <v>0</v>
      </c>
      <c r="I224" s="122">
        <v>0</v>
      </c>
      <c r="J224" s="556">
        <v>157.29913343539155</v>
      </c>
      <c r="K224" s="122"/>
      <c r="L224" s="122">
        <v>10917.299133435392</v>
      </c>
      <c r="M224" s="122">
        <v>93604923</v>
      </c>
      <c r="N224" s="122">
        <f t="shared" si="9"/>
        <v>145</v>
      </c>
      <c r="O224" s="557" t="str">
        <f t="shared" si="10"/>
        <v>Kungsör</v>
      </c>
      <c r="P224" s="558">
        <f t="shared" si="11"/>
        <v>10917.299133435392</v>
      </c>
    </row>
    <row r="225" spans="1:16" x14ac:dyDescent="0.2">
      <c r="A225" s="553" t="s">
        <v>1163</v>
      </c>
      <c r="B225" s="554" t="s">
        <v>965</v>
      </c>
      <c r="C225" s="269" t="s">
        <v>586</v>
      </c>
      <c r="D225" s="269" t="s">
        <v>586</v>
      </c>
      <c r="E225" s="290">
        <v>26128</v>
      </c>
      <c r="F225" s="122">
        <v>10979</v>
      </c>
      <c r="G225" s="122">
        <v>355</v>
      </c>
      <c r="H225" s="122">
        <v>0</v>
      </c>
      <c r="I225" s="122">
        <v>0</v>
      </c>
      <c r="J225" s="556">
        <v>157.29913343539155</v>
      </c>
      <c r="K225" s="122"/>
      <c r="L225" s="122">
        <v>11491.299133435392</v>
      </c>
      <c r="M225" s="122">
        <v>300244664</v>
      </c>
      <c r="N225" s="122">
        <f t="shared" si="9"/>
        <v>161</v>
      </c>
      <c r="O225" s="557" t="str">
        <f t="shared" si="10"/>
        <v>Köping</v>
      </c>
      <c r="P225" s="558">
        <f t="shared" si="11"/>
        <v>11491.299133435392</v>
      </c>
    </row>
    <row r="226" spans="1:16" x14ac:dyDescent="0.2">
      <c r="A226" s="553" t="s">
        <v>1163</v>
      </c>
      <c r="B226" s="554" t="s">
        <v>1005</v>
      </c>
      <c r="C226" s="269" t="s">
        <v>587</v>
      </c>
      <c r="D226" s="269" t="s">
        <v>587</v>
      </c>
      <c r="E226" s="290">
        <v>5793</v>
      </c>
      <c r="F226" s="122">
        <v>10800</v>
      </c>
      <c r="G226" s="122">
        <v>408</v>
      </c>
      <c r="H226" s="122">
        <v>0</v>
      </c>
      <c r="I226" s="122">
        <v>0</v>
      </c>
      <c r="J226" s="556">
        <v>157.29913343539155</v>
      </c>
      <c r="K226" s="122"/>
      <c r="L226" s="122">
        <v>11365.299133435392</v>
      </c>
      <c r="M226" s="122">
        <v>65839178</v>
      </c>
      <c r="N226" s="122">
        <f t="shared" si="9"/>
        <v>157</v>
      </c>
      <c r="O226" s="557" t="str">
        <f t="shared" si="10"/>
        <v>Norberg</v>
      </c>
      <c r="P226" s="558">
        <f t="shared" si="11"/>
        <v>11365.299133435392</v>
      </c>
    </row>
    <row r="227" spans="1:16" x14ac:dyDescent="0.2">
      <c r="A227" s="553" t="s">
        <v>1163</v>
      </c>
      <c r="B227" s="554" t="s">
        <v>1032</v>
      </c>
      <c r="C227" s="269" t="s">
        <v>588</v>
      </c>
      <c r="D227" s="269" t="s">
        <v>588</v>
      </c>
      <c r="E227" s="290">
        <v>22636</v>
      </c>
      <c r="F227" s="122">
        <v>11864</v>
      </c>
      <c r="G227" s="122">
        <v>295</v>
      </c>
      <c r="H227" s="122">
        <v>0</v>
      </c>
      <c r="I227" s="122">
        <v>0</v>
      </c>
      <c r="J227" s="556">
        <v>157.29913343539155</v>
      </c>
      <c r="K227" s="122"/>
      <c r="L227" s="122">
        <v>12316.299133435392</v>
      </c>
      <c r="M227" s="122">
        <v>278791747</v>
      </c>
      <c r="N227" s="122">
        <f t="shared" si="9"/>
        <v>174</v>
      </c>
      <c r="O227" s="557" t="str">
        <f t="shared" si="10"/>
        <v>Sala</v>
      </c>
      <c r="P227" s="558">
        <f t="shared" si="11"/>
        <v>12316.299133435392</v>
      </c>
    </row>
    <row r="228" spans="1:16" x14ac:dyDescent="0.2">
      <c r="A228" s="553" t="s">
        <v>1163</v>
      </c>
      <c r="B228" s="554" t="s">
        <v>1040</v>
      </c>
      <c r="C228" s="269" t="s">
        <v>589</v>
      </c>
      <c r="D228" s="269" t="s">
        <v>589</v>
      </c>
      <c r="E228" s="290">
        <v>4422</v>
      </c>
      <c r="F228" s="122">
        <v>11751</v>
      </c>
      <c r="G228" s="122">
        <v>3205</v>
      </c>
      <c r="H228" s="122">
        <v>396</v>
      </c>
      <c r="I228" s="122">
        <v>0</v>
      </c>
      <c r="J228" s="556">
        <v>157.29913343539155</v>
      </c>
      <c r="K228" s="122"/>
      <c r="L228" s="122">
        <v>15509.299133435392</v>
      </c>
      <c r="M228" s="122">
        <v>68582121</v>
      </c>
      <c r="N228" s="122">
        <f t="shared" si="9"/>
        <v>232</v>
      </c>
      <c r="O228" s="557" t="str">
        <f t="shared" si="10"/>
        <v>Skinnskatteberg</v>
      </c>
      <c r="P228" s="558">
        <f t="shared" si="11"/>
        <v>15509.299133435392</v>
      </c>
    </row>
    <row r="229" spans="1:16" x14ac:dyDescent="0.2">
      <c r="A229" s="553" t="s">
        <v>1163</v>
      </c>
      <c r="B229" s="554" t="s">
        <v>1060</v>
      </c>
      <c r="C229" s="269" t="s">
        <v>590</v>
      </c>
      <c r="D229" s="269" t="s">
        <v>590</v>
      </c>
      <c r="E229" s="290">
        <v>10033</v>
      </c>
      <c r="F229" s="122">
        <v>10916</v>
      </c>
      <c r="G229" s="122">
        <v>-1482</v>
      </c>
      <c r="H229" s="122">
        <v>0</v>
      </c>
      <c r="I229" s="122">
        <v>0</v>
      </c>
      <c r="J229" s="556">
        <v>157.29913343539155</v>
      </c>
      <c r="K229" s="122"/>
      <c r="L229" s="122">
        <v>9591.2991334353919</v>
      </c>
      <c r="M229" s="122">
        <v>96229504</v>
      </c>
      <c r="N229" s="122">
        <f t="shared" si="9"/>
        <v>109</v>
      </c>
      <c r="O229" s="557" t="str">
        <f t="shared" si="10"/>
        <v>Surahammar</v>
      </c>
      <c r="P229" s="558">
        <f t="shared" si="11"/>
        <v>9591.2991334353919</v>
      </c>
    </row>
    <row r="230" spans="1:16" x14ac:dyDescent="0.2">
      <c r="A230" s="553" t="s">
        <v>1163</v>
      </c>
      <c r="B230" s="554" t="s">
        <v>1116</v>
      </c>
      <c r="C230" s="269" t="s">
        <v>591</v>
      </c>
      <c r="D230" s="269" t="s">
        <v>591</v>
      </c>
      <c r="E230" s="290">
        <v>149898</v>
      </c>
      <c r="F230" s="122">
        <v>6501</v>
      </c>
      <c r="G230" s="122">
        <v>-95</v>
      </c>
      <c r="H230" s="122">
        <v>0</v>
      </c>
      <c r="I230" s="122">
        <v>0</v>
      </c>
      <c r="J230" s="556">
        <v>157.29913343539155</v>
      </c>
      <c r="K230" s="122"/>
      <c r="L230" s="122">
        <v>6563.2991334353919</v>
      </c>
      <c r="M230" s="122">
        <v>983825414</v>
      </c>
      <c r="N230" s="122">
        <f t="shared" si="9"/>
        <v>59</v>
      </c>
      <c r="O230" s="557" t="str">
        <f t="shared" si="10"/>
        <v>Västerås</v>
      </c>
      <c r="P230" s="558">
        <f t="shared" si="11"/>
        <v>6563.2991334353919</v>
      </c>
    </row>
    <row r="231" spans="1:16" ht="25.5" x14ac:dyDescent="0.2">
      <c r="A231" s="553" t="s">
        <v>1164</v>
      </c>
      <c r="B231" s="554" t="s">
        <v>862</v>
      </c>
      <c r="C231" s="555" t="s">
        <v>593</v>
      </c>
      <c r="D231" s="282" t="s">
        <v>706</v>
      </c>
      <c r="E231" s="290">
        <v>23172</v>
      </c>
      <c r="F231" s="122">
        <v>10637</v>
      </c>
      <c r="G231" s="122">
        <v>-20</v>
      </c>
      <c r="H231" s="122">
        <v>0</v>
      </c>
      <c r="I231" s="122">
        <v>0</v>
      </c>
      <c r="J231" s="556">
        <v>157.29913343539155</v>
      </c>
      <c r="K231" s="122"/>
      <c r="L231" s="122">
        <v>10774.299133435392</v>
      </c>
      <c r="M231" s="122">
        <v>249662060</v>
      </c>
      <c r="N231" s="122">
        <f t="shared" si="9"/>
        <v>141</v>
      </c>
      <c r="O231" s="557" t="str">
        <f t="shared" si="10"/>
        <v>Avesta</v>
      </c>
      <c r="P231" s="558">
        <f t="shared" si="11"/>
        <v>10774.299133435392</v>
      </c>
    </row>
    <row r="232" spans="1:16" x14ac:dyDescent="0.2">
      <c r="A232" s="553" t="s">
        <v>1164</v>
      </c>
      <c r="B232" s="554" t="s">
        <v>871</v>
      </c>
      <c r="C232" s="269" t="s">
        <v>594</v>
      </c>
      <c r="D232" s="269" t="s">
        <v>594</v>
      </c>
      <c r="E232" s="290">
        <v>51883</v>
      </c>
      <c r="F232" s="122">
        <v>10809</v>
      </c>
      <c r="G232" s="122">
        <v>1175</v>
      </c>
      <c r="H232" s="122">
        <v>0</v>
      </c>
      <c r="I232" s="122">
        <v>0</v>
      </c>
      <c r="J232" s="556">
        <v>157.29913343539155</v>
      </c>
      <c r="K232" s="122"/>
      <c r="L232" s="122">
        <v>12141.299133435392</v>
      </c>
      <c r="M232" s="122">
        <v>629927023</v>
      </c>
      <c r="N232" s="122">
        <f t="shared" si="9"/>
        <v>173</v>
      </c>
      <c r="O232" s="557" t="str">
        <f t="shared" si="10"/>
        <v>Borlänge</v>
      </c>
      <c r="P232" s="558">
        <f t="shared" si="11"/>
        <v>12141.299133435392</v>
      </c>
    </row>
    <row r="233" spans="1:16" x14ac:dyDescent="0.2">
      <c r="A233" s="553" t="s">
        <v>1164</v>
      </c>
      <c r="B233" s="554" t="s">
        <v>894</v>
      </c>
      <c r="C233" s="269" t="s">
        <v>595</v>
      </c>
      <c r="D233" s="269" t="s">
        <v>595</v>
      </c>
      <c r="E233" s="290">
        <v>58248</v>
      </c>
      <c r="F233" s="122">
        <v>7156</v>
      </c>
      <c r="G233" s="122">
        <v>-216</v>
      </c>
      <c r="H233" s="122">
        <v>0</v>
      </c>
      <c r="I233" s="122">
        <v>0</v>
      </c>
      <c r="J233" s="556">
        <v>157.29913343539155</v>
      </c>
      <c r="K233" s="122"/>
      <c r="L233" s="122">
        <v>7097.2991334353919</v>
      </c>
      <c r="M233" s="122">
        <v>413403480</v>
      </c>
      <c r="N233" s="122">
        <f t="shared" si="9"/>
        <v>65</v>
      </c>
      <c r="O233" s="557" t="str">
        <f t="shared" si="10"/>
        <v>Falun</v>
      </c>
      <c r="P233" s="558">
        <f t="shared" si="11"/>
        <v>7097.2991334353919</v>
      </c>
    </row>
    <row r="234" spans="1:16" x14ac:dyDescent="0.2">
      <c r="A234" s="553" t="s">
        <v>1164</v>
      </c>
      <c r="B234" s="554" t="s">
        <v>900</v>
      </c>
      <c r="C234" s="269" t="s">
        <v>596</v>
      </c>
      <c r="D234" s="269" t="s">
        <v>596</v>
      </c>
      <c r="E234" s="290">
        <v>10253</v>
      </c>
      <c r="F234" s="122">
        <v>10893</v>
      </c>
      <c r="G234" s="122">
        <v>208</v>
      </c>
      <c r="H234" s="122">
        <v>0</v>
      </c>
      <c r="I234" s="122">
        <v>0</v>
      </c>
      <c r="J234" s="556">
        <v>157.29913343539155</v>
      </c>
      <c r="K234" s="122"/>
      <c r="L234" s="122">
        <v>11258.299133435392</v>
      </c>
      <c r="M234" s="122">
        <v>115431341</v>
      </c>
      <c r="N234" s="122">
        <f t="shared" si="9"/>
        <v>154</v>
      </c>
      <c r="O234" s="557" t="str">
        <f t="shared" si="10"/>
        <v>Gagnef</v>
      </c>
      <c r="P234" s="558">
        <f t="shared" si="11"/>
        <v>11258.299133435392</v>
      </c>
    </row>
    <row r="235" spans="1:16" x14ac:dyDescent="0.2">
      <c r="A235" s="553" t="s">
        <v>1164</v>
      </c>
      <c r="B235" s="554" t="s">
        <v>921</v>
      </c>
      <c r="C235" s="269" t="s">
        <v>597</v>
      </c>
      <c r="D235" s="269" t="s">
        <v>597</v>
      </c>
      <c r="E235" s="290">
        <v>15526</v>
      </c>
      <c r="F235" s="122">
        <v>11236</v>
      </c>
      <c r="G235" s="122">
        <v>-285</v>
      </c>
      <c r="H235" s="122">
        <v>0</v>
      </c>
      <c r="I235" s="122">
        <v>0</v>
      </c>
      <c r="J235" s="556">
        <v>157.29913343539155</v>
      </c>
      <c r="K235" s="122"/>
      <c r="L235" s="122">
        <v>11108.299133435392</v>
      </c>
      <c r="M235" s="122">
        <v>172467452</v>
      </c>
      <c r="N235" s="122">
        <f t="shared" si="9"/>
        <v>150</v>
      </c>
      <c r="O235" s="557" t="str">
        <f t="shared" si="10"/>
        <v>Hedemora</v>
      </c>
      <c r="P235" s="558">
        <f t="shared" si="11"/>
        <v>11108.299133435392</v>
      </c>
    </row>
    <row r="236" spans="1:16" x14ac:dyDescent="0.2">
      <c r="A236" s="553" t="s">
        <v>1164</v>
      </c>
      <c r="B236" s="554" t="s">
        <v>970</v>
      </c>
      <c r="C236" s="269" t="s">
        <v>598</v>
      </c>
      <c r="D236" s="269" t="s">
        <v>598</v>
      </c>
      <c r="E236" s="290">
        <v>15591</v>
      </c>
      <c r="F236" s="122">
        <v>9167</v>
      </c>
      <c r="G236" s="122">
        <v>-737</v>
      </c>
      <c r="H236" s="122">
        <v>0</v>
      </c>
      <c r="I236" s="122">
        <v>0</v>
      </c>
      <c r="J236" s="556">
        <v>157.29913343539155</v>
      </c>
      <c r="K236" s="122"/>
      <c r="L236" s="122">
        <v>8587.2991334353919</v>
      </c>
      <c r="M236" s="122">
        <v>133884581</v>
      </c>
      <c r="N236" s="122">
        <f t="shared" si="9"/>
        <v>86</v>
      </c>
      <c r="O236" s="557" t="str">
        <f t="shared" si="10"/>
        <v>Leksand</v>
      </c>
      <c r="P236" s="558">
        <f t="shared" si="11"/>
        <v>8587.2991334353919</v>
      </c>
    </row>
    <row r="237" spans="1:16" x14ac:dyDescent="0.2">
      <c r="A237" s="553" t="s">
        <v>1164</v>
      </c>
      <c r="B237" s="554" t="s">
        <v>982</v>
      </c>
      <c r="C237" s="269" t="s">
        <v>599</v>
      </c>
      <c r="D237" s="269" t="s">
        <v>599</v>
      </c>
      <c r="E237" s="290">
        <v>26964</v>
      </c>
      <c r="F237" s="122">
        <v>9940</v>
      </c>
      <c r="G237" s="122">
        <v>2301</v>
      </c>
      <c r="H237" s="122">
        <v>153</v>
      </c>
      <c r="I237" s="122">
        <v>0</v>
      </c>
      <c r="J237" s="556">
        <v>157.29913343539155</v>
      </c>
      <c r="K237" s="122"/>
      <c r="L237" s="122">
        <v>12551.299133435392</v>
      </c>
      <c r="M237" s="122">
        <v>338433230</v>
      </c>
      <c r="N237" s="122">
        <f t="shared" si="9"/>
        <v>182</v>
      </c>
      <c r="O237" s="557" t="str">
        <f t="shared" si="10"/>
        <v>Ludvika</v>
      </c>
      <c r="P237" s="558">
        <f t="shared" si="11"/>
        <v>12551.299133435392</v>
      </c>
    </row>
    <row r="238" spans="1:16" x14ac:dyDescent="0.2">
      <c r="A238" s="553" t="s">
        <v>1164</v>
      </c>
      <c r="B238" s="554" t="s">
        <v>988</v>
      </c>
      <c r="C238" s="269" t="s">
        <v>600</v>
      </c>
      <c r="D238" s="269" t="s">
        <v>600</v>
      </c>
      <c r="E238" s="290">
        <v>10091</v>
      </c>
      <c r="F238" s="122">
        <v>11641</v>
      </c>
      <c r="G238" s="122">
        <v>752</v>
      </c>
      <c r="H238" s="122">
        <v>1182</v>
      </c>
      <c r="I238" s="122">
        <v>0</v>
      </c>
      <c r="J238" s="556">
        <v>157.29913343539155</v>
      </c>
      <c r="K238" s="122"/>
      <c r="L238" s="122">
        <v>13732.299133435392</v>
      </c>
      <c r="M238" s="122">
        <v>138572631</v>
      </c>
      <c r="N238" s="122">
        <f t="shared" si="9"/>
        <v>205</v>
      </c>
      <c r="O238" s="557" t="str">
        <f t="shared" si="10"/>
        <v>Malung-Sälen</v>
      </c>
      <c r="P238" s="558">
        <f t="shared" si="11"/>
        <v>13732.299133435392</v>
      </c>
    </row>
    <row r="239" spans="1:16" x14ac:dyDescent="0.2">
      <c r="A239" s="553" t="s">
        <v>1164</v>
      </c>
      <c r="B239" s="554" t="s">
        <v>995</v>
      </c>
      <c r="C239" s="269" t="s">
        <v>601</v>
      </c>
      <c r="D239" s="269" t="s">
        <v>601</v>
      </c>
      <c r="E239" s="290">
        <v>20351</v>
      </c>
      <c r="F239" s="122">
        <v>9316</v>
      </c>
      <c r="G239" s="122">
        <v>-493</v>
      </c>
      <c r="H239" s="122">
        <v>112</v>
      </c>
      <c r="I239" s="122">
        <v>0</v>
      </c>
      <c r="J239" s="556">
        <v>157.29913343539155</v>
      </c>
      <c r="K239" s="122"/>
      <c r="L239" s="122">
        <v>9092.2991334353919</v>
      </c>
      <c r="M239" s="122">
        <v>185037380</v>
      </c>
      <c r="N239" s="122">
        <f t="shared" si="9"/>
        <v>100</v>
      </c>
      <c r="O239" s="557" t="str">
        <f t="shared" si="10"/>
        <v>Mora</v>
      </c>
      <c r="P239" s="558">
        <f t="shared" si="11"/>
        <v>9092.2991334353919</v>
      </c>
    </row>
    <row r="240" spans="1:16" x14ac:dyDescent="0.2">
      <c r="A240" s="553" t="s">
        <v>1164</v>
      </c>
      <c r="B240" s="554" t="s">
        <v>1018</v>
      </c>
      <c r="C240" s="269" t="s">
        <v>602</v>
      </c>
      <c r="D240" s="269" t="s">
        <v>602</v>
      </c>
      <c r="E240" s="290">
        <v>6879</v>
      </c>
      <c r="F240" s="122">
        <v>13824</v>
      </c>
      <c r="G240" s="122">
        <v>1766</v>
      </c>
      <c r="H240" s="122">
        <v>392</v>
      </c>
      <c r="I240" s="122">
        <v>0</v>
      </c>
      <c r="J240" s="556">
        <v>157.29913343539155</v>
      </c>
      <c r="K240" s="122"/>
      <c r="L240" s="122">
        <v>16139.299133435392</v>
      </c>
      <c r="M240" s="122">
        <v>111022239</v>
      </c>
      <c r="N240" s="122">
        <f t="shared" si="9"/>
        <v>238</v>
      </c>
      <c r="O240" s="557" t="str">
        <f t="shared" si="10"/>
        <v>Orsa</v>
      </c>
      <c r="P240" s="558">
        <f t="shared" si="11"/>
        <v>16139.299133435392</v>
      </c>
    </row>
    <row r="241" spans="1:16" x14ac:dyDescent="0.2">
      <c r="A241" s="553" t="s">
        <v>1164</v>
      </c>
      <c r="B241" s="554" t="s">
        <v>1031</v>
      </c>
      <c r="C241" s="269" t="s">
        <v>603</v>
      </c>
      <c r="D241" s="269" t="s">
        <v>603</v>
      </c>
      <c r="E241" s="290">
        <v>10814</v>
      </c>
      <c r="F241" s="122">
        <v>10999</v>
      </c>
      <c r="G241" s="122">
        <v>1723</v>
      </c>
      <c r="H241" s="122">
        <v>0</v>
      </c>
      <c r="I241" s="122">
        <v>0</v>
      </c>
      <c r="J241" s="556">
        <v>157.29913343539155</v>
      </c>
      <c r="K241" s="122"/>
      <c r="L241" s="122">
        <v>12879.299133435392</v>
      </c>
      <c r="M241" s="122">
        <v>139276741</v>
      </c>
      <c r="N241" s="122">
        <f t="shared" si="9"/>
        <v>187</v>
      </c>
      <c r="O241" s="557" t="str">
        <f t="shared" si="10"/>
        <v>Rättvik</v>
      </c>
      <c r="P241" s="558">
        <f t="shared" si="11"/>
        <v>12879.299133435392</v>
      </c>
    </row>
    <row r="242" spans="1:16" x14ac:dyDescent="0.2">
      <c r="A242" s="553" t="s">
        <v>1164</v>
      </c>
      <c r="B242" s="554" t="s">
        <v>1043</v>
      </c>
      <c r="C242" s="269" t="s">
        <v>604</v>
      </c>
      <c r="D242" s="269" t="s">
        <v>604</v>
      </c>
      <c r="E242" s="290">
        <v>10869</v>
      </c>
      <c r="F242" s="122">
        <v>8871</v>
      </c>
      <c r="G242" s="122">
        <v>-1749</v>
      </c>
      <c r="H242" s="122">
        <v>277</v>
      </c>
      <c r="I242" s="122">
        <v>0</v>
      </c>
      <c r="J242" s="556">
        <v>157.29913343539155</v>
      </c>
      <c r="K242" s="122"/>
      <c r="L242" s="122">
        <v>7556.2991334353919</v>
      </c>
      <c r="M242" s="122">
        <v>82129415</v>
      </c>
      <c r="N242" s="122">
        <f t="shared" si="9"/>
        <v>71</v>
      </c>
      <c r="O242" s="557" t="str">
        <f t="shared" si="10"/>
        <v>Smedjebacken</v>
      </c>
      <c r="P242" s="558">
        <f t="shared" si="11"/>
        <v>7556.2991334353919</v>
      </c>
    </row>
    <row r="243" spans="1:16" x14ac:dyDescent="0.2">
      <c r="A243" s="553" t="s">
        <v>1164</v>
      </c>
      <c r="B243" s="554" t="s">
        <v>1065</v>
      </c>
      <c r="C243" s="269" t="s">
        <v>605</v>
      </c>
      <c r="D243" s="269" t="s">
        <v>605</v>
      </c>
      <c r="E243" s="290">
        <v>11176</v>
      </c>
      <c r="F243" s="122">
        <v>8621</v>
      </c>
      <c r="G243" s="122">
        <v>-1481</v>
      </c>
      <c r="H243" s="122">
        <v>0</v>
      </c>
      <c r="I243" s="122">
        <v>0</v>
      </c>
      <c r="J243" s="556">
        <v>157.29913343539155</v>
      </c>
      <c r="K243" s="122"/>
      <c r="L243" s="122">
        <v>7297.2991334353919</v>
      </c>
      <c r="M243" s="122">
        <v>81554615</v>
      </c>
      <c r="N243" s="122">
        <f t="shared" si="9"/>
        <v>68</v>
      </c>
      <c r="O243" s="557" t="str">
        <f t="shared" si="10"/>
        <v>Säter</v>
      </c>
      <c r="P243" s="558">
        <f t="shared" si="11"/>
        <v>7297.2991334353919</v>
      </c>
    </row>
    <row r="244" spans="1:16" x14ac:dyDescent="0.2">
      <c r="A244" s="553" t="s">
        <v>1164</v>
      </c>
      <c r="B244" s="554" t="s">
        <v>1100</v>
      </c>
      <c r="C244" s="269" t="s">
        <v>606</v>
      </c>
      <c r="D244" s="269" t="s">
        <v>606</v>
      </c>
      <c r="E244" s="290">
        <v>6810</v>
      </c>
      <c r="F244" s="122">
        <v>14177</v>
      </c>
      <c r="G244" s="122">
        <v>2928</v>
      </c>
      <c r="H244" s="122">
        <v>0</v>
      </c>
      <c r="I244" s="122">
        <v>0</v>
      </c>
      <c r="J244" s="556">
        <v>157.29913343539155</v>
      </c>
      <c r="K244" s="122"/>
      <c r="L244" s="122">
        <v>17262.29913343539</v>
      </c>
      <c r="M244" s="122">
        <v>117556257</v>
      </c>
      <c r="N244" s="122">
        <f t="shared" si="9"/>
        <v>260</v>
      </c>
      <c r="O244" s="557" t="str">
        <f t="shared" si="10"/>
        <v>Vansbro</v>
      </c>
      <c r="P244" s="558">
        <f t="shared" si="11"/>
        <v>17262.29913343539</v>
      </c>
    </row>
    <row r="245" spans="1:16" x14ac:dyDescent="0.2">
      <c r="A245" s="553" t="s">
        <v>1164</v>
      </c>
      <c r="B245" s="554" t="s">
        <v>1128</v>
      </c>
      <c r="C245" s="269" t="s">
        <v>607</v>
      </c>
      <c r="D245" s="269" t="s">
        <v>607</v>
      </c>
      <c r="E245" s="290">
        <v>7070</v>
      </c>
      <c r="F245" s="122">
        <v>13117</v>
      </c>
      <c r="G245" s="122">
        <v>4295</v>
      </c>
      <c r="H245" s="122">
        <v>2161</v>
      </c>
      <c r="I245" s="122">
        <v>0</v>
      </c>
      <c r="J245" s="556">
        <v>157.29913343539155</v>
      </c>
      <c r="K245" s="122"/>
      <c r="L245" s="122">
        <v>19730.29913343539</v>
      </c>
      <c r="M245" s="122">
        <v>139493215</v>
      </c>
      <c r="N245" s="122">
        <f t="shared" si="9"/>
        <v>271</v>
      </c>
      <c r="O245" s="557" t="str">
        <f t="shared" si="10"/>
        <v>Älvdalen</v>
      </c>
      <c r="P245" s="558">
        <f t="shared" si="11"/>
        <v>19730.29913343539</v>
      </c>
    </row>
    <row r="246" spans="1:16" ht="25.5" x14ac:dyDescent="0.2">
      <c r="A246" s="553" t="s">
        <v>1165</v>
      </c>
      <c r="B246" s="554" t="s">
        <v>869</v>
      </c>
      <c r="C246" s="555" t="s">
        <v>609</v>
      </c>
      <c r="D246" s="282" t="s">
        <v>707</v>
      </c>
      <c r="E246" s="290">
        <v>26848</v>
      </c>
      <c r="F246" s="122">
        <v>12589</v>
      </c>
      <c r="G246" s="122">
        <v>820</v>
      </c>
      <c r="H246" s="122">
        <v>347</v>
      </c>
      <c r="I246" s="122">
        <v>0</v>
      </c>
      <c r="J246" s="556">
        <v>157.29913343539155</v>
      </c>
      <c r="K246" s="122"/>
      <c r="L246" s="122">
        <v>13913.299133435392</v>
      </c>
      <c r="M246" s="122">
        <v>373544255</v>
      </c>
      <c r="N246" s="122">
        <f t="shared" si="9"/>
        <v>210</v>
      </c>
      <c r="O246" s="557" t="str">
        <f t="shared" si="10"/>
        <v>Bollnäs</v>
      </c>
      <c r="P246" s="558">
        <f t="shared" si="11"/>
        <v>13913.299133435392</v>
      </c>
    </row>
    <row r="247" spans="1:16" x14ac:dyDescent="0.2">
      <c r="A247" s="553" t="s">
        <v>1165</v>
      </c>
      <c r="B247" s="554" t="s">
        <v>909</v>
      </c>
      <c r="C247" s="269" t="s">
        <v>610</v>
      </c>
      <c r="D247" s="269" t="s">
        <v>610</v>
      </c>
      <c r="E247" s="290">
        <v>100550</v>
      </c>
      <c r="F247" s="122">
        <v>7579</v>
      </c>
      <c r="G247" s="122">
        <v>-1032</v>
      </c>
      <c r="H247" s="122">
        <v>0</v>
      </c>
      <c r="I247" s="122">
        <v>0</v>
      </c>
      <c r="J247" s="556">
        <v>157.29913343539155</v>
      </c>
      <c r="K247" s="122"/>
      <c r="L247" s="122">
        <v>6704.2991334353919</v>
      </c>
      <c r="M247" s="122">
        <v>674117278</v>
      </c>
      <c r="N247" s="122">
        <f t="shared" si="9"/>
        <v>63</v>
      </c>
      <c r="O247" s="557" t="str">
        <f t="shared" si="10"/>
        <v>Gävle</v>
      </c>
      <c r="P247" s="558">
        <f t="shared" si="11"/>
        <v>6704.2991334353919</v>
      </c>
    </row>
    <row r="248" spans="1:16" x14ac:dyDescent="0.2">
      <c r="A248" s="553" t="s">
        <v>1165</v>
      </c>
      <c r="B248" s="554" t="s">
        <v>925</v>
      </c>
      <c r="C248" s="269" t="s">
        <v>611</v>
      </c>
      <c r="D248" s="269" t="s">
        <v>611</v>
      </c>
      <c r="E248" s="290">
        <v>9617</v>
      </c>
      <c r="F248" s="122">
        <v>9681</v>
      </c>
      <c r="G248" s="122">
        <v>2949</v>
      </c>
      <c r="H248" s="122">
        <v>0</v>
      </c>
      <c r="I248" s="122">
        <v>0</v>
      </c>
      <c r="J248" s="556">
        <v>157.29913343539155</v>
      </c>
      <c r="K248" s="122"/>
      <c r="L248" s="122">
        <v>12787.299133435392</v>
      </c>
      <c r="M248" s="122">
        <v>122975456</v>
      </c>
      <c r="N248" s="122">
        <f t="shared" si="9"/>
        <v>184</v>
      </c>
      <c r="O248" s="557" t="str">
        <f t="shared" si="10"/>
        <v>Hofors</v>
      </c>
      <c r="P248" s="558">
        <f t="shared" si="11"/>
        <v>12787.299133435392</v>
      </c>
    </row>
    <row r="249" spans="1:16" x14ac:dyDescent="0.2">
      <c r="A249" s="553" t="s">
        <v>1165</v>
      </c>
      <c r="B249" s="554" t="s">
        <v>927</v>
      </c>
      <c r="C249" s="269" t="s">
        <v>612</v>
      </c>
      <c r="D249" s="269" t="s">
        <v>612</v>
      </c>
      <c r="E249" s="290">
        <v>37397</v>
      </c>
      <c r="F249" s="122">
        <v>9764</v>
      </c>
      <c r="G249" s="122">
        <v>-7</v>
      </c>
      <c r="H249" s="122">
        <v>0</v>
      </c>
      <c r="I249" s="122">
        <v>0</v>
      </c>
      <c r="J249" s="556">
        <v>157.29913343539155</v>
      </c>
      <c r="K249" s="122"/>
      <c r="L249" s="122">
        <v>9914.2991334353919</v>
      </c>
      <c r="M249" s="122">
        <v>370765045</v>
      </c>
      <c r="N249" s="122">
        <f t="shared" si="9"/>
        <v>115</v>
      </c>
      <c r="O249" s="557" t="str">
        <f t="shared" si="10"/>
        <v>Hudiksvall</v>
      </c>
      <c r="P249" s="558">
        <f t="shared" si="11"/>
        <v>9914.2991334353919</v>
      </c>
    </row>
    <row r="250" spans="1:16" x14ac:dyDescent="0.2">
      <c r="A250" s="553" t="s">
        <v>1165</v>
      </c>
      <c r="B250" s="554" t="s">
        <v>979</v>
      </c>
      <c r="C250" s="269" t="s">
        <v>613</v>
      </c>
      <c r="D250" s="269" t="s">
        <v>613</v>
      </c>
      <c r="E250" s="290">
        <v>19020</v>
      </c>
      <c r="F250" s="122">
        <v>12892</v>
      </c>
      <c r="G250" s="122">
        <v>2352</v>
      </c>
      <c r="H250" s="122">
        <v>462</v>
      </c>
      <c r="I250" s="122">
        <v>0</v>
      </c>
      <c r="J250" s="556">
        <v>157.29913343539155</v>
      </c>
      <c r="K250" s="122"/>
      <c r="L250" s="122">
        <v>15863.299133435392</v>
      </c>
      <c r="M250" s="122">
        <v>301719950</v>
      </c>
      <c r="N250" s="122">
        <f t="shared" si="9"/>
        <v>235</v>
      </c>
      <c r="O250" s="557" t="str">
        <f t="shared" si="10"/>
        <v>Ljusdal</v>
      </c>
      <c r="P250" s="558">
        <f t="shared" si="11"/>
        <v>15863.299133435392</v>
      </c>
    </row>
    <row r="251" spans="1:16" x14ac:dyDescent="0.2">
      <c r="A251" s="553" t="s">
        <v>1165</v>
      </c>
      <c r="B251" s="554" t="s">
        <v>1006</v>
      </c>
      <c r="C251" s="269" t="s">
        <v>614</v>
      </c>
      <c r="D251" s="269" t="s">
        <v>614</v>
      </c>
      <c r="E251" s="290">
        <v>9463</v>
      </c>
      <c r="F251" s="122">
        <v>12616</v>
      </c>
      <c r="G251" s="122">
        <v>1131</v>
      </c>
      <c r="H251" s="122">
        <v>0</v>
      </c>
      <c r="I251" s="122">
        <v>0</v>
      </c>
      <c r="J251" s="556">
        <v>157.29913343539155</v>
      </c>
      <c r="K251" s="122"/>
      <c r="L251" s="122">
        <v>13904.299133435392</v>
      </c>
      <c r="M251" s="122">
        <v>131576383</v>
      </c>
      <c r="N251" s="122">
        <f t="shared" si="9"/>
        <v>209</v>
      </c>
      <c r="O251" s="557" t="str">
        <f t="shared" si="10"/>
        <v>Nordanstig</v>
      </c>
      <c r="P251" s="558">
        <f t="shared" si="11"/>
        <v>13904.299133435392</v>
      </c>
    </row>
    <row r="252" spans="1:16" x14ac:dyDescent="0.2">
      <c r="A252" s="553" t="s">
        <v>1165</v>
      </c>
      <c r="B252" s="554" t="s">
        <v>1016</v>
      </c>
      <c r="C252" s="269" t="s">
        <v>615</v>
      </c>
      <c r="D252" s="269" t="s">
        <v>615</v>
      </c>
      <c r="E252" s="290">
        <v>5896</v>
      </c>
      <c r="F252" s="122">
        <v>11656</v>
      </c>
      <c r="G252" s="122">
        <v>1139</v>
      </c>
      <c r="H252" s="122">
        <v>0</v>
      </c>
      <c r="I252" s="122">
        <v>0</v>
      </c>
      <c r="J252" s="556">
        <v>157.29913343539155</v>
      </c>
      <c r="K252" s="122"/>
      <c r="L252" s="122">
        <v>12952.299133435392</v>
      </c>
      <c r="M252" s="122">
        <v>76366756</v>
      </c>
      <c r="N252" s="122">
        <f t="shared" si="9"/>
        <v>190</v>
      </c>
      <c r="O252" s="557" t="str">
        <f t="shared" si="10"/>
        <v>Ockelbo</v>
      </c>
      <c r="P252" s="558">
        <f t="shared" si="11"/>
        <v>12952.299133435392</v>
      </c>
    </row>
    <row r="253" spans="1:16" x14ac:dyDescent="0.2">
      <c r="A253" s="553" t="s">
        <v>1165</v>
      </c>
      <c r="B253" s="554" t="s">
        <v>1022</v>
      </c>
      <c r="C253" s="269" t="s">
        <v>616</v>
      </c>
      <c r="D253" s="269" t="s">
        <v>616</v>
      </c>
      <c r="E253" s="290">
        <v>11602</v>
      </c>
      <c r="F253" s="122">
        <v>13260</v>
      </c>
      <c r="G253" s="122">
        <v>417</v>
      </c>
      <c r="H253" s="122">
        <v>0</v>
      </c>
      <c r="I253" s="122">
        <v>0</v>
      </c>
      <c r="J253" s="556">
        <v>157.29913343539155</v>
      </c>
      <c r="K253" s="122"/>
      <c r="L253" s="122">
        <v>13834.299133435392</v>
      </c>
      <c r="M253" s="122">
        <v>160505539</v>
      </c>
      <c r="N253" s="122">
        <f t="shared" si="9"/>
        <v>207</v>
      </c>
      <c r="O253" s="557" t="str">
        <f t="shared" si="10"/>
        <v>Ovanåker</v>
      </c>
      <c r="P253" s="558">
        <f t="shared" si="11"/>
        <v>13834.299133435392</v>
      </c>
    </row>
    <row r="254" spans="1:16" x14ac:dyDescent="0.2">
      <c r="A254" s="553" t="s">
        <v>1165</v>
      </c>
      <c r="B254" s="554" t="s">
        <v>1034</v>
      </c>
      <c r="C254" s="269" t="s">
        <v>617</v>
      </c>
      <c r="D254" s="269" t="s">
        <v>617</v>
      </c>
      <c r="E254" s="290">
        <v>39238</v>
      </c>
      <c r="F254" s="122">
        <v>9517</v>
      </c>
      <c r="G254" s="122">
        <v>242</v>
      </c>
      <c r="H254" s="122">
        <v>0</v>
      </c>
      <c r="I254" s="122">
        <v>0</v>
      </c>
      <c r="J254" s="556">
        <v>157.29913343539155</v>
      </c>
      <c r="K254" s="122"/>
      <c r="L254" s="122">
        <v>9916.2991334353919</v>
      </c>
      <c r="M254" s="122">
        <v>389095745</v>
      </c>
      <c r="N254" s="122">
        <f t="shared" si="9"/>
        <v>116</v>
      </c>
      <c r="O254" s="557" t="str">
        <f t="shared" si="10"/>
        <v>Sandviken</v>
      </c>
      <c r="P254" s="558">
        <f t="shared" si="11"/>
        <v>9916.2991334353919</v>
      </c>
    </row>
    <row r="255" spans="1:16" x14ac:dyDescent="0.2">
      <c r="A255" s="553" t="s">
        <v>1165</v>
      </c>
      <c r="B255" s="554" t="s">
        <v>1067</v>
      </c>
      <c r="C255" s="269" t="s">
        <v>618</v>
      </c>
      <c r="D255" s="269" t="s">
        <v>618</v>
      </c>
      <c r="E255" s="290">
        <v>25756</v>
      </c>
      <c r="F255" s="122">
        <v>11098</v>
      </c>
      <c r="G255" s="122">
        <v>668</v>
      </c>
      <c r="H255" s="122">
        <v>0</v>
      </c>
      <c r="I255" s="122">
        <v>0</v>
      </c>
      <c r="J255" s="556">
        <v>157.29913343539155</v>
      </c>
      <c r="K255" s="122"/>
      <c r="L255" s="122">
        <v>11923.299133435392</v>
      </c>
      <c r="M255" s="122">
        <v>307096492</v>
      </c>
      <c r="N255" s="122">
        <f t="shared" si="9"/>
        <v>171</v>
      </c>
      <c r="O255" s="557" t="str">
        <f t="shared" si="10"/>
        <v>Söderhamn</v>
      </c>
      <c r="P255" s="558">
        <f t="shared" si="11"/>
        <v>11923.299133435392</v>
      </c>
    </row>
    <row r="256" spans="1:16" ht="25.5" x14ac:dyDescent="0.2">
      <c r="A256" s="553" t="s">
        <v>1166</v>
      </c>
      <c r="B256" s="554" t="s">
        <v>933</v>
      </c>
      <c r="C256" s="555" t="s">
        <v>620</v>
      </c>
      <c r="D256" s="282" t="s">
        <v>708</v>
      </c>
      <c r="E256" s="290">
        <v>25225</v>
      </c>
      <c r="F256" s="122">
        <v>11886</v>
      </c>
      <c r="G256" s="122">
        <v>-232</v>
      </c>
      <c r="H256" s="122">
        <v>0</v>
      </c>
      <c r="I256" s="122">
        <v>0</v>
      </c>
      <c r="J256" s="556">
        <v>157.29913343539155</v>
      </c>
      <c r="K256" s="122"/>
      <c r="L256" s="122">
        <v>11811.299133435392</v>
      </c>
      <c r="M256" s="122">
        <v>297940021</v>
      </c>
      <c r="N256" s="122">
        <f t="shared" si="9"/>
        <v>167</v>
      </c>
      <c r="O256" s="557" t="str">
        <f t="shared" si="10"/>
        <v>Härnösand</v>
      </c>
      <c r="P256" s="558">
        <f t="shared" si="11"/>
        <v>11811.299133435392</v>
      </c>
    </row>
    <row r="257" spans="1:16" x14ac:dyDescent="0.2">
      <c r="A257" s="553" t="s">
        <v>1166</v>
      </c>
      <c r="B257" s="554" t="s">
        <v>956</v>
      </c>
      <c r="C257" s="269" t="s">
        <v>621</v>
      </c>
      <c r="D257" s="269" t="s">
        <v>621</v>
      </c>
      <c r="E257" s="290">
        <v>18644</v>
      </c>
      <c r="F257" s="122">
        <v>13176</v>
      </c>
      <c r="G257" s="122">
        <v>398</v>
      </c>
      <c r="H257" s="122">
        <v>107</v>
      </c>
      <c r="I257" s="122">
        <v>0</v>
      </c>
      <c r="J257" s="556">
        <v>157.29913343539155</v>
      </c>
      <c r="K257" s="122"/>
      <c r="L257" s="122">
        <v>13838.299133435392</v>
      </c>
      <c r="M257" s="122">
        <v>258001249</v>
      </c>
      <c r="N257" s="122">
        <f t="shared" si="9"/>
        <v>208</v>
      </c>
      <c r="O257" s="557" t="str">
        <f t="shared" si="10"/>
        <v>Kramfors</v>
      </c>
      <c r="P257" s="558">
        <f t="shared" si="11"/>
        <v>13838.299133435392</v>
      </c>
    </row>
    <row r="258" spans="1:16" x14ac:dyDescent="0.2">
      <c r="A258" s="553" t="s">
        <v>1166</v>
      </c>
      <c r="B258" s="554" t="s">
        <v>1044</v>
      </c>
      <c r="C258" s="269" t="s">
        <v>622</v>
      </c>
      <c r="D258" s="269" t="s">
        <v>622</v>
      </c>
      <c r="E258" s="290">
        <v>19695</v>
      </c>
      <c r="F258" s="122">
        <v>13066</v>
      </c>
      <c r="G258" s="122">
        <v>3053</v>
      </c>
      <c r="H258" s="122">
        <v>471</v>
      </c>
      <c r="I258" s="122">
        <v>0</v>
      </c>
      <c r="J258" s="556">
        <v>157.29913343539155</v>
      </c>
      <c r="K258" s="122"/>
      <c r="L258" s="122">
        <v>16747.29913343539</v>
      </c>
      <c r="M258" s="122">
        <v>329838056</v>
      </c>
      <c r="N258" s="122">
        <f t="shared" si="9"/>
        <v>251</v>
      </c>
      <c r="O258" s="557" t="str">
        <f t="shared" si="10"/>
        <v>Sollefteå</v>
      </c>
      <c r="P258" s="558">
        <f t="shared" si="11"/>
        <v>16747.29913343539</v>
      </c>
    </row>
    <row r="259" spans="1:16" x14ac:dyDescent="0.2">
      <c r="A259" s="553" t="s">
        <v>1166</v>
      </c>
      <c r="B259" s="554" t="s">
        <v>1058</v>
      </c>
      <c r="C259" s="269" t="s">
        <v>623</v>
      </c>
      <c r="D259" s="269" t="s">
        <v>623</v>
      </c>
      <c r="E259" s="290">
        <v>98766</v>
      </c>
      <c r="F259" s="122">
        <v>6093</v>
      </c>
      <c r="G259" s="122">
        <v>-1077</v>
      </c>
      <c r="H259" s="122">
        <v>0</v>
      </c>
      <c r="I259" s="122">
        <v>0</v>
      </c>
      <c r="J259" s="556">
        <v>157.29913343539155</v>
      </c>
      <c r="K259" s="122"/>
      <c r="L259" s="122">
        <v>5173.2991334353919</v>
      </c>
      <c r="M259" s="122">
        <v>510946062</v>
      </c>
      <c r="N259" s="122">
        <f t="shared" si="9"/>
        <v>43</v>
      </c>
      <c r="O259" s="557" t="str">
        <f t="shared" si="10"/>
        <v>Sundsvall</v>
      </c>
      <c r="P259" s="558">
        <f t="shared" si="11"/>
        <v>5173.2991334353919</v>
      </c>
    </row>
    <row r="260" spans="1:16" x14ac:dyDescent="0.2">
      <c r="A260" s="553" t="s">
        <v>1166</v>
      </c>
      <c r="B260" s="554" t="s">
        <v>1075</v>
      </c>
      <c r="C260" s="269" t="s">
        <v>624</v>
      </c>
      <c r="D260" s="269" t="s">
        <v>624</v>
      </c>
      <c r="E260" s="290">
        <v>18019</v>
      </c>
      <c r="F260" s="122">
        <v>9985</v>
      </c>
      <c r="G260" s="122">
        <v>-505</v>
      </c>
      <c r="H260" s="122">
        <v>0</v>
      </c>
      <c r="I260" s="122">
        <v>0</v>
      </c>
      <c r="J260" s="556">
        <v>157.29913343539155</v>
      </c>
      <c r="K260" s="122"/>
      <c r="L260" s="122">
        <v>9637.2991334353919</v>
      </c>
      <c r="M260" s="122">
        <v>173654493</v>
      </c>
      <c r="N260" s="122">
        <f t="shared" si="9"/>
        <v>110</v>
      </c>
      <c r="O260" s="557" t="str">
        <f t="shared" si="10"/>
        <v>Timrå</v>
      </c>
      <c r="P260" s="558">
        <f t="shared" si="11"/>
        <v>9637.2991334353919</v>
      </c>
    </row>
    <row r="261" spans="1:16" x14ac:dyDescent="0.2">
      <c r="A261" s="553" t="s">
        <v>1166</v>
      </c>
      <c r="B261" s="554" t="s">
        <v>1121</v>
      </c>
      <c r="C261" s="269" t="s">
        <v>625</v>
      </c>
      <c r="D261" s="269" t="s">
        <v>625</v>
      </c>
      <c r="E261" s="290">
        <v>9493</v>
      </c>
      <c r="F261" s="122">
        <v>11867</v>
      </c>
      <c r="G261" s="122">
        <v>3712</v>
      </c>
      <c r="H261" s="122">
        <v>324</v>
      </c>
      <c r="I261" s="122">
        <v>0</v>
      </c>
      <c r="J261" s="556">
        <v>157.29913343539155</v>
      </c>
      <c r="K261" s="122"/>
      <c r="L261" s="122">
        <v>16060.299133435392</v>
      </c>
      <c r="M261" s="122">
        <v>152460420</v>
      </c>
      <c r="N261" s="122">
        <f t="shared" si="9"/>
        <v>237</v>
      </c>
      <c r="O261" s="557" t="str">
        <f t="shared" si="10"/>
        <v>Ånge</v>
      </c>
      <c r="P261" s="558">
        <f t="shared" si="11"/>
        <v>16060.299133435392</v>
      </c>
    </row>
    <row r="262" spans="1:16" x14ac:dyDescent="0.2">
      <c r="A262" s="553" t="s">
        <v>1166</v>
      </c>
      <c r="B262" s="554" t="s">
        <v>1136</v>
      </c>
      <c r="C262" s="269" t="s">
        <v>626</v>
      </c>
      <c r="D262" s="269" t="s">
        <v>626</v>
      </c>
      <c r="E262" s="290">
        <v>56141</v>
      </c>
      <c r="F262" s="122">
        <v>8059</v>
      </c>
      <c r="G262" s="122">
        <v>958</v>
      </c>
      <c r="H262" s="122">
        <v>0</v>
      </c>
      <c r="I262" s="122">
        <v>0</v>
      </c>
      <c r="J262" s="556">
        <v>157.29913343539155</v>
      </c>
      <c r="K262" s="122"/>
      <c r="L262" s="122">
        <v>9174.2991334353919</v>
      </c>
      <c r="M262" s="122">
        <v>515054328</v>
      </c>
      <c r="N262" s="122">
        <f t="shared" si="9"/>
        <v>103</v>
      </c>
      <c r="O262" s="557" t="str">
        <f t="shared" si="10"/>
        <v>Örnsköldsvik</v>
      </c>
      <c r="P262" s="558">
        <f t="shared" si="11"/>
        <v>9174.2991334353919</v>
      </c>
    </row>
    <row r="263" spans="1:16" ht="25.5" x14ac:dyDescent="0.2">
      <c r="A263" s="553" t="s">
        <v>1167</v>
      </c>
      <c r="B263" s="554" t="s">
        <v>864</v>
      </c>
      <c r="C263" s="555" t="s">
        <v>628</v>
      </c>
      <c r="D263" s="282" t="s">
        <v>709</v>
      </c>
      <c r="E263" s="290">
        <v>7126</v>
      </c>
      <c r="F263" s="122">
        <v>15418</v>
      </c>
      <c r="G263" s="122">
        <v>7214</v>
      </c>
      <c r="H263" s="122">
        <v>1389</v>
      </c>
      <c r="I263" s="122">
        <v>0</v>
      </c>
      <c r="J263" s="556">
        <v>157.29913343539155</v>
      </c>
      <c r="K263" s="122"/>
      <c r="L263" s="122">
        <v>24178.29913343539</v>
      </c>
      <c r="M263" s="122">
        <v>172294560</v>
      </c>
      <c r="N263" s="122">
        <f t="shared" si="9"/>
        <v>285</v>
      </c>
      <c r="O263" s="557" t="str">
        <f t="shared" si="10"/>
        <v>Berg</v>
      </c>
      <c r="P263" s="558">
        <f t="shared" si="11"/>
        <v>24178.29913343539</v>
      </c>
    </row>
    <row r="264" spans="1:16" x14ac:dyDescent="0.2">
      <c r="A264" s="553" t="s">
        <v>1167</v>
      </c>
      <c r="B264" s="554" t="s">
        <v>876</v>
      </c>
      <c r="C264" s="269" t="s">
        <v>629</v>
      </c>
      <c r="D264" s="269" t="s">
        <v>629</v>
      </c>
      <c r="E264" s="290">
        <v>6497</v>
      </c>
      <c r="F264" s="122">
        <v>14842</v>
      </c>
      <c r="G264" s="122">
        <v>6906</v>
      </c>
      <c r="H264" s="122">
        <v>1318</v>
      </c>
      <c r="I264" s="122">
        <v>0</v>
      </c>
      <c r="J264" s="556">
        <v>157.29913343539155</v>
      </c>
      <c r="K264" s="122"/>
      <c r="L264" s="122">
        <v>23223.29913343539</v>
      </c>
      <c r="M264" s="122">
        <v>150881774</v>
      </c>
      <c r="N264" s="122">
        <f t="shared" si="9"/>
        <v>281</v>
      </c>
      <c r="O264" s="557" t="str">
        <f t="shared" si="10"/>
        <v>Bräcke</v>
      </c>
      <c r="P264" s="558">
        <f t="shared" si="11"/>
        <v>23223.29913343539</v>
      </c>
    </row>
    <row r="265" spans="1:16" x14ac:dyDescent="0.2">
      <c r="A265" s="553" t="s">
        <v>1167</v>
      </c>
      <c r="B265" s="554" t="s">
        <v>932</v>
      </c>
      <c r="C265" s="269" t="s">
        <v>630</v>
      </c>
      <c r="D265" s="269" t="s">
        <v>630</v>
      </c>
      <c r="E265" s="290">
        <v>10179</v>
      </c>
      <c r="F265" s="122">
        <v>11737</v>
      </c>
      <c r="G265" s="122">
        <v>3944</v>
      </c>
      <c r="H265" s="122">
        <v>2104</v>
      </c>
      <c r="I265" s="122">
        <v>0</v>
      </c>
      <c r="J265" s="556">
        <v>157.29913343539155</v>
      </c>
      <c r="K265" s="122"/>
      <c r="L265" s="122">
        <v>17942.29913343539</v>
      </c>
      <c r="M265" s="122">
        <v>182634663</v>
      </c>
      <c r="N265" s="122">
        <f t="shared" si="9"/>
        <v>264</v>
      </c>
      <c r="O265" s="557" t="str">
        <f t="shared" si="10"/>
        <v>Härjedalen</v>
      </c>
      <c r="P265" s="558">
        <f t="shared" si="11"/>
        <v>17942.29913343539</v>
      </c>
    </row>
    <row r="266" spans="1:16" x14ac:dyDescent="0.2">
      <c r="A266" s="553" t="s">
        <v>1167</v>
      </c>
      <c r="B266" s="554" t="s">
        <v>959</v>
      </c>
      <c r="C266" s="269" t="s">
        <v>631</v>
      </c>
      <c r="D266" s="269" t="s">
        <v>631</v>
      </c>
      <c r="E266" s="290">
        <v>14898</v>
      </c>
      <c r="F266" s="122">
        <v>11703</v>
      </c>
      <c r="G266" s="122">
        <v>4174</v>
      </c>
      <c r="H266" s="122">
        <v>770</v>
      </c>
      <c r="I266" s="122">
        <v>0</v>
      </c>
      <c r="J266" s="556">
        <v>157.29913343539155</v>
      </c>
      <c r="K266" s="122"/>
      <c r="L266" s="122">
        <v>16804.29913343539</v>
      </c>
      <c r="M266" s="122">
        <v>250350448</v>
      </c>
      <c r="N266" s="122">
        <f t="shared" si="9"/>
        <v>252</v>
      </c>
      <c r="O266" s="557" t="str">
        <f t="shared" si="10"/>
        <v>Krokom</v>
      </c>
      <c r="P266" s="558">
        <f t="shared" si="11"/>
        <v>16804.29913343539</v>
      </c>
    </row>
    <row r="267" spans="1:16" x14ac:dyDescent="0.2">
      <c r="A267" s="553" t="s">
        <v>1167</v>
      </c>
      <c r="B267" s="554" t="s">
        <v>1028</v>
      </c>
      <c r="C267" s="269" t="s">
        <v>632</v>
      </c>
      <c r="D267" s="269" t="s">
        <v>632</v>
      </c>
      <c r="E267" s="290">
        <v>5464</v>
      </c>
      <c r="F267" s="122">
        <v>14504</v>
      </c>
      <c r="G267" s="122">
        <v>8712</v>
      </c>
      <c r="H267" s="122">
        <v>284</v>
      </c>
      <c r="I267" s="122">
        <v>0</v>
      </c>
      <c r="J267" s="556">
        <v>157.29913343539155</v>
      </c>
      <c r="K267" s="122"/>
      <c r="L267" s="122">
        <v>23657.29913343539</v>
      </c>
      <c r="M267" s="122">
        <v>129263482</v>
      </c>
      <c r="N267" s="122">
        <f t="shared" ref="N267:N299" si="12">RANK(L267,$L$10:$L$299,1)</f>
        <v>283</v>
      </c>
      <c r="O267" s="557" t="str">
        <f t="shared" ref="O267:O299" si="13">C267</f>
        <v>Ragunda</v>
      </c>
      <c r="P267" s="558">
        <f t="shared" ref="P267:P299" si="14">L267</f>
        <v>23657.29913343539</v>
      </c>
    </row>
    <row r="268" spans="1:16" x14ac:dyDescent="0.2">
      <c r="A268" s="553" t="s">
        <v>1167</v>
      </c>
      <c r="B268" s="554" t="s">
        <v>1056</v>
      </c>
      <c r="C268" s="269" t="s">
        <v>633</v>
      </c>
      <c r="D268" s="269" t="s">
        <v>633</v>
      </c>
      <c r="E268" s="290">
        <v>11806</v>
      </c>
      <c r="F268" s="122">
        <v>14490</v>
      </c>
      <c r="G268" s="122">
        <v>6238</v>
      </c>
      <c r="H268" s="122">
        <v>1765</v>
      </c>
      <c r="I268" s="122">
        <v>0</v>
      </c>
      <c r="J268" s="556">
        <v>157.29913343539155</v>
      </c>
      <c r="K268" s="122"/>
      <c r="L268" s="122">
        <v>22650.29913343539</v>
      </c>
      <c r="M268" s="122">
        <v>267409432</v>
      </c>
      <c r="N268" s="122">
        <f t="shared" si="12"/>
        <v>280</v>
      </c>
      <c r="O268" s="557" t="str">
        <f t="shared" si="13"/>
        <v>Strömsund</v>
      </c>
      <c r="P268" s="558">
        <f t="shared" si="14"/>
        <v>22650.29913343539</v>
      </c>
    </row>
    <row r="269" spans="1:16" x14ac:dyDescent="0.2">
      <c r="A269" s="553" t="s">
        <v>1167</v>
      </c>
      <c r="B269" s="554" t="s">
        <v>1122</v>
      </c>
      <c r="C269" s="269" t="s">
        <v>634</v>
      </c>
      <c r="D269" s="269" t="s">
        <v>634</v>
      </c>
      <c r="E269" s="290">
        <v>11183</v>
      </c>
      <c r="F269" s="122">
        <v>13669</v>
      </c>
      <c r="G269" s="122">
        <v>-593</v>
      </c>
      <c r="H269" s="122">
        <v>1512</v>
      </c>
      <c r="I269" s="122">
        <v>0</v>
      </c>
      <c r="J269" s="556">
        <v>157.29913343539155</v>
      </c>
      <c r="K269" s="122"/>
      <c r="L269" s="122">
        <v>14745.299133435392</v>
      </c>
      <c r="M269" s="122">
        <v>164896680</v>
      </c>
      <c r="N269" s="122">
        <f t="shared" si="12"/>
        <v>221</v>
      </c>
      <c r="O269" s="557" t="str">
        <f t="shared" si="13"/>
        <v>Åre</v>
      </c>
      <c r="P269" s="558">
        <f t="shared" si="14"/>
        <v>14745.299133435392</v>
      </c>
    </row>
    <row r="270" spans="1:16" x14ac:dyDescent="0.2">
      <c r="A270" s="553" t="s">
        <v>1167</v>
      </c>
      <c r="B270" s="554" t="s">
        <v>1137</v>
      </c>
      <c r="C270" s="269" t="s">
        <v>635</v>
      </c>
      <c r="D270" s="269" t="s">
        <v>635</v>
      </c>
      <c r="E270" s="290">
        <v>62559</v>
      </c>
      <c r="F270" s="122">
        <v>9251</v>
      </c>
      <c r="G270" s="122">
        <v>-1700</v>
      </c>
      <c r="H270" s="122">
        <v>341</v>
      </c>
      <c r="I270" s="122">
        <v>0</v>
      </c>
      <c r="J270" s="556">
        <v>157.29913343539155</v>
      </c>
      <c r="K270" s="122"/>
      <c r="L270" s="122">
        <v>8049.2991334353919</v>
      </c>
      <c r="M270" s="122">
        <v>503556104</v>
      </c>
      <c r="N270" s="122">
        <f t="shared" si="12"/>
        <v>78</v>
      </c>
      <c r="O270" s="557" t="str">
        <f t="shared" si="13"/>
        <v>Östersund</v>
      </c>
      <c r="P270" s="558">
        <f t="shared" si="14"/>
        <v>8049.2991334353919</v>
      </c>
    </row>
    <row r="271" spans="1:16" ht="25.5" x14ac:dyDescent="0.2">
      <c r="A271" s="553" t="s">
        <v>1168</v>
      </c>
      <c r="B271" s="554" t="s">
        <v>865</v>
      </c>
      <c r="C271" s="555" t="s">
        <v>637</v>
      </c>
      <c r="D271" s="282" t="s">
        <v>710</v>
      </c>
      <c r="E271" s="290">
        <v>2453</v>
      </c>
      <c r="F271" s="122">
        <v>15205</v>
      </c>
      <c r="G271" s="122">
        <v>10030</v>
      </c>
      <c r="H271" s="122">
        <v>432</v>
      </c>
      <c r="I271" s="122">
        <v>0</v>
      </c>
      <c r="J271" s="556">
        <v>157.29913343539155</v>
      </c>
      <c r="K271" s="122"/>
      <c r="L271" s="122">
        <v>25824.29913343539</v>
      </c>
      <c r="M271" s="122">
        <v>63347006</v>
      </c>
      <c r="N271" s="122">
        <f t="shared" si="12"/>
        <v>286</v>
      </c>
      <c r="O271" s="557" t="str">
        <f t="shared" si="13"/>
        <v>Bjurholm</v>
      </c>
      <c r="P271" s="558">
        <f t="shared" si="14"/>
        <v>25824.29913343539</v>
      </c>
    </row>
    <row r="272" spans="1:16" x14ac:dyDescent="0.2">
      <c r="A272" s="553" t="s">
        <v>1168</v>
      </c>
      <c r="B272" s="554" t="s">
        <v>882</v>
      </c>
      <c r="C272" s="269" t="s">
        <v>638</v>
      </c>
      <c r="D272" s="269" t="s">
        <v>638</v>
      </c>
      <c r="E272" s="290">
        <v>2655</v>
      </c>
      <c r="F272" s="122">
        <v>13772</v>
      </c>
      <c r="G272" s="122">
        <v>11454</v>
      </c>
      <c r="H272" s="122">
        <v>2165</v>
      </c>
      <c r="I272" s="122">
        <v>0</v>
      </c>
      <c r="J272" s="556">
        <v>157.29913343539155</v>
      </c>
      <c r="K272" s="122"/>
      <c r="L272" s="122">
        <v>27548.29913343539</v>
      </c>
      <c r="M272" s="122">
        <v>73140734</v>
      </c>
      <c r="N272" s="122">
        <f t="shared" si="12"/>
        <v>289</v>
      </c>
      <c r="O272" s="557" t="str">
        <f t="shared" si="13"/>
        <v>Dorotea</v>
      </c>
      <c r="P272" s="558">
        <f t="shared" si="14"/>
        <v>27548.29913343539</v>
      </c>
    </row>
    <row r="273" spans="1:16" x14ac:dyDescent="0.2">
      <c r="A273" s="553" t="s">
        <v>1168</v>
      </c>
      <c r="B273" s="554" t="s">
        <v>985</v>
      </c>
      <c r="C273" s="269" t="s">
        <v>639</v>
      </c>
      <c r="D273" s="269" t="s">
        <v>639</v>
      </c>
      <c r="E273" s="290">
        <v>12281</v>
      </c>
      <c r="F273" s="122">
        <v>11064</v>
      </c>
      <c r="G273" s="122">
        <v>3186</v>
      </c>
      <c r="H273" s="122">
        <v>1792</v>
      </c>
      <c r="I273" s="122">
        <v>0</v>
      </c>
      <c r="J273" s="556">
        <v>157.29913343539155</v>
      </c>
      <c r="K273" s="122"/>
      <c r="L273" s="122">
        <v>16199.299133435392</v>
      </c>
      <c r="M273" s="122">
        <v>198943593</v>
      </c>
      <c r="N273" s="122">
        <f t="shared" si="12"/>
        <v>240</v>
      </c>
      <c r="O273" s="557" t="str">
        <f t="shared" si="13"/>
        <v>Lycksele</v>
      </c>
      <c r="P273" s="558">
        <f t="shared" si="14"/>
        <v>16199.299133435392</v>
      </c>
    </row>
    <row r="274" spans="1:16" x14ac:dyDescent="0.2">
      <c r="A274" s="553" t="s">
        <v>1168</v>
      </c>
      <c r="B274" s="554" t="s">
        <v>989</v>
      </c>
      <c r="C274" s="269" t="s">
        <v>640</v>
      </c>
      <c r="D274" s="269" t="s">
        <v>640</v>
      </c>
      <c r="E274" s="290">
        <v>3122</v>
      </c>
      <c r="F274" s="122">
        <v>9475</v>
      </c>
      <c r="G274" s="122">
        <v>6840</v>
      </c>
      <c r="H274" s="122">
        <v>2023</v>
      </c>
      <c r="I274" s="122">
        <v>0</v>
      </c>
      <c r="J274" s="556">
        <v>157.29913343539155</v>
      </c>
      <c r="K274" s="122"/>
      <c r="L274" s="122">
        <v>18495.29913343539</v>
      </c>
      <c r="M274" s="122">
        <v>57742324</v>
      </c>
      <c r="N274" s="122">
        <f t="shared" si="12"/>
        <v>265</v>
      </c>
      <c r="O274" s="557" t="str">
        <f t="shared" si="13"/>
        <v>Malå</v>
      </c>
      <c r="P274" s="558">
        <f t="shared" si="14"/>
        <v>18495.29913343539</v>
      </c>
    </row>
    <row r="275" spans="1:16" x14ac:dyDescent="0.2">
      <c r="A275" s="553" t="s">
        <v>1168</v>
      </c>
      <c r="B275" s="554" t="s">
        <v>1007</v>
      </c>
      <c r="C275" s="269" t="s">
        <v>641</v>
      </c>
      <c r="D275" s="269" t="s">
        <v>641</v>
      </c>
      <c r="E275" s="290">
        <v>7124</v>
      </c>
      <c r="F275" s="122">
        <v>12402</v>
      </c>
      <c r="G275" s="122">
        <v>3296</v>
      </c>
      <c r="H275" s="122">
        <v>433</v>
      </c>
      <c r="I275" s="122">
        <v>0</v>
      </c>
      <c r="J275" s="556">
        <v>157.29913343539155</v>
      </c>
      <c r="K275" s="122"/>
      <c r="L275" s="122">
        <v>16288.299133435392</v>
      </c>
      <c r="M275" s="122">
        <v>116037843</v>
      </c>
      <c r="N275" s="122">
        <f t="shared" si="12"/>
        <v>243</v>
      </c>
      <c r="O275" s="557" t="str">
        <f t="shared" si="13"/>
        <v>Nordmaling</v>
      </c>
      <c r="P275" s="558">
        <f t="shared" si="14"/>
        <v>16288.299133435392</v>
      </c>
    </row>
    <row r="276" spans="1:16" x14ac:dyDescent="0.2">
      <c r="A276" s="553" t="s">
        <v>1168</v>
      </c>
      <c r="B276" s="554" t="s">
        <v>1010</v>
      </c>
      <c r="C276" s="269" t="s">
        <v>642</v>
      </c>
      <c r="D276" s="269" t="s">
        <v>642</v>
      </c>
      <c r="E276" s="290">
        <v>4096</v>
      </c>
      <c r="F276" s="122">
        <v>12161</v>
      </c>
      <c r="G276" s="122">
        <v>6656</v>
      </c>
      <c r="H276" s="122">
        <v>1367</v>
      </c>
      <c r="I276" s="122">
        <v>0</v>
      </c>
      <c r="J276" s="556">
        <v>157.29913343539155</v>
      </c>
      <c r="K276" s="122"/>
      <c r="L276" s="122">
        <v>20341.29913343539</v>
      </c>
      <c r="M276" s="122">
        <v>83317961</v>
      </c>
      <c r="N276" s="122">
        <f t="shared" si="12"/>
        <v>274</v>
      </c>
      <c r="O276" s="557" t="str">
        <f t="shared" si="13"/>
        <v>Norsjö</v>
      </c>
      <c r="P276" s="558">
        <f t="shared" si="14"/>
        <v>20341.29913343539</v>
      </c>
    </row>
    <row r="277" spans="1:16" x14ac:dyDescent="0.2">
      <c r="A277" s="553" t="s">
        <v>1168</v>
      </c>
      <c r="B277" s="554" t="s">
        <v>1029</v>
      </c>
      <c r="C277" s="269" t="s">
        <v>643</v>
      </c>
      <c r="D277" s="269" t="s">
        <v>643</v>
      </c>
      <c r="E277" s="290">
        <v>6805</v>
      </c>
      <c r="F277" s="122">
        <v>12631</v>
      </c>
      <c r="G277" s="122">
        <v>3228</v>
      </c>
      <c r="H277" s="122">
        <v>382</v>
      </c>
      <c r="I277" s="122">
        <v>0</v>
      </c>
      <c r="J277" s="556">
        <v>157.29913343539155</v>
      </c>
      <c r="K277" s="122"/>
      <c r="L277" s="122">
        <v>16398.29913343539</v>
      </c>
      <c r="M277" s="122">
        <v>111590426</v>
      </c>
      <c r="N277" s="122">
        <f t="shared" si="12"/>
        <v>246</v>
      </c>
      <c r="O277" s="557" t="str">
        <f t="shared" si="13"/>
        <v>Robertsfors</v>
      </c>
      <c r="P277" s="558">
        <f t="shared" si="14"/>
        <v>16398.29913343539</v>
      </c>
    </row>
    <row r="278" spans="1:16" x14ac:dyDescent="0.2">
      <c r="A278" s="553" t="s">
        <v>1168</v>
      </c>
      <c r="B278" s="554" t="s">
        <v>1039</v>
      </c>
      <c r="C278" s="269" t="s">
        <v>644</v>
      </c>
      <c r="D278" s="269" t="s">
        <v>644</v>
      </c>
      <c r="E278" s="290">
        <v>72650</v>
      </c>
      <c r="F278" s="122">
        <v>8494</v>
      </c>
      <c r="G278" s="122">
        <v>-610</v>
      </c>
      <c r="H278" s="122">
        <v>121</v>
      </c>
      <c r="I278" s="122">
        <v>0</v>
      </c>
      <c r="J278" s="556">
        <v>157.29913343539155</v>
      </c>
      <c r="K278" s="122"/>
      <c r="L278" s="122">
        <v>8162.2991334353919</v>
      </c>
      <c r="M278" s="122">
        <v>592991032</v>
      </c>
      <c r="N278" s="122">
        <f t="shared" si="12"/>
        <v>80</v>
      </c>
      <c r="O278" s="557" t="str">
        <f t="shared" si="13"/>
        <v>Skellefteå</v>
      </c>
      <c r="P278" s="558">
        <f t="shared" si="14"/>
        <v>8162.2991334353919</v>
      </c>
    </row>
    <row r="279" spans="1:16" x14ac:dyDescent="0.2">
      <c r="A279" s="553" t="s">
        <v>1168</v>
      </c>
      <c r="B279" s="554" t="s">
        <v>1047</v>
      </c>
      <c r="C279" s="269" t="s">
        <v>645</v>
      </c>
      <c r="D279" s="269" t="s">
        <v>645</v>
      </c>
      <c r="E279" s="290">
        <v>2526</v>
      </c>
      <c r="F279" s="122">
        <v>14359</v>
      </c>
      <c r="G279" s="122">
        <v>11085</v>
      </c>
      <c r="H279" s="122">
        <v>2236</v>
      </c>
      <c r="I279" s="122">
        <v>0</v>
      </c>
      <c r="J279" s="556">
        <v>157.29913343539155</v>
      </c>
      <c r="K279" s="122"/>
      <c r="L279" s="122">
        <v>27837.29913343539</v>
      </c>
      <c r="M279" s="122">
        <v>70317018</v>
      </c>
      <c r="N279" s="122">
        <f t="shared" si="12"/>
        <v>290</v>
      </c>
      <c r="O279" s="557" t="str">
        <f t="shared" si="13"/>
        <v>Sorsele</v>
      </c>
      <c r="P279" s="558">
        <f t="shared" si="14"/>
        <v>27837.29913343539</v>
      </c>
    </row>
    <row r="280" spans="1:16" x14ac:dyDescent="0.2">
      <c r="A280" s="553" t="s">
        <v>1168</v>
      </c>
      <c r="B280" s="554" t="s">
        <v>1053</v>
      </c>
      <c r="C280" s="269" t="s">
        <v>646</v>
      </c>
      <c r="D280" s="269" t="s">
        <v>646</v>
      </c>
      <c r="E280" s="290">
        <v>5883</v>
      </c>
      <c r="F280" s="122">
        <v>12586</v>
      </c>
      <c r="G280" s="122">
        <v>5400</v>
      </c>
      <c r="H280" s="122">
        <v>3153</v>
      </c>
      <c r="I280" s="122">
        <v>0</v>
      </c>
      <c r="J280" s="556">
        <v>157.29913343539155</v>
      </c>
      <c r="K280" s="122"/>
      <c r="L280" s="122">
        <v>21296.29913343539</v>
      </c>
      <c r="M280" s="122">
        <v>125286128</v>
      </c>
      <c r="N280" s="122">
        <f t="shared" si="12"/>
        <v>277</v>
      </c>
      <c r="O280" s="557" t="str">
        <f t="shared" si="13"/>
        <v>Storuman</v>
      </c>
      <c r="P280" s="558">
        <f t="shared" si="14"/>
        <v>21296.29913343539</v>
      </c>
    </row>
    <row r="281" spans="1:16" x14ac:dyDescent="0.2">
      <c r="A281" s="553" t="s">
        <v>1168</v>
      </c>
      <c r="B281" s="554" t="s">
        <v>1091</v>
      </c>
      <c r="C281" s="269" t="s">
        <v>647</v>
      </c>
      <c r="D281" s="269" t="s">
        <v>647</v>
      </c>
      <c r="E281" s="290">
        <v>124907</v>
      </c>
      <c r="F281" s="122">
        <v>7901</v>
      </c>
      <c r="G281" s="122">
        <v>-5393</v>
      </c>
      <c r="H281" s="122">
        <v>0</v>
      </c>
      <c r="I281" s="122">
        <v>0</v>
      </c>
      <c r="J281" s="556">
        <v>157.29913343539155</v>
      </c>
      <c r="K281" s="122"/>
      <c r="L281" s="122">
        <v>2665.2991334353915</v>
      </c>
      <c r="M281" s="122">
        <v>332914519</v>
      </c>
      <c r="N281" s="122">
        <f t="shared" si="12"/>
        <v>21</v>
      </c>
      <c r="O281" s="557" t="str">
        <f t="shared" si="13"/>
        <v>Umeå</v>
      </c>
      <c r="P281" s="558">
        <f t="shared" si="14"/>
        <v>2665.2991334353915</v>
      </c>
    </row>
    <row r="282" spans="1:16" x14ac:dyDescent="0.2">
      <c r="A282" s="553" t="s">
        <v>1168</v>
      </c>
      <c r="B282" s="554" t="s">
        <v>1106</v>
      </c>
      <c r="C282" s="269" t="s">
        <v>648</v>
      </c>
      <c r="D282" s="269" t="s">
        <v>648</v>
      </c>
      <c r="E282" s="290">
        <v>6799</v>
      </c>
      <c r="F282" s="122">
        <v>15289</v>
      </c>
      <c r="G282" s="122">
        <v>8888</v>
      </c>
      <c r="H282" s="122">
        <v>2382</v>
      </c>
      <c r="I282" s="122">
        <v>0</v>
      </c>
      <c r="J282" s="556">
        <v>157.29913343539155</v>
      </c>
      <c r="K282" s="122"/>
      <c r="L282" s="122">
        <v>26716.29913343539</v>
      </c>
      <c r="M282" s="122">
        <v>181644118</v>
      </c>
      <c r="N282" s="122">
        <f t="shared" si="12"/>
        <v>287</v>
      </c>
      <c r="O282" s="557" t="str">
        <f t="shared" si="13"/>
        <v>Vilhelmina</v>
      </c>
      <c r="P282" s="558">
        <f t="shared" si="14"/>
        <v>26716.29913343539</v>
      </c>
    </row>
    <row r="283" spans="1:16" x14ac:dyDescent="0.2">
      <c r="A283" s="553" t="s">
        <v>1168</v>
      </c>
      <c r="B283" s="554" t="s">
        <v>1108</v>
      </c>
      <c r="C283" s="269" t="s">
        <v>649</v>
      </c>
      <c r="D283" s="269" t="s">
        <v>649</v>
      </c>
      <c r="E283" s="290">
        <v>5396</v>
      </c>
      <c r="F283" s="122">
        <v>13208</v>
      </c>
      <c r="G283" s="122">
        <v>6966</v>
      </c>
      <c r="H283" s="122">
        <v>385</v>
      </c>
      <c r="I283" s="122">
        <v>0</v>
      </c>
      <c r="J283" s="556">
        <v>157.29913343539155</v>
      </c>
      <c r="K283" s="122"/>
      <c r="L283" s="122">
        <v>20716.29913343539</v>
      </c>
      <c r="M283" s="122">
        <v>111785150</v>
      </c>
      <c r="N283" s="122">
        <f t="shared" si="12"/>
        <v>276</v>
      </c>
      <c r="O283" s="557" t="str">
        <f t="shared" si="13"/>
        <v>Vindeln</v>
      </c>
      <c r="P283" s="558">
        <f t="shared" si="14"/>
        <v>20716.29913343539</v>
      </c>
    </row>
    <row r="284" spans="1:16" x14ac:dyDescent="0.2">
      <c r="A284" s="553" t="s">
        <v>1168</v>
      </c>
      <c r="B284" s="554" t="s">
        <v>1112</v>
      </c>
      <c r="C284" s="269" t="s">
        <v>650</v>
      </c>
      <c r="D284" s="269" t="s">
        <v>650</v>
      </c>
      <c r="E284" s="290">
        <v>8752</v>
      </c>
      <c r="F284" s="122">
        <v>11558</v>
      </c>
      <c r="G284" s="122">
        <v>1091</v>
      </c>
      <c r="H284" s="122">
        <v>499</v>
      </c>
      <c r="I284" s="122">
        <v>0</v>
      </c>
      <c r="J284" s="556">
        <v>157.29913343539155</v>
      </c>
      <c r="K284" s="122"/>
      <c r="L284" s="122">
        <v>13305.299133435392</v>
      </c>
      <c r="M284" s="122">
        <v>116447978</v>
      </c>
      <c r="N284" s="122">
        <f t="shared" si="12"/>
        <v>197</v>
      </c>
      <c r="O284" s="557" t="str">
        <f t="shared" si="13"/>
        <v>Vännäs</v>
      </c>
      <c r="P284" s="558">
        <f t="shared" si="14"/>
        <v>13305.299133435392</v>
      </c>
    </row>
    <row r="285" spans="1:16" x14ac:dyDescent="0.2">
      <c r="A285" s="553" t="s">
        <v>1168</v>
      </c>
      <c r="B285" s="554" t="s">
        <v>1124</v>
      </c>
      <c r="C285" s="269" t="s">
        <v>651</v>
      </c>
      <c r="D285" s="269" t="s">
        <v>651</v>
      </c>
      <c r="E285" s="290">
        <v>2829</v>
      </c>
      <c r="F285" s="122">
        <v>14947</v>
      </c>
      <c r="G285" s="122">
        <v>9983</v>
      </c>
      <c r="H285" s="122">
        <v>2032</v>
      </c>
      <c r="I285" s="122">
        <v>0</v>
      </c>
      <c r="J285" s="556">
        <v>157.29913343539155</v>
      </c>
      <c r="K285" s="122"/>
      <c r="L285" s="122">
        <v>27119.29913343539</v>
      </c>
      <c r="M285" s="122">
        <v>76720497</v>
      </c>
      <c r="N285" s="122">
        <f t="shared" si="12"/>
        <v>288</v>
      </c>
      <c r="O285" s="557" t="str">
        <f t="shared" si="13"/>
        <v>Åsele</v>
      </c>
      <c r="P285" s="558">
        <f t="shared" si="14"/>
        <v>27119.29913343539</v>
      </c>
    </row>
    <row r="286" spans="1:16" ht="25.5" x14ac:dyDescent="0.2">
      <c r="A286" s="553" t="s">
        <v>1169</v>
      </c>
      <c r="B286" s="554" t="s">
        <v>858</v>
      </c>
      <c r="C286" s="555" t="s">
        <v>653</v>
      </c>
      <c r="D286" s="282" t="s">
        <v>711</v>
      </c>
      <c r="E286" s="290">
        <v>2827</v>
      </c>
      <c r="F286" s="122">
        <v>8470</v>
      </c>
      <c r="G286" s="122">
        <v>5653</v>
      </c>
      <c r="H286" s="122">
        <v>2348</v>
      </c>
      <c r="I286" s="122">
        <v>0</v>
      </c>
      <c r="J286" s="556">
        <v>157.29913343539155</v>
      </c>
      <c r="K286" s="122"/>
      <c r="L286" s="122">
        <v>16628.29913343539</v>
      </c>
      <c r="M286" s="122">
        <v>47008202</v>
      </c>
      <c r="N286" s="122">
        <f t="shared" si="12"/>
        <v>249</v>
      </c>
      <c r="O286" s="557" t="str">
        <f t="shared" si="13"/>
        <v>Arjeplog</v>
      </c>
      <c r="P286" s="558">
        <f t="shared" si="14"/>
        <v>16628.29913343539</v>
      </c>
    </row>
    <row r="287" spans="1:16" x14ac:dyDescent="0.2">
      <c r="A287" s="553" t="s">
        <v>1169</v>
      </c>
      <c r="B287" s="554" t="s">
        <v>859</v>
      </c>
      <c r="C287" s="269" t="s">
        <v>654</v>
      </c>
      <c r="D287" s="269" t="s">
        <v>654</v>
      </c>
      <c r="E287" s="290">
        <v>6437</v>
      </c>
      <c r="F287" s="122">
        <v>9920</v>
      </c>
      <c r="G287" s="122">
        <v>4419</v>
      </c>
      <c r="H287" s="122">
        <v>2484</v>
      </c>
      <c r="I287" s="122">
        <v>0</v>
      </c>
      <c r="J287" s="556">
        <v>157.29913343539155</v>
      </c>
      <c r="K287" s="122"/>
      <c r="L287" s="122">
        <v>16980.29913343539</v>
      </c>
      <c r="M287" s="122">
        <v>109302186</v>
      </c>
      <c r="N287" s="122">
        <f t="shared" si="12"/>
        <v>255</v>
      </c>
      <c r="O287" s="557" t="str">
        <f t="shared" si="13"/>
        <v>Arvidsjaur</v>
      </c>
      <c r="P287" s="558">
        <f t="shared" si="14"/>
        <v>16980.29913343539</v>
      </c>
    </row>
    <row r="288" spans="1:16" x14ac:dyDescent="0.2">
      <c r="A288" s="553" t="s">
        <v>1169</v>
      </c>
      <c r="B288" s="554" t="s">
        <v>867</v>
      </c>
      <c r="C288" s="269" t="s">
        <v>655</v>
      </c>
      <c r="D288" s="269" t="s">
        <v>655</v>
      </c>
      <c r="E288" s="290">
        <v>28046</v>
      </c>
      <c r="F288" s="122">
        <v>7788</v>
      </c>
      <c r="G288" s="122">
        <v>-1288</v>
      </c>
      <c r="H288" s="122">
        <v>2315</v>
      </c>
      <c r="I288" s="122">
        <v>0</v>
      </c>
      <c r="J288" s="556">
        <v>157.29913343539155</v>
      </c>
      <c r="K288" s="122"/>
      <c r="L288" s="122">
        <v>8972.2991334353919</v>
      </c>
      <c r="M288" s="122">
        <v>251637101</v>
      </c>
      <c r="N288" s="122">
        <f t="shared" si="12"/>
        <v>95</v>
      </c>
      <c r="O288" s="557" t="str">
        <f t="shared" si="13"/>
        <v>Boden</v>
      </c>
      <c r="P288" s="558">
        <f t="shared" si="14"/>
        <v>8972.2991334353919</v>
      </c>
    </row>
    <row r="289" spans="1:16" x14ac:dyDescent="0.2">
      <c r="A289" s="553" t="s">
        <v>1169</v>
      </c>
      <c r="B289" s="554" t="s">
        <v>908</v>
      </c>
      <c r="C289" s="269" t="s">
        <v>656</v>
      </c>
      <c r="D289" s="269" t="s">
        <v>656</v>
      </c>
      <c r="E289" s="290">
        <v>17863</v>
      </c>
      <c r="F289" s="122">
        <v>-286</v>
      </c>
      <c r="G289" s="122">
        <v>-1070</v>
      </c>
      <c r="H289" s="122">
        <v>4942</v>
      </c>
      <c r="I289" s="122">
        <v>0</v>
      </c>
      <c r="J289" s="556">
        <v>157.29913343539155</v>
      </c>
      <c r="K289" s="122"/>
      <c r="L289" s="122">
        <v>3743.2991334353915</v>
      </c>
      <c r="M289" s="122">
        <v>66866552</v>
      </c>
      <c r="N289" s="122">
        <f t="shared" si="12"/>
        <v>32</v>
      </c>
      <c r="O289" s="557" t="str">
        <f t="shared" si="13"/>
        <v>Gällivare</v>
      </c>
      <c r="P289" s="558">
        <f t="shared" si="14"/>
        <v>3743.2991334353915</v>
      </c>
    </row>
    <row r="290" spans="1:16" x14ac:dyDescent="0.2">
      <c r="A290" s="553" t="s">
        <v>1169</v>
      </c>
      <c r="B290" s="554" t="s">
        <v>919</v>
      </c>
      <c r="C290" s="269" t="s">
        <v>657</v>
      </c>
      <c r="D290" s="269" t="s">
        <v>657</v>
      </c>
      <c r="E290" s="290">
        <v>9748</v>
      </c>
      <c r="F290" s="122">
        <v>15353</v>
      </c>
      <c r="G290" s="122">
        <v>554</v>
      </c>
      <c r="H290" s="122">
        <v>3067</v>
      </c>
      <c r="I290" s="122">
        <v>0</v>
      </c>
      <c r="J290" s="556">
        <v>157.29913343539155</v>
      </c>
      <c r="K290" s="122"/>
      <c r="L290" s="122">
        <v>19131.29913343539</v>
      </c>
      <c r="M290" s="122">
        <v>186491904</v>
      </c>
      <c r="N290" s="122">
        <f t="shared" si="12"/>
        <v>268</v>
      </c>
      <c r="O290" s="557" t="str">
        <f t="shared" si="13"/>
        <v>Haparanda</v>
      </c>
      <c r="P290" s="558">
        <f t="shared" si="14"/>
        <v>19131.29913343539</v>
      </c>
    </row>
    <row r="291" spans="1:16" x14ac:dyDescent="0.2">
      <c r="A291" s="553" t="s">
        <v>1169</v>
      </c>
      <c r="B291" s="554" t="s">
        <v>940</v>
      </c>
      <c r="C291" s="269" t="s">
        <v>658</v>
      </c>
      <c r="D291" s="269" t="s">
        <v>658</v>
      </c>
      <c r="E291" s="290">
        <v>5077</v>
      </c>
      <c r="F291" s="122">
        <v>9221</v>
      </c>
      <c r="G291" s="122">
        <v>2792</v>
      </c>
      <c r="H291" s="122">
        <v>4364</v>
      </c>
      <c r="I291" s="122">
        <v>0</v>
      </c>
      <c r="J291" s="556">
        <v>157.29913343539155</v>
      </c>
      <c r="K291" s="122"/>
      <c r="L291" s="122">
        <v>16534.29913343539</v>
      </c>
      <c r="M291" s="122">
        <v>83944637</v>
      </c>
      <c r="N291" s="122">
        <f t="shared" si="12"/>
        <v>248</v>
      </c>
      <c r="O291" s="557" t="str">
        <f t="shared" si="13"/>
        <v>Jokkmokk</v>
      </c>
      <c r="P291" s="558">
        <f t="shared" si="14"/>
        <v>16534.29913343539</v>
      </c>
    </row>
    <row r="292" spans="1:16" x14ac:dyDescent="0.2">
      <c r="A292" s="553" t="s">
        <v>1169</v>
      </c>
      <c r="B292" s="554" t="s">
        <v>943</v>
      </c>
      <c r="C292" s="269" t="s">
        <v>659</v>
      </c>
      <c r="D292" s="269" t="s">
        <v>659</v>
      </c>
      <c r="E292" s="290">
        <v>16191</v>
      </c>
      <c r="F292" s="122">
        <v>9009</v>
      </c>
      <c r="G292" s="122">
        <v>196</v>
      </c>
      <c r="H292" s="122">
        <v>3018</v>
      </c>
      <c r="I292" s="122">
        <v>0</v>
      </c>
      <c r="J292" s="556">
        <v>157.29913343539155</v>
      </c>
      <c r="K292" s="122"/>
      <c r="L292" s="122">
        <v>12380.299133435392</v>
      </c>
      <c r="M292" s="122">
        <v>200449423</v>
      </c>
      <c r="N292" s="122">
        <f t="shared" si="12"/>
        <v>175</v>
      </c>
      <c r="O292" s="557" t="str">
        <f t="shared" si="13"/>
        <v>Kalix</v>
      </c>
      <c r="P292" s="558">
        <f t="shared" si="14"/>
        <v>12380.299133435392</v>
      </c>
    </row>
    <row r="293" spans="1:16" x14ac:dyDescent="0.2">
      <c r="A293" s="553" t="s">
        <v>1169</v>
      </c>
      <c r="B293" s="554" t="s">
        <v>953</v>
      </c>
      <c r="C293" s="269" t="s">
        <v>660</v>
      </c>
      <c r="D293" s="269" t="s">
        <v>660</v>
      </c>
      <c r="E293" s="290">
        <v>23170</v>
      </c>
      <c r="F293" s="122">
        <v>514</v>
      </c>
      <c r="G293" s="122">
        <v>-1785</v>
      </c>
      <c r="H293" s="122">
        <v>4746</v>
      </c>
      <c r="I293" s="122">
        <v>0</v>
      </c>
      <c r="J293" s="556">
        <v>157.29913343539155</v>
      </c>
      <c r="K293" s="122"/>
      <c r="L293" s="122">
        <v>3632.2991334353915</v>
      </c>
      <c r="M293" s="122">
        <v>84160371</v>
      </c>
      <c r="N293" s="122">
        <f t="shared" si="12"/>
        <v>31</v>
      </c>
      <c r="O293" s="557" t="str">
        <f t="shared" si="13"/>
        <v>Kiruna</v>
      </c>
      <c r="P293" s="558">
        <f t="shared" si="14"/>
        <v>3632.2991334353915</v>
      </c>
    </row>
    <row r="294" spans="1:16" x14ac:dyDescent="0.2">
      <c r="A294" s="553" t="s">
        <v>1169</v>
      </c>
      <c r="B294" s="554" t="s">
        <v>983</v>
      </c>
      <c r="C294" s="269" t="s">
        <v>661</v>
      </c>
      <c r="D294" s="269" t="s">
        <v>661</v>
      </c>
      <c r="E294" s="290">
        <v>77386</v>
      </c>
      <c r="F294" s="122">
        <v>5311</v>
      </c>
      <c r="G294" s="122">
        <v>-3693</v>
      </c>
      <c r="H294" s="122">
        <v>1758</v>
      </c>
      <c r="I294" s="122">
        <v>0</v>
      </c>
      <c r="J294" s="556">
        <v>157.29913343539155</v>
      </c>
      <c r="K294" s="122"/>
      <c r="L294" s="122">
        <v>3533.2991334353915</v>
      </c>
      <c r="M294" s="122">
        <v>273427887</v>
      </c>
      <c r="N294" s="122">
        <f t="shared" si="12"/>
        <v>29</v>
      </c>
      <c r="O294" s="557" t="str">
        <f t="shared" si="13"/>
        <v>Luleå</v>
      </c>
      <c r="P294" s="558">
        <f t="shared" si="14"/>
        <v>3533.2991334353915</v>
      </c>
    </row>
    <row r="295" spans="1:16" x14ac:dyDescent="0.2">
      <c r="A295" s="553" t="s">
        <v>1169</v>
      </c>
      <c r="B295" s="554" t="s">
        <v>1024</v>
      </c>
      <c r="C295" s="269" t="s">
        <v>662</v>
      </c>
      <c r="D295" s="269" t="s">
        <v>662</v>
      </c>
      <c r="E295" s="290">
        <v>6050</v>
      </c>
      <c r="F295" s="122">
        <v>11753</v>
      </c>
      <c r="G295" s="122">
        <v>7720</v>
      </c>
      <c r="H295" s="122">
        <v>4451</v>
      </c>
      <c r="I295" s="122">
        <v>0</v>
      </c>
      <c r="J295" s="556">
        <v>157.29913343539155</v>
      </c>
      <c r="K295" s="122"/>
      <c r="L295" s="122">
        <v>24081.29913343539</v>
      </c>
      <c r="M295" s="122">
        <v>145691860</v>
      </c>
      <c r="N295" s="122">
        <f t="shared" si="12"/>
        <v>284</v>
      </c>
      <c r="O295" s="557" t="str">
        <f t="shared" si="13"/>
        <v>Pajala</v>
      </c>
      <c r="P295" s="558">
        <f t="shared" si="14"/>
        <v>24081.29913343539</v>
      </c>
    </row>
    <row r="296" spans="1:16" x14ac:dyDescent="0.2">
      <c r="A296" s="553" t="s">
        <v>1169</v>
      </c>
      <c r="B296" s="554" t="s">
        <v>1027</v>
      </c>
      <c r="C296" s="269" t="s">
        <v>663</v>
      </c>
      <c r="D296" s="269" t="s">
        <v>663</v>
      </c>
      <c r="E296" s="290">
        <v>42205</v>
      </c>
      <c r="F296" s="122">
        <v>7286</v>
      </c>
      <c r="G296" s="122">
        <v>-2898</v>
      </c>
      <c r="H296" s="122">
        <v>921</v>
      </c>
      <c r="I296" s="122">
        <v>0</v>
      </c>
      <c r="J296" s="556">
        <v>157.29913343539155</v>
      </c>
      <c r="K296" s="122"/>
      <c r="L296" s="122">
        <v>5466.2991334353919</v>
      </c>
      <c r="M296" s="122">
        <v>230705155</v>
      </c>
      <c r="N296" s="122">
        <f t="shared" si="12"/>
        <v>47</v>
      </c>
      <c r="O296" s="557" t="str">
        <f t="shared" si="13"/>
        <v>Piteå</v>
      </c>
      <c r="P296" s="558">
        <f t="shared" si="14"/>
        <v>5466.2991334353919</v>
      </c>
    </row>
    <row r="297" spans="1:16" x14ac:dyDescent="0.2">
      <c r="A297" s="553" t="s">
        <v>1169</v>
      </c>
      <c r="B297" s="554" t="s">
        <v>1130</v>
      </c>
      <c r="C297" s="269" t="s">
        <v>664</v>
      </c>
      <c r="D297" s="269" t="s">
        <v>664</v>
      </c>
      <c r="E297" s="290">
        <v>8259</v>
      </c>
      <c r="F297" s="122">
        <v>11639</v>
      </c>
      <c r="G297" s="122">
        <v>1652</v>
      </c>
      <c r="H297" s="122">
        <v>2151</v>
      </c>
      <c r="I297" s="122">
        <v>0</v>
      </c>
      <c r="J297" s="556">
        <v>157.29913343539155</v>
      </c>
      <c r="K297" s="122"/>
      <c r="L297" s="122">
        <v>15599.299133435392</v>
      </c>
      <c r="M297" s="122">
        <v>128834612</v>
      </c>
      <c r="N297" s="122">
        <f t="shared" si="12"/>
        <v>234</v>
      </c>
      <c r="O297" s="557" t="str">
        <f t="shared" si="13"/>
        <v>Älvsbyn</v>
      </c>
      <c r="P297" s="558">
        <f t="shared" si="14"/>
        <v>15599.299133435392</v>
      </c>
    </row>
    <row r="298" spans="1:16" x14ac:dyDescent="0.2">
      <c r="A298" s="553" t="s">
        <v>1169</v>
      </c>
      <c r="B298" s="554" t="s">
        <v>1141</v>
      </c>
      <c r="C298" s="269" t="s">
        <v>665</v>
      </c>
      <c r="D298" s="269" t="s">
        <v>665</v>
      </c>
      <c r="E298" s="290">
        <v>3376</v>
      </c>
      <c r="F298" s="122">
        <v>11002</v>
      </c>
      <c r="G298" s="122">
        <v>5938</v>
      </c>
      <c r="H298" s="122">
        <v>3360</v>
      </c>
      <c r="I298" s="122">
        <v>0</v>
      </c>
      <c r="J298" s="556">
        <v>157.29913343539155</v>
      </c>
      <c r="K298" s="122"/>
      <c r="L298" s="122">
        <v>20457.29913343539</v>
      </c>
      <c r="M298" s="122">
        <v>69063842</v>
      </c>
      <c r="N298" s="122">
        <f t="shared" si="12"/>
        <v>275</v>
      </c>
      <c r="O298" s="557" t="str">
        <f t="shared" si="13"/>
        <v>Överkalix</v>
      </c>
      <c r="P298" s="558">
        <f t="shared" si="14"/>
        <v>20457.29913343539</v>
      </c>
    </row>
    <row r="299" spans="1:16" x14ac:dyDescent="0.2">
      <c r="A299" s="560" t="s">
        <v>1169</v>
      </c>
      <c r="B299" s="561" t="s">
        <v>1142</v>
      </c>
      <c r="C299" s="278" t="s">
        <v>666</v>
      </c>
      <c r="D299" s="278" t="s">
        <v>666</v>
      </c>
      <c r="E299" s="290">
        <v>4482</v>
      </c>
      <c r="F299" s="122">
        <v>13341</v>
      </c>
      <c r="G299" s="122">
        <v>5365</v>
      </c>
      <c r="H299" s="122">
        <v>4679</v>
      </c>
      <c r="I299" s="290">
        <v>0</v>
      </c>
      <c r="J299" s="556">
        <v>157.29913343539155</v>
      </c>
      <c r="K299" s="122"/>
      <c r="L299" s="122">
        <v>23542.29913343539</v>
      </c>
      <c r="M299" s="122">
        <v>105516585</v>
      </c>
      <c r="N299" s="122">
        <f t="shared" si="12"/>
        <v>282</v>
      </c>
      <c r="O299" s="557" t="str">
        <f t="shared" si="13"/>
        <v>Övertorneå</v>
      </c>
      <c r="P299" s="558">
        <f t="shared" si="14"/>
        <v>23542.29913343539</v>
      </c>
    </row>
    <row r="300" spans="1:16" x14ac:dyDescent="0.2">
      <c r="A300" s="530"/>
      <c r="B300" s="530"/>
      <c r="C300" s="530"/>
      <c r="D300" s="278"/>
      <c r="E300" s="290"/>
      <c r="F300" s="290"/>
      <c r="G300" s="290"/>
      <c r="H300" s="290"/>
      <c r="I300" s="290"/>
      <c r="J300" s="290"/>
      <c r="K300" s="290"/>
      <c r="L300" s="284"/>
      <c r="M300" s="290"/>
      <c r="N300" s="290"/>
    </row>
    <row r="301" spans="1:16" s="278" customFormat="1" x14ac:dyDescent="0.2">
      <c r="A301" s="530"/>
      <c r="B301" s="530"/>
      <c r="C301" s="530"/>
    </row>
    <row r="302" spans="1:16" s="278" customFormat="1" x14ac:dyDescent="0.2">
      <c r="A302" s="530"/>
      <c r="B302" s="530"/>
      <c r="C302" s="530"/>
    </row>
  </sheetData>
  <mergeCells count="1">
    <mergeCell ref="L3:M3"/>
  </mergeCells>
  <conditionalFormatting sqref="N10:N299 P10:P299">
    <cfRule type="cellIs" dxfId="22" priority="3" stopIfTrue="1" operator="lessThan">
      <formula>0</formula>
    </cfRule>
  </conditionalFormatting>
  <conditionalFormatting sqref="F10:M299">
    <cfRule type="cellIs" dxfId="21" priority="1" stopIfTrue="1" operator="lessThan">
      <formula>0</formula>
    </cfRule>
  </conditionalFormatting>
  <conditionalFormatting sqref="J9">
    <cfRule type="cellIs" dxfId="20" priority="2" stopIfTrue="1" operator="notEqual">
      <formula>""</formula>
    </cfRule>
  </conditionalFormatting>
  <pageMargins left="0.78740157480314965" right="0.39370078740157483" top="0.86614173228346458" bottom="0.59055118110236227" header="0.51181102362204722" footer="0.51181102362204722"/>
  <pageSetup paperSize="9" orientation="landscape" r:id="rId1"/>
  <headerFooter alignWithMargins="0">
    <oddHeader>&amp;LStatistiska centralbyrån
Offentlig ekonomi&amp;CDecember 2004&amp;RUtfall
&amp;P(&amp;N)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00"/>
  <sheetViews>
    <sheetView workbookViewId="0">
      <pane xSplit="3" ySplit="8" topLeftCell="D9" activePane="bottomRight" state="frozen"/>
      <selection pane="topRight"/>
      <selection pane="bottomLeft"/>
      <selection pane="bottomRight" activeCell="E8" sqref="E8"/>
    </sheetView>
  </sheetViews>
  <sheetFormatPr defaultRowHeight="12.75" x14ac:dyDescent="0.2"/>
  <cols>
    <col min="1" max="1" width="4" style="437" bestFit="1" customWidth="1"/>
    <col min="2" max="2" width="5" style="437" bestFit="1" customWidth="1"/>
    <col min="3" max="3" width="16.140625" style="437" bestFit="1" customWidth="1"/>
    <col min="4" max="4" width="16.7109375" style="493" customWidth="1"/>
    <col min="5" max="5" width="10.7109375" style="493" customWidth="1"/>
    <col min="6" max="6" width="17" style="493" bestFit="1" customWidth="1"/>
    <col min="7" max="7" width="16.7109375" style="493" customWidth="1"/>
    <col min="8" max="9" width="8.7109375" style="493" customWidth="1"/>
    <col min="10" max="10" width="16.7109375" style="493" customWidth="1"/>
    <col min="11" max="11" width="15.7109375" style="493" customWidth="1"/>
    <col min="12" max="13" width="7.7109375" style="493" customWidth="1"/>
    <col min="14" max="14" width="10.7109375" style="493" customWidth="1"/>
    <col min="15" max="15" width="4.5703125" style="564" bestFit="1" customWidth="1"/>
    <col min="16" max="16" width="12.42578125" style="564" bestFit="1" customWidth="1"/>
    <col min="17" max="17" width="10.85546875" style="564" bestFit="1" customWidth="1"/>
    <col min="18" max="256" width="9.140625" style="437"/>
    <col min="257" max="257" width="4" style="437" bestFit="1" customWidth="1"/>
    <col min="258" max="258" width="5" style="437" bestFit="1" customWidth="1"/>
    <col min="259" max="259" width="16.140625" style="437" bestFit="1" customWidth="1"/>
    <col min="260" max="260" width="16.7109375" style="437" customWidth="1"/>
    <col min="261" max="261" width="10.7109375" style="437" customWidth="1"/>
    <col min="262" max="262" width="17" style="437" bestFit="1" customWidth="1"/>
    <col min="263" max="263" width="16.7109375" style="437" customWidth="1"/>
    <col min="264" max="265" width="8.7109375" style="437" customWidth="1"/>
    <col min="266" max="266" width="16.7109375" style="437" customWidth="1"/>
    <col min="267" max="267" width="15.7109375" style="437" customWidth="1"/>
    <col min="268" max="269" width="7.7109375" style="437" customWidth="1"/>
    <col min="270" max="270" width="10.7109375" style="437" customWidth="1"/>
    <col min="271" max="271" width="4.5703125" style="437" bestFit="1" customWidth="1"/>
    <col min="272" max="272" width="12.42578125" style="437" bestFit="1" customWidth="1"/>
    <col min="273" max="273" width="10.85546875" style="437" bestFit="1" customWidth="1"/>
    <col min="274" max="512" width="9.140625" style="437"/>
    <col min="513" max="513" width="4" style="437" bestFit="1" customWidth="1"/>
    <col min="514" max="514" width="5" style="437" bestFit="1" customWidth="1"/>
    <col min="515" max="515" width="16.140625" style="437" bestFit="1" customWidth="1"/>
    <col min="516" max="516" width="16.7109375" style="437" customWidth="1"/>
    <col min="517" max="517" width="10.7109375" style="437" customWidth="1"/>
    <col min="518" max="518" width="17" style="437" bestFit="1" customWidth="1"/>
    <col min="519" max="519" width="16.7109375" style="437" customWidth="1"/>
    <col min="520" max="521" width="8.7109375" style="437" customWidth="1"/>
    <col min="522" max="522" width="16.7109375" style="437" customWidth="1"/>
    <col min="523" max="523" width="15.7109375" style="437" customWidth="1"/>
    <col min="524" max="525" width="7.7109375" style="437" customWidth="1"/>
    <col min="526" max="526" width="10.7109375" style="437" customWidth="1"/>
    <col min="527" max="527" width="4.5703125" style="437" bestFit="1" customWidth="1"/>
    <col min="528" max="528" width="12.42578125" style="437" bestFit="1" customWidth="1"/>
    <col min="529" max="529" width="10.85546875" style="437" bestFit="1" customWidth="1"/>
    <col min="530" max="768" width="9.140625" style="437"/>
    <col min="769" max="769" width="4" style="437" bestFit="1" customWidth="1"/>
    <col min="770" max="770" width="5" style="437" bestFit="1" customWidth="1"/>
    <col min="771" max="771" width="16.140625" style="437" bestFit="1" customWidth="1"/>
    <col min="772" max="772" width="16.7109375" style="437" customWidth="1"/>
    <col min="773" max="773" width="10.7109375" style="437" customWidth="1"/>
    <col min="774" max="774" width="17" style="437" bestFit="1" customWidth="1"/>
    <col min="775" max="775" width="16.7109375" style="437" customWidth="1"/>
    <col min="776" max="777" width="8.7109375" style="437" customWidth="1"/>
    <col min="778" max="778" width="16.7109375" style="437" customWidth="1"/>
    <col min="779" max="779" width="15.7109375" style="437" customWidth="1"/>
    <col min="780" max="781" width="7.7109375" style="437" customWidth="1"/>
    <col min="782" max="782" width="10.7109375" style="437" customWidth="1"/>
    <col min="783" max="783" width="4.5703125" style="437" bestFit="1" customWidth="1"/>
    <col min="784" max="784" width="12.42578125" style="437" bestFit="1" customWidth="1"/>
    <col min="785" max="785" width="10.85546875" style="437" bestFit="1" customWidth="1"/>
    <col min="786" max="1024" width="9.140625" style="437"/>
    <col min="1025" max="1025" width="4" style="437" bestFit="1" customWidth="1"/>
    <col min="1026" max="1026" width="5" style="437" bestFit="1" customWidth="1"/>
    <col min="1027" max="1027" width="16.140625" style="437" bestFit="1" customWidth="1"/>
    <col min="1028" max="1028" width="16.7109375" style="437" customWidth="1"/>
    <col min="1029" max="1029" width="10.7109375" style="437" customWidth="1"/>
    <col min="1030" max="1030" width="17" style="437" bestFit="1" customWidth="1"/>
    <col min="1031" max="1031" width="16.7109375" style="437" customWidth="1"/>
    <col min="1032" max="1033" width="8.7109375" style="437" customWidth="1"/>
    <col min="1034" max="1034" width="16.7109375" style="437" customWidth="1"/>
    <col min="1035" max="1035" width="15.7109375" style="437" customWidth="1"/>
    <col min="1036" max="1037" width="7.7109375" style="437" customWidth="1"/>
    <col min="1038" max="1038" width="10.7109375" style="437" customWidth="1"/>
    <col min="1039" max="1039" width="4.5703125" style="437" bestFit="1" customWidth="1"/>
    <col min="1040" max="1040" width="12.42578125" style="437" bestFit="1" customWidth="1"/>
    <col min="1041" max="1041" width="10.85546875" style="437" bestFit="1" customWidth="1"/>
    <col min="1042" max="1280" width="9.140625" style="437"/>
    <col min="1281" max="1281" width="4" style="437" bestFit="1" customWidth="1"/>
    <col min="1282" max="1282" width="5" style="437" bestFit="1" customWidth="1"/>
    <col min="1283" max="1283" width="16.140625" style="437" bestFit="1" customWidth="1"/>
    <col min="1284" max="1284" width="16.7109375" style="437" customWidth="1"/>
    <col min="1285" max="1285" width="10.7109375" style="437" customWidth="1"/>
    <col min="1286" max="1286" width="17" style="437" bestFit="1" customWidth="1"/>
    <col min="1287" max="1287" width="16.7109375" style="437" customWidth="1"/>
    <col min="1288" max="1289" width="8.7109375" style="437" customWidth="1"/>
    <col min="1290" max="1290" width="16.7109375" style="437" customWidth="1"/>
    <col min="1291" max="1291" width="15.7109375" style="437" customWidth="1"/>
    <col min="1292" max="1293" width="7.7109375" style="437" customWidth="1"/>
    <col min="1294" max="1294" width="10.7109375" style="437" customWidth="1"/>
    <col min="1295" max="1295" width="4.5703125" style="437" bestFit="1" customWidth="1"/>
    <col min="1296" max="1296" width="12.42578125" style="437" bestFit="1" customWidth="1"/>
    <col min="1297" max="1297" width="10.85546875" style="437" bestFit="1" customWidth="1"/>
    <col min="1298" max="1536" width="9.140625" style="437"/>
    <col min="1537" max="1537" width="4" style="437" bestFit="1" customWidth="1"/>
    <col min="1538" max="1538" width="5" style="437" bestFit="1" customWidth="1"/>
    <col min="1539" max="1539" width="16.140625" style="437" bestFit="1" customWidth="1"/>
    <col min="1540" max="1540" width="16.7109375" style="437" customWidth="1"/>
    <col min="1541" max="1541" width="10.7109375" style="437" customWidth="1"/>
    <col min="1542" max="1542" width="17" style="437" bestFit="1" customWidth="1"/>
    <col min="1543" max="1543" width="16.7109375" style="437" customWidth="1"/>
    <col min="1544" max="1545" width="8.7109375" style="437" customWidth="1"/>
    <col min="1546" max="1546" width="16.7109375" style="437" customWidth="1"/>
    <col min="1547" max="1547" width="15.7109375" style="437" customWidth="1"/>
    <col min="1548" max="1549" width="7.7109375" style="437" customWidth="1"/>
    <col min="1550" max="1550" width="10.7109375" style="437" customWidth="1"/>
    <col min="1551" max="1551" width="4.5703125" style="437" bestFit="1" customWidth="1"/>
    <col min="1552" max="1552" width="12.42578125" style="437" bestFit="1" customWidth="1"/>
    <col min="1553" max="1553" width="10.85546875" style="437" bestFit="1" customWidth="1"/>
    <col min="1554" max="1792" width="9.140625" style="437"/>
    <col min="1793" max="1793" width="4" style="437" bestFit="1" customWidth="1"/>
    <col min="1794" max="1794" width="5" style="437" bestFit="1" customWidth="1"/>
    <col min="1795" max="1795" width="16.140625" style="437" bestFit="1" customWidth="1"/>
    <col min="1796" max="1796" width="16.7109375" style="437" customWidth="1"/>
    <col min="1797" max="1797" width="10.7109375" style="437" customWidth="1"/>
    <col min="1798" max="1798" width="17" style="437" bestFit="1" customWidth="1"/>
    <col min="1799" max="1799" width="16.7109375" style="437" customWidth="1"/>
    <col min="1800" max="1801" width="8.7109375" style="437" customWidth="1"/>
    <col min="1802" max="1802" width="16.7109375" style="437" customWidth="1"/>
    <col min="1803" max="1803" width="15.7109375" style="437" customWidth="1"/>
    <col min="1804" max="1805" width="7.7109375" style="437" customWidth="1"/>
    <col min="1806" max="1806" width="10.7109375" style="437" customWidth="1"/>
    <col min="1807" max="1807" width="4.5703125" style="437" bestFit="1" customWidth="1"/>
    <col min="1808" max="1808" width="12.42578125" style="437" bestFit="1" customWidth="1"/>
    <col min="1809" max="1809" width="10.85546875" style="437" bestFit="1" customWidth="1"/>
    <col min="1810" max="2048" width="9.140625" style="437"/>
    <col min="2049" max="2049" width="4" style="437" bestFit="1" customWidth="1"/>
    <col min="2050" max="2050" width="5" style="437" bestFit="1" customWidth="1"/>
    <col min="2051" max="2051" width="16.140625" style="437" bestFit="1" customWidth="1"/>
    <col min="2052" max="2052" width="16.7109375" style="437" customWidth="1"/>
    <col min="2053" max="2053" width="10.7109375" style="437" customWidth="1"/>
    <col min="2054" max="2054" width="17" style="437" bestFit="1" customWidth="1"/>
    <col min="2055" max="2055" width="16.7109375" style="437" customWidth="1"/>
    <col min="2056" max="2057" width="8.7109375" style="437" customWidth="1"/>
    <col min="2058" max="2058" width="16.7109375" style="437" customWidth="1"/>
    <col min="2059" max="2059" width="15.7109375" style="437" customWidth="1"/>
    <col min="2060" max="2061" width="7.7109375" style="437" customWidth="1"/>
    <col min="2062" max="2062" width="10.7109375" style="437" customWidth="1"/>
    <col min="2063" max="2063" width="4.5703125" style="437" bestFit="1" customWidth="1"/>
    <col min="2064" max="2064" width="12.42578125" style="437" bestFit="1" customWidth="1"/>
    <col min="2065" max="2065" width="10.85546875" style="437" bestFit="1" customWidth="1"/>
    <col min="2066" max="2304" width="9.140625" style="437"/>
    <col min="2305" max="2305" width="4" style="437" bestFit="1" customWidth="1"/>
    <col min="2306" max="2306" width="5" style="437" bestFit="1" customWidth="1"/>
    <col min="2307" max="2307" width="16.140625" style="437" bestFit="1" customWidth="1"/>
    <col min="2308" max="2308" width="16.7109375" style="437" customWidth="1"/>
    <col min="2309" max="2309" width="10.7109375" style="437" customWidth="1"/>
    <col min="2310" max="2310" width="17" style="437" bestFit="1" customWidth="1"/>
    <col min="2311" max="2311" width="16.7109375" style="437" customWidth="1"/>
    <col min="2312" max="2313" width="8.7109375" style="437" customWidth="1"/>
    <col min="2314" max="2314" width="16.7109375" style="437" customWidth="1"/>
    <col min="2315" max="2315" width="15.7109375" style="437" customWidth="1"/>
    <col min="2316" max="2317" width="7.7109375" style="437" customWidth="1"/>
    <col min="2318" max="2318" width="10.7109375" style="437" customWidth="1"/>
    <col min="2319" max="2319" width="4.5703125" style="437" bestFit="1" customWidth="1"/>
    <col min="2320" max="2320" width="12.42578125" style="437" bestFit="1" customWidth="1"/>
    <col min="2321" max="2321" width="10.85546875" style="437" bestFit="1" customWidth="1"/>
    <col min="2322" max="2560" width="9.140625" style="437"/>
    <col min="2561" max="2561" width="4" style="437" bestFit="1" customWidth="1"/>
    <col min="2562" max="2562" width="5" style="437" bestFit="1" customWidth="1"/>
    <col min="2563" max="2563" width="16.140625" style="437" bestFit="1" customWidth="1"/>
    <col min="2564" max="2564" width="16.7109375" style="437" customWidth="1"/>
    <col min="2565" max="2565" width="10.7109375" style="437" customWidth="1"/>
    <col min="2566" max="2566" width="17" style="437" bestFit="1" customWidth="1"/>
    <col min="2567" max="2567" width="16.7109375" style="437" customWidth="1"/>
    <col min="2568" max="2569" width="8.7109375" style="437" customWidth="1"/>
    <col min="2570" max="2570" width="16.7109375" style="437" customWidth="1"/>
    <col min="2571" max="2571" width="15.7109375" style="437" customWidth="1"/>
    <col min="2572" max="2573" width="7.7109375" style="437" customWidth="1"/>
    <col min="2574" max="2574" width="10.7109375" style="437" customWidth="1"/>
    <col min="2575" max="2575" width="4.5703125" style="437" bestFit="1" customWidth="1"/>
    <col min="2576" max="2576" width="12.42578125" style="437" bestFit="1" customWidth="1"/>
    <col min="2577" max="2577" width="10.85546875" style="437" bestFit="1" customWidth="1"/>
    <col min="2578" max="2816" width="9.140625" style="437"/>
    <col min="2817" max="2817" width="4" style="437" bestFit="1" customWidth="1"/>
    <col min="2818" max="2818" width="5" style="437" bestFit="1" customWidth="1"/>
    <col min="2819" max="2819" width="16.140625" style="437" bestFit="1" customWidth="1"/>
    <col min="2820" max="2820" width="16.7109375" style="437" customWidth="1"/>
    <col min="2821" max="2821" width="10.7109375" style="437" customWidth="1"/>
    <col min="2822" max="2822" width="17" style="437" bestFit="1" customWidth="1"/>
    <col min="2823" max="2823" width="16.7109375" style="437" customWidth="1"/>
    <col min="2824" max="2825" width="8.7109375" style="437" customWidth="1"/>
    <col min="2826" max="2826" width="16.7109375" style="437" customWidth="1"/>
    <col min="2827" max="2827" width="15.7109375" style="437" customWidth="1"/>
    <col min="2828" max="2829" width="7.7109375" style="437" customWidth="1"/>
    <col min="2830" max="2830" width="10.7109375" style="437" customWidth="1"/>
    <col min="2831" max="2831" width="4.5703125" style="437" bestFit="1" customWidth="1"/>
    <col min="2832" max="2832" width="12.42578125" style="437" bestFit="1" customWidth="1"/>
    <col min="2833" max="2833" width="10.85546875" style="437" bestFit="1" customWidth="1"/>
    <col min="2834" max="3072" width="9.140625" style="437"/>
    <col min="3073" max="3073" width="4" style="437" bestFit="1" customWidth="1"/>
    <col min="3074" max="3074" width="5" style="437" bestFit="1" customWidth="1"/>
    <col min="3075" max="3075" width="16.140625" style="437" bestFit="1" customWidth="1"/>
    <col min="3076" max="3076" width="16.7109375" style="437" customWidth="1"/>
    <col min="3077" max="3077" width="10.7109375" style="437" customWidth="1"/>
    <col min="3078" max="3078" width="17" style="437" bestFit="1" customWidth="1"/>
    <col min="3079" max="3079" width="16.7109375" style="437" customWidth="1"/>
    <col min="3080" max="3081" width="8.7109375" style="437" customWidth="1"/>
    <col min="3082" max="3082" width="16.7109375" style="437" customWidth="1"/>
    <col min="3083" max="3083" width="15.7109375" style="437" customWidth="1"/>
    <col min="3084" max="3085" width="7.7109375" style="437" customWidth="1"/>
    <col min="3086" max="3086" width="10.7109375" style="437" customWidth="1"/>
    <col min="3087" max="3087" width="4.5703125" style="437" bestFit="1" customWidth="1"/>
    <col min="3088" max="3088" width="12.42578125" style="437" bestFit="1" customWidth="1"/>
    <col min="3089" max="3089" width="10.85546875" style="437" bestFit="1" customWidth="1"/>
    <col min="3090" max="3328" width="9.140625" style="437"/>
    <col min="3329" max="3329" width="4" style="437" bestFit="1" customWidth="1"/>
    <col min="3330" max="3330" width="5" style="437" bestFit="1" customWidth="1"/>
    <col min="3331" max="3331" width="16.140625" style="437" bestFit="1" customWidth="1"/>
    <col min="3332" max="3332" width="16.7109375" style="437" customWidth="1"/>
    <col min="3333" max="3333" width="10.7109375" style="437" customWidth="1"/>
    <col min="3334" max="3334" width="17" style="437" bestFit="1" customWidth="1"/>
    <col min="3335" max="3335" width="16.7109375" style="437" customWidth="1"/>
    <col min="3336" max="3337" width="8.7109375" style="437" customWidth="1"/>
    <col min="3338" max="3338" width="16.7109375" style="437" customWidth="1"/>
    <col min="3339" max="3339" width="15.7109375" style="437" customWidth="1"/>
    <col min="3340" max="3341" width="7.7109375" style="437" customWidth="1"/>
    <col min="3342" max="3342" width="10.7109375" style="437" customWidth="1"/>
    <col min="3343" max="3343" width="4.5703125" style="437" bestFit="1" customWidth="1"/>
    <col min="3344" max="3344" width="12.42578125" style="437" bestFit="1" customWidth="1"/>
    <col min="3345" max="3345" width="10.85546875" style="437" bestFit="1" customWidth="1"/>
    <col min="3346" max="3584" width="9.140625" style="437"/>
    <col min="3585" max="3585" width="4" style="437" bestFit="1" customWidth="1"/>
    <col min="3586" max="3586" width="5" style="437" bestFit="1" customWidth="1"/>
    <col min="3587" max="3587" width="16.140625" style="437" bestFit="1" customWidth="1"/>
    <col min="3588" max="3588" width="16.7109375" style="437" customWidth="1"/>
    <col min="3589" max="3589" width="10.7109375" style="437" customWidth="1"/>
    <col min="3590" max="3590" width="17" style="437" bestFit="1" customWidth="1"/>
    <col min="3591" max="3591" width="16.7109375" style="437" customWidth="1"/>
    <col min="3592" max="3593" width="8.7109375" style="437" customWidth="1"/>
    <col min="3594" max="3594" width="16.7109375" style="437" customWidth="1"/>
    <col min="3595" max="3595" width="15.7109375" style="437" customWidth="1"/>
    <col min="3596" max="3597" width="7.7109375" style="437" customWidth="1"/>
    <col min="3598" max="3598" width="10.7109375" style="437" customWidth="1"/>
    <col min="3599" max="3599" width="4.5703125" style="437" bestFit="1" customWidth="1"/>
    <col min="3600" max="3600" width="12.42578125" style="437" bestFit="1" customWidth="1"/>
    <col min="3601" max="3601" width="10.85546875" style="437" bestFit="1" customWidth="1"/>
    <col min="3602" max="3840" width="9.140625" style="437"/>
    <col min="3841" max="3841" width="4" style="437" bestFit="1" customWidth="1"/>
    <col min="3842" max="3842" width="5" style="437" bestFit="1" customWidth="1"/>
    <col min="3843" max="3843" width="16.140625" style="437" bestFit="1" customWidth="1"/>
    <col min="3844" max="3844" width="16.7109375" style="437" customWidth="1"/>
    <col min="3845" max="3845" width="10.7109375" style="437" customWidth="1"/>
    <col min="3846" max="3846" width="17" style="437" bestFit="1" customWidth="1"/>
    <col min="3847" max="3847" width="16.7109375" style="437" customWidth="1"/>
    <col min="3848" max="3849" width="8.7109375" style="437" customWidth="1"/>
    <col min="3850" max="3850" width="16.7109375" style="437" customWidth="1"/>
    <col min="3851" max="3851" width="15.7109375" style="437" customWidth="1"/>
    <col min="3852" max="3853" width="7.7109375" style="437" customWidth="1"/>
    <col min="3854" max="3854" width="10.7109375" style="437" customWidth="1"/>
    <col min="3855" max="3855" width="4.5703125" style="437" bestFit="1" customWidth="1"/>
    <col min="3856" max="3856" width="12.42578125" style="437" bestFit="1" customWidth="1"/>
    <col min="3857" max="3857" width="10.85546875" style="437" bestFit="1" customWidth="1"/>
    <col min="3858" max="4096" width="9.140625" style="437"/>
    <col min="4097" max="4097" width="4" style="437" bestFit="1" customWidth="1"/>
    <col min="4098" max="4098" width="5" style="437" bestFit="1" customWidth="1"/>
    <col min="4099" max="4099" width="16.140625" style="437" bestFit="1" customWidth="1"/>
    <col min="4100" max="4100" width="16.7109375" style="437" customWidth="1"/>
    <col min="4101" max="4101" width="10.7109375" style="437" customWidth="1"/>
    <col min="4102" max="4102" width="17" style="437" bestFit="1" customWidth="1"/>
    <col min="4103" max="4103" width="16.7109375" style="437" customWidth="1"/>
    <col min="4104" max="4105" width="8.7109375" style="437" customWidth="1"/>
    <col min="4106" max="4106" width="16.7109375" style="437" customWidth="1"/>
    <col min="4107" max="4107" width="15.7109375" style="437" customWidth="1"/>
    <col min="4108" max="4109" width="7.7109375" style="437" customWidth="1"/>
    <col min="4110" max="4110" width="10.7109375" style="437" customWidth="1"/>
    <col min="4111" max="4111" width="4.5703125" style="437" bestFit="1" customWidth="1"/>
    <col min="4112" max="4112" width="12.42578125" style="437" bestFit="1" customWidth="1"/>
    <col min="4113" max="4113" width="10.85546875" style="437" bestFit="1" customWidth="1"/>
    <col min="4114" max="4352" width="9.140625" style="437"/>
    <col min="4353" max="4353" width="4" style="437" bestFit="1" customWidth="1"/>
    <col min="4354" max="4354" width="5" style="437" bestFit="1" customWidth="1"/>
    <col min="4355" max="4355" width="16.140625" style="437" bestFit="1" customWidth="1"/>
    <col min="4356" max="4356" width="16.7109375" style="437" customWidth="1"/>
    <col min="4357" max="4357" width="10.7109375" style="437" customWidth="1"/>
    <col min="4358" max="4358" width="17" style="437" bestFit="1" customWidth="1"/>
    <col min="4359" max="4359" width="16.7109375" style="437" customWidth="1"/>
    <col min="4360" max="4361" width="8.7109375" style="437" customWidth="1"/>
    <col min="4362" max="4362" width="16.7109375" style="437" customWidth="1"/>
    <col min="4363" max="4363" width="15.7109375" style="437" customWidth="1"/>
    <col min="4364" max="4365" width="7.7109375" style="437" customWidth="1"/>
    <col min="4366" max="4366" width="10.7109375" style="437" customWidth="1"/>
    <col min="4367" max="4367" width="4.5703125" style="437" bestFit="1" customWidth="1"/>
    <col min="4368" max="4368" width="12.42578125" style="437" bestFit="1" customWidth="1"/>
    <col min="4369" max="4369" width="10.85546875" style="437" bestFit="1" customWidth="1"/>
    <col min="4370" max="4608" width="9.140625" style="437"/>
    <col min="4609" max="4609" width="4" style="437" bestFit="1" customWidth="1"/>
    <col min="4610" max="4610" width="5" style="437" bestFit="1" customWidth="1"/>
    <col min="4611" max="4611" width="16.140625" style="437" bestFit="1" customWidth="1"/>
    <col min="4612" max="4612" width="16.7109375" style="437" customWidth="1"/>
    <col min="4613" max="4613" width="10.7109375" style="437" customWidth="1"/>
    <col min="4614" max="4614" width="17" style="437" bestFit="1" customWidth="1"/>
    <col min="4615" max="4615" width="16.7109375" style="437" customWidth="1"/>
    <col min="4616" max="4617" width="8.7109375" style="437" customWidth="1"/>
    <col min="4618" max="4618" width="16.7109375" style="437" customWidth="1"/>
    <col min="4619" max="4619" width="15.7109375" style="437" customWidth="1"/>
    <col min="4620" max="4621" width="7.7109375" style="437" customWidth="1"/>
    <col min="4622" max="4622" width="10.7109375" style="437" customWidth="1"/>
    <col min="4623" max="4623" width="4.5703125" style="437" bestFit="1" customWidth="1"/>
    <col min="4624" max="4624" width="12.42578125" style="437" bestFit="1" customWidth="1"/>
    <col min="4625" max="4625" width="10.85546875" style="437" bestFit="1" customWidth="1"/>
    <col min="4626" max="4864" width="9.140625" style="437"/>
    <col min="4865" max="4865" width="4" style="437" bestFit="1" customWidth="1"/>
    <col min="4866" max="4866" width="5" style="437" bestFit="1" customWidth="1"/>
    <col min="4867" max="4867" width="16.140625" style="437" bestFit="1" customWidth="1"/>
    <col min="4868" max="4868" width="16.7109375" style="437" customWidth="1"/>
    <col min="4869" max="4869" width="10.7109375" style="437" customWidth="1"/>
    <col min="4870" max="4870" width="17" style="437" bestFit="1" customWidth="1"/>
    <col min="4871" max="4871" width="16.7109375" style="437" customWidth="1"/>
    <col min="4872" max="4873" width="8.7109375" style="437" customWidth="1"/>
    <col min="4874" max="4874" width="16.7109375" style="437" customWidth="1"/>
    <col min="4875" max="4875" width="15.7109375" style="437" customWidth="1"/>
    <col min="4876" max="4877" width="7.7109375" style="437" customWidth="1"/>
    <col min="4878" max="4878" width="10.7109375" style="437" customWidth="1"/>
    <col min="4879" max="4879" width="4.5703125" style="437" bestFit="1" customWidth="1"/>
    <col min="4880" max="4880" width="12.42578125" style="437" bestFit="1" customWidth="1"/>
    <col min="4881" max="4881" width="10.85546875" style="437" bestFit="1" customWidth="1"/>
    <col min="4882" max="5120" width="9.140625" style="437"/>
    <col min="5121" max="5121" width="4" style="437" bestFit="1" customWidth="1"/>
    <col min="5122" max="5122" width="5" style="437" bestFit="1" customWidth="1"/>
    <col min="5123" max="5123" width="16.140625" style="437" bestFit="1" customWidth="1"/>
    <col min="5124" max="5124" width="16.7109375" style="437" customWidth="1"/>
    <col min="5125" max="5125" width="10.7109375" style="437" customWidth="1"/>
    <col min="5126" max="5126" width="17" style="437" bestFit="1" customWidth="1"/>
    <col min="5127" max="5127" width="16.7109375" style="437" customWidth="1"/>
    <col min="5128" max="5129" width="8.7109375" style="437" customWidth="1"/>
    <col min="5130" max="5130" width="16.7109375" style="437" customWidth="1"/>
    <col min="5131" max="5131" width="15.7109375" style="437" customWidth="1"/>
    <col min="5132" max="5133" width="7.7109375" style="437" customWidth="1"/>
    <col min="5134" max="5134" width="10.7109375" style="437" customWidth="1"/>
    <col min="5135" max="5135" width="4.5703125" style="437" bestFit="1" customWidth="1"/>
    <col min="5136" max="5136" width="12.42578125" style="437" bestFit="1" customWidth="1"/>
    <col min="5137" max="5137" width="10.85546875" style="437" bestFit="1" customWidth="1"/>
    <col min="5138" max="5376" width="9.140625" style="437"/>
    <col min="5377" max="5377" width="4" style="437" bestFit="1" customWidth="1"/>
    <col min="5378" max="5378" width="5" style="437" bestFit="1" customWidth="1"/>
    <col min="5379" max="5379" width="16.140625" style="437" bestFit="1" customWidth="1"/>
    <col min="5380" max="5380" width="16.7109375" style="437" customWidth="1"/>
    <col min="5381" max="5381" width="10.7109375" style="437" customWidth="1"/>
    <col min="5382" max="5382" width="17" style="437" bestFit="1" customWidth="1"/>
    <col min="5383" max="5383" width="16.7109375" style="437" customWidth="1"/>
    <col min="5384" max="5385" width="8.7109375" style="437" customWidth="1"/>
    <col min="5386" max="5386" width="16.7109375" style="437" customWidth="1"/>
    <col min="5387" max="5387" width="15.7109375" style="437" customWidth="1"/>
    <col min="5388" max="5389" width="7.7109375" style="437" customWidth="1"/>
    <col min="5390" max="5390" width="10.7109375" style="437" customWidth="1"/>
    <col min="5391" max="5391" width="4.5703125" style="437" bestFit="1" customWidth="1"/>
    <col min="5392" max="5392" width="12.42578125" style="437" bestFit="1" customWidth="1"/>
    <col min="5393" max="5393" width="10.85546875" style="437" bestFit="1" customWidth="1"/>
    <col min="5394" max="5632" width="9.140625" style="437"/>
    <col min="5633" max="5633" width="4" style="437" bestFit="1" customWidth="1"/>
    <col min="5634" max="5634" width="5" style="437" bestFit="1" customWidth="1"/>
    <col min="5635" max="5635" width="16.140625" style="437" bestFit="1" customWidth="1"/>
    <col min="5636" max="5636" width="16.7109375" style="437" customWidth="1"/>
    <col min="5637" max="5637" width="10.7109375" style="437" customWidth="1"/>
    <col min="5638" max="5638" width="17" style="437" bestFit="1" customWidth="1"/>
    <col min="5639" max="5639" width="16.7109375" style="437" customWidth="1"/>
    <col min="5640" max="5641" width="8.7109375" style="437" customWidth="1"/>
    <col min="5642" max="5642" width="16.7109375" style="437" customWidth="1"/>
    <col min="5643" max="5643" width="15.7109375" style="437" customWidth="1"/>
    <col min="5644" max="5645" width="7.7109375" style="437" customWidth="1"/>
    <col min="5646" max="5646" width="10.7109375" style="437" customWidth="1"/>
    <col min="5647" max="5647" width="4.5703125" style="437" bestFit="1" customWidth="1"/>
    <col min="5648" max="5648" width="12.42578125" style="437" bestFit="1" customWidth="1"/>
    <col min="5649" max="5649" width="10.85546875" style="437" bestFit="1" customWidth="1"/>
    <col min="5650" max="5888" width="9.140625" style="437"/>
    <col min="5889" max="5889" width="4" style="437" bestFit="1" customWidth="1"/>
    <col min="5890" max="5890" width="5" style="437" bestFit="1" customWidth="1"/>
    <col min="5891" max="5891" width="16.140625" style="437" bestFit="1" customWidth="1"/>
    <col min="5892" max="5892" width="16.7109375" style="437" customWidth="1"/>
    <col min="5893" max="5893" width="10.7109375" style="437" customWidth="1"/>
    <col min="5894" max="5894" width="17" style="437" bestFit="1" customWidth="1"/>
    <col min="5895" max="5895" width="16.7109375" style="437" customWidth="1"/>
    <col min="5896" max="5897" width="8.7109375" style="437" customWidth="1"/>
    <col min="5898" max="5898" width="16.7109375" style="437" customWidth="1"/>
    <col min="5899" max="5899" width="15.7109375" style="437" customWidth="1"/>
    <col min="5900" max="5901" width="7.7109375" style="437" customWidth="1"/>
    <col min="5902" max="5902" width="10.7109375" style="437" customWidth="1"/>
    <col min="5903" max="5903" width="4.5703125" style="437" bestFit="1" customWidth="1"/>
    <col min="5904" max="5904" width="12.42578125" style="437" bestFit="1" customWidth="1"/>
    <col min="5905" max="5905" width="10.85546875" style="437" bestFit="1" customWidth="1"/>
    <col min="5906" max="6144" width="9.140625" style="437"/>
    <col min="6145" max="6145" width="4" style="437" bestFit="1" customWidth="1"/>
    <col min="6146" max="6146" width="5" style="437" bestFit="1" customWidth="1"/>
    <col min="6147" max="6147" width="16.140625" style="437" bestFit="1" customWidth="1"/>
    <col min="6148" max="6148" width="16.7109375" style="437" customWidth="1"/>
    <col min="6149" max="6149" width="10.7109375" style="437" customWidth="1"/>
    <col min="6150" max="6150" width="17" style="437" bestFit="1" customWidth="1"/>
    <col min="6151" max="6151" width="16.7109375" style="437" customWidth="1"/>
    <col min="6152" max="6153" width="8.7109375" style="437" customWidth="1"/>
    <col min="6154" max="6154" width="16.7109375" style="437" customWidth="1"/>
    <col min="6155" max="6155" width="15.7109375" style="437" customWidth="1"/>
    <col min="6156" max="6157" width="7.7109375" style="437" customWidth="1"/>
    <col min="6158" max="6158" width="10.7109375" style="437" customWidth="1"/>
    <col min="6159" max="6159" width="4.5703125" style="437" bestFit="1" customWidth="1"/>
    <col min="6160" max="6160" width="12.42578125" style="437" bestFit="1" customWidth="1"/>
    <col min="6161" max="6161" width="10.85546875" style="437" bestFit="1" customWidth="1"/>
    <col min="6162" max="6400" width="9.140625" style="437"/>
    <col min="6401" max="6401" width="4" style="437" bestFit="1" customWidth="1"/>
    <col min="6402" max="6402" width="5" style="437" bestFit="1" customWidth="1"/>
    <col min="6403" max="6403" width="16.140625" style="437" bestFit="1" customWidth="1"/>
    <col min="6404" max="6404" width="16.7109375" style="437" customWidth="1"/>
    <col min="6405" max="6405" width="10.7109375" style="437" customWidth="1"/>
    <col min="6406" max="6406" width="17" style="437" bestFit="1" customWidth="1"/>
    <col min="6407" max="6407" width="16.7109375" style="437" customWidth="1"/>
    <col min="6408" max="6409" width="8.7109375" style="437" customWidth="1"/>
    <col min="6410" max="6410" width="16.7109375" style="437" customWidth="1"/>
    <col min="6411" max="6411" width="15.7109375" style="437" customWidth="1"/>
    <col min="6412" max="6413" width="7.7109375" style="437" customWidth="1"/>
    <col min="6414" max="6414" width="10.7109375" style="437" customWidth="1"/>
    <col min="6415" max="6415" width="4.5703125" style="437" bestFit="1" customWidth="1"/>
    <col min="6416" max="6416" width="12.42578125" style="437" bestFit="1" customWidth="1"/>
    <col min="6417" max="6417" width="10.85546875" style="437" bestFit="1" customWidth="1"/>
    <col min="6418" max="6656" width="9.140625" style="437"/>
    <col min="6657" max="6657" width="4" style="437" bestFit="1" customWidth="1"/>
    <col min="6658" max="6658" width="5" style="437" bestFit="1" customWidth="1"/>
    <col min="6659" max="6659" width="16.140625" style="437" bestFit="1" customWidth="1"/>
    <col min="6660" max="6660" width="16.7109375" style="437" customWidth="1"/>
    <col min="6661" max="6661" width="10.7109375" style="437" customWidth="1"/>
    <col min="6662" max="6662" width="17" style="437" bestFit="1" customWidth="1"/>
    <col min="6663" max="6663" width="16.7109375" style="437" customWidth="1"/>
    <col min="6664" max="6665" width="8.7109375" style="437" customWidth="1"/>
    <col min="6666" max="6666" width="16.7109375" style="437" customWidth="1"/>
    <col min="6667" max="6667" width="15.7109375" style="437" customWidth="1"/>
    <col min="6668" max="6669" width="7.7109375" style="437" customWidth="1"/>
    <col min="6670" max="6670" width="10.7109375" style="437" customWidth="1"/>
    <col min="6671" max="6671" width="4.5703125" style="437" bestFit="1" customWidth="1"/>
    <col min="6672" max="6672" width="12.42578125" style="437" bestFit="1" customWidth="1"/>
    <col min="6673" max="6673" width="10.85546875" style="437" bestFit="1" customWidth="1"/>
    <col min="6674" max="6912" width="9.140625" style="437"/>
    <col min="6913" max="6913" width="4" style="437" bestFit="1" customWidth="1"/>
    <col min="6914" max="6914" width="5" style="437" bestFit="1" customWidth="1"/>
    <col min="6915" max="6915" width="16.140625" style="437" bestFit="1" customWidth="1"/>
    <col min="6916" max="6916" width="16.7109375" style="437" customWidth="1"/>
    <col min="6917" max="6917" width="10.7109375" style="437" customWidth="1"/>
    <col min="6918" max="6918" width="17" style="437" bestFit="1" customWidth="1"/>
    <col min="6919" max="6919" width="16.7109375" style="437" customWidth="1"/>
    <col min="6920" max="6921" width="8.7109375" style="437" customWidth="1"/>
    <col min="6922" max="6922" width="16.7109375" style="437" customWidth="1"/>
    <col min="6923" max="6923" width="15.7109375" style="437" customWidth="1"/>
    <col min="6924" max="6925" width="7.7109375" style="437" customWidth="1"/>
    <col min="6926" max="6926" width="10.7109375" style="437" customWidth="1"/>
    <col min="6927" max="6927" width="4.5703125" style="437" bestFit="1" customWidth="1"/>
    <col min="6928" max="6928" width="12.42578125" style="437" bestFit="1" customWidth="1"/>
    <col min="6929" max="6929" width="10.85546875" style="437" bestFit="1" customWidth="1"/>
    <col min="6930" max="7168" width="9.140625" style="437"/>
    <col min="7169" max="7169" width="4" style="437" bestFit="1" customWidth="1"/>
    <col min="7170" max="7170" width="5" style="437" bestFit="1" customWidth="1"/>
    <col min="7171" max="7171" width="16.140625" style="437" bestFit="1" customWidth="1"/>
    <col min="7172" max="7172" width="16.7109375" style="437" customWidth="1"/>
    <col min="7173" max="7173" width="10.7109375" style="437" customWidth="1"/>
    <col min="7174" max="7174" width="17" style="437" bestFit="1" customWidth="1"/>
    <col min="7175" max="7175" width="16.7109375" style="437" customWidth="1"/>
    <col min="7176" max="7177" width="8.7109375" style="437" customWidth="1"/>
    <col min="7178" max="7178" width="16.7109375" style="437" customWidth="1"/>
    <col min="7179" max="7179" width="15.7109375" style="437" customWidth="1"/>
    <col min="7180" max="7181" width="7.7109375" style="437" customWidth="1"/>
    <col min="7182" max="7182" width="10.7109375" style="437" customWidth="1"/>
    <col min="7183" max="7183" width="4.5703125" style="437" bestFit="1" customWidth="1"/>
    <col min="7184" max="7184" width="12.42578125" style="437" bestFit="1" customWidth="1"/>
    <col min="7185" max="7185" width="10.85546875" style="437" bestFit="1" customWidth="1"/>
    <col min="7186" max="7424" width="9.140625" style="437"/>
    <col min="7425" max="7425" width="4" style="437" bestFit="1" customWidth="1"/>
    <col min="7426" max="7426" width="5" style="437" bestFit="1" customWidth="1"/>
    <col min="7427" max="7427" width="16.140625" style="437" bestFit="1" customWidth="1"/>
    <col min="7428" max="7428" width="16.7109375" style="437" customWidth="1"/>
    <col min="7429" max="7429" width="10.7109375" style="437" customWidth="1"/>
    <col min="7430" max="7430" width="17" style="437" bestFit="1" customWidth="1"/>
    <col min="7431" max="7431" width="16.7109375" style="437" customWidth="1"/>
    <col min="7432" max="7433" width="8.7109375" style="437" customWidth="1"/>
    <col min="7434" max="7434" width="16.7109375" style="437" customWidth="1"/>
    <col min="7435" max="7435" width="15.7109375" style="437" customWidth="1"/>
    <col min="7436" max="7437" width="7.7109375" style="437" customWidth="1"/>
    <col min="7438" max="7438" width="10.7109375" style="437" customWidth="1"/>
    <col min="7439" max="7439" width="4.5703125" style="437" bestFit="1" customWidth="1"/>
    <col min="7440" max="7440" width="12.42578125" style="437" bestFit="1" customWidth="1"/>
    <col min="7441" max="7441" width="10.85546875" style="437" bestFit="1" customWidth="1"/>
    <col min="7442" max="7680" width="9.140625" style="437"/>
    <col min="7681" max="7681" width="4" style="437" bestFit="1" customWidth="1"/>
    <col min="7682" max="7682" width="5" style="437" bestFit="1" customWidth="1"/>
    <col min="7683" max="7683" width="16.140625" style="437" bestFit="1" customWidth="1"/>
    <col min="7684" max="7684" width="16.7109375" style="437" customWidth="1"/>
    <col min="7685" max="7685" width="10.7109375" style="437" customWidth="1"/>
    <col min="7686" max="7686" width="17" style="437" bestFit="1" customWidth="1"/>
    <col min="7687" max="7687" width="16.7109375" style="437" customWidth="1"/>
    <col min="7688" max="7689" width="8.7109375" style="437" customWidth="1"/>
    <col min="7690" max="7690" width="16.7109375" style="437" customWidth="1"/>
    <col min="7691" max="7691" width="15.7109375" style="437" customWidth="1"/>
    <col min="7692" max="7693" width="7.7109375" style="437" customWidth="1"/>
    <col min="7694" max="7694" width="10.7109375" style="437" customWidth="1"/>
    <col min="7695" max="7695" width="4.5703125" style="437" bestFit="1" customWidth="1"/>
    <col min="7696" max="7696" width="12.42578125" style="437" bestFit="1" customWidth="1"/>
    <col min="7697" max="7697" width="10.85546875" style="437" bestFit="1" customWidth="1"/>
    <col min="7698" max="7936" width="9.140625" style="437"/>
    <col min="7937" max="7937" width="4" style="437" bestFit="1" customWidth="1"/>
    <col min="7938" max="7938" width="5" style="437" bestFit="1" customWidth="1"/>
    <col min="7939" max="7939" width="16.140625" style="437" bestFit="1" customWidth="1"/>
    <col min="7940" max="7940" width="16.7109375" style="437" customWidth="1"/>
    <col min="7941" max="7941" width="10.7109375" style="437" customWidth="1"/>
    <col min="7942" max="7942" width="17" style="437" bestFit="1" customWidth="1"/>
    <col min="7943" max="7943" width="16.7109375" style="437" customWidth="1"/>
    <col min="7944" max="7945" width="8.7109375" style="437" customWidth="1"/>
    <col min="7946" max="7946" width="16.7109375" style="437" customWidth="1"/>
    <col min="7947" max="7947" width="15.7109375" style="437" customWidth="1"/>
    <col min="7948" max="7949" width="7.7109375" style="437" customWidth="1"/>
    <col min="7950" max="7950" width="10.7109375" style="437" customWidth="1"/>
    <col min="7951" max="7951" width="4.5703125" style="437" bestFit="1" customWidth="1"/>
    <col min="7952" max="7952" width="12.42578125" style="437" bestFit="1" customWidth="1"/>
    <col min="7953" max="7953" width="10.85546875" style="437" bestFit="1" customWidth="1"/>
    <col min="7954" max="8192" width="9.140625" style="437"/>
    <col min="8193" max="8193" width="4" style="437" bestFit="1" customWidth="1"/>
    <col min="8194" max="8194" width="5" style="437" bestFit="1" customWidth="1"/>
    <col min="8195" max="8195" width="16.140625" style="437" bestFit="1" customWidth="1"/>
    <col min="8196" max="8196" width="16.7109375" style="437" customWidth="1"/>
    <col min="8197" max="8197" width="10.7109375" style="437" customWidth="1"/>
    <col min="8198" max="8198" width="17" style="437" bestFit="1" customWidth="1"/>
    <col min="8199" max="8199" width="16.7109375" style="437" customWidth="1"/>
    <col min="8200" max="8201" width="8.7109375" style="437" customWidth="1"/>
    <col min="8202" max="8202" width="16.7109375" style="437" customWidth="1"/>
    <col min="8203" max="8203" width="15.7109375" style="437" customWidth="1"/>
    <col min="8204" max="8205" width="7.7109375" style="437" customWidth="1"/>
    <col min="8206" max="8206" width="10.7109375" style="437" customWidth="1"/>
    <col min="8207" max="8207" width="4.5703125" style="437" bestFit="1" customWidth="1"/>
    <col min="8208" max="8208" width="12.42578125" style="437" bestFit="1" customWidth="1"/>
    <col min="8209" max="8209" width="10.85546875" style="437" bestFit="1" customWidth="1"/>
    <col min="8210" max="8448" width="9.140625" style="437"/>
    <col min="8449" max="8449" width="4" style="437" bestFit="1" customWidth="1"/>
    <col min="8450" max="8450" width="5" style="437" bestFit="1" customWidth="1"/>
    <col min="8451" max="8451" width="16.140625" style="437" bestFit="1" customWidth="1"/>
    <col min="8452" max="8452" width="16.7109375" style="437" customWidth="1"/>
    <col min="8453" max="8453" width="10.7109375" style="437" customWidth="1"/>
    <col min="8454" max="8454" width="17" style="437" bestFit="1" customWidth="1"/>
    <col min="8455" max="8455" width="16.7109375" style="437" customWidth="1"/>
    <col min="8456" max="8457" width="8.7109375" style="437" customWidth="1"/>
    <col min="8458" max="8458" width="16.7109375" style="437" customWidth="1"/>
    <col min="8459" max="8459" width="15.7109375" style="437" customWidth="1"/>
    <col min="8460" max="8461" width="7.7109375" style="437" customWidth="1"/>
    <col min="8462" max="8462" width="10.7109375" style="437" customWidth="1"/>
    <col min="8463" max="8463" width="4.5703125" style="437" bestFit="1" customWidth="1"/>
    <col min="8464" max="8464" width="12.42578125" style="437" bestFit="1" customWidth="1"/>
    <col min="8465" max="8465" width="10.85546875" style="437" bestFit="1" customWidth="1"/>
    <col min="8466" max="8704" width="9.140625" style="437"/>
    <col min="8705" max="8705" width="4" style="437" bestFit="1" customWidth="1"/>
    <col min="8706" max="8706" width="5" style="437" bestFit="1" customWidth="1"/>
    <col min="8707" max="8707" width="16.140625" style="437" bestFit="1" customWidth="1"/>
    <col min="8708" max="8708" width="16.7109375" style="437" customWidth="1"/>
    <col min="8709" max="8709" width="10.7109375" style="437" customWidth="1"/>
    <col min="8710" max="8710" width="17" style="437" bestFit="1" customWidth="1"/>
    <col min="8711" max="8711" width="16.7109375" style="437" customWidth="1"/>
    <col min="8712" max="8713" width="8.7109375" style="437" customWidth="1"/>
    <col min="8714" max="8714" width="16.7109375" style="437" customWidth="1"/>
    <col min="8715" max="8715" width="15.7109375" style="437" customWidth="1"/>
    <col min="8716" max="8717" width="7.7109375" style="437" customWidth="1"/>
    <col min="8718" max="8718" width="10.7109375" style="437" customWidth="1"/>
    <col min="8719" max="8719" width="4.5703125" style="437" bestFit="1" customWidth="1"/>
    <col min="8720" max="8720" width="12.42578125" style="437" bestFit="1" customWidth="1"/>
    <col min="8721" max="8721" width="10.85546875" style="437" bestFit="1" customWidth="1"/>
    <col min="8722" max="8960" width="9.140625" style="437"/>
    <col min="8961" max="8961" width="4" style="437" bestFit="1" customWidth="1"/>
    <col min="8962" max="8962" width="5" style="437" bestFit="1" customWidth="1"/>
    <col min="8963" max="8963" width="16.140625" style="437" bestFit="1" customWidth="1"/>
    <col min="8964" max="8964" width="16.7109375" style="437" customWidth="1"/>
    <col min="8965" max="8965" width="10.7109375" style="437" customWidth="1"/>
    <col min="8966" max="8966" width="17" style="437" bestFit="1" customWidth="1"/>
    <col min="8967" max="8967" width="16.7109375" style="437" customWidth="1"/>
    <col min="8968" max="8969" width="8.7109375" style="437" customWidth="1"/>
    <col min="8970" max="8970" width="16.7109375" style="437" customWidth="1"/>
    <col min="8971" max="8971" width="15.7109375" style="437" customWidth="1"/>
    <col min="8972" max="8973" width="7.7109375" style="437" customWidth="1"/>
    <col min="8974" max="8974" width="10.7109375" style="437" customWidth="1"/>
    <col min="8975" max="8975" width="4.5703125" style="437" bestFit="1" customWidth="1"/>
    <col min="8976" max="8976" width="12.42578125" style="437" bestFit="1" customWidth="1"/>
    <col min="8977" max="8977" width="10.85546875" style="437" bestFit="1" customWidth="1"/>
    <col min="8978" max="9216" width="9.140625" style="437"/>
    <col min="9217" max="9217" width="4" style="437" bestFit="1" customWidth="1"/>
    <col min="9218" max="9218" width="5" style="437" bestFit="1" customWidth="1"/>
    <col min="9219" max="9219" width="16.140625" style="437" bestFit="1" customWidth="1"/>
    <col min="9220" max="9220" width="16.7109375" style="437" customWidth="1"/>
    <col min="9221" max="9221" width="10.7109375" style="437" customWidth="1"/>
    <col min="9222" max="9222" width="17" style="437" bestFit="1" customWidth="1"/>
    <col min="9223" max="9223" width="16.7109375" style="437" customWidth="1"/>
    <col min="9224" max="9225" width="8.7109375" style="437" customWidth="1"/>
    <col min="9226" max="9226" width="16.7109375" style="437" customWidth="1"/>
    <col min="9227" max="9227" width="15.7109375" style="437" customWidth="1"/>
    <col min="9228" max="9229" width="7.7109375" style="437" customWidth="1"/>
    <col min="9230" max="9230" width="10.7109375" style="437" customWidth="1"/>
    <col min="9231" max="9231" width="4.5703125" style="437" bestFit="1" customWidth="1"/>
    <col min="9232" max="9232" width="12.42578125" style="437" bestFit="1" customWidth="1"/>
    <col min="9233" max="9233" width="10.85546875" style="437" bestFit="1" customWidth="1"/>
    <col min="9234" max="9472" width="9.140625" style="437"/>
    <col min="9473" max="9473" width="4" style="437" bestFit="1" customWidth="1"/>
    <col min="9474" max="9474" width="5" style="437" bestFit="1" customWidth="1"/>
    <col min="9475" max="9475" width="16.140625" style="437" bestFit="1" customWidth="1"/>
    <col min="9476" max="9476" width="16.7109375" style="437" customWidth="1"/>
    <col min="9477" max="9477" width="10.7109375" style="437" customWidth="1"/>
    <col min="9478" max="9478" width="17" style="437" bestFit="1" customWidth="1"/>
    <col min="9479" max="9479" width="16.7109375" style="437" customWidth="1"/>
    <col min="9480" max="9481" width="8.7109375" style="437" customWidth="1"/>
    <col min="9482" max="9482" width="16.7109375" style="437" customWidth="1"/>
    <col min="9483" max="9483" width="15.7109375" style="437" customWidth="1"/>
    <col min="9484" max="9485" width="7.7109375" style="437" customWidth="1"/>
    <col min="9486" max="9486" width="10.7109375" style="437" customWidth="1"/>
    <col min="9487" max="9487" width="4.5703125" style="437" bestFit="1" customWidth="1"/>
    <col min="9488" max="9488" width="12.42578125" style="437" bestFit="1" customWidth="1"/>
    <col min="9489" max="9489" width="10.85546875" style="437" bestFit="1" customWidth="1"/>
    <col min="9490" max="9728" width="9.140625" style="437"/>
    <col min="9729" max="9729" width="4" style="437" bestFit="1" customWidth="1"/>
    <col min="9730" max="9730" width="5" style="437" bestFit="1" customWidth="1"/>
    <col min="9731" max="9731" width="16.140625" style="437" bestFit="1" customWidth="1"/>
    <col min="9732" max="9732" width="16.7109375" style="437" customWidth="1"/>
    <col min="9733" max="9733" width="10.7109375" style="437" customWidth="1"/>
    <col min="9734" max="9734" width="17" style="437" bestFit="1" customWidth="1"/>
    <col min="9735" max="9735" width="16.7109375" style="437" customWidth="1"/>
    <col min="9736" max="9737" width="8.7109375" style="437" customWidth="1"/>
    <col min="9738" max="9738" width="16.7109375" style="437" customWidth="1"/>
    <col min="9739" max="9739" width="15.7109375" style="437" customWidth="1"/>
    <col min="9740" max="9741" width="7.7109375" style="437" customWidth="1"/>
    <col min="9742" max="9742" width="10.7109375" style="437" customWidth="1"/>
    <col min="9743" max="9743" width="4.5703125" style="437" bestFit="1" customWidth="1"/>
    <col min="9744" max="9744" width="12.42578125" style="437" bestFit="1" customWidth="1"/>
    <col min="9745" max="9745" width="10.85546875" style="437" bestFit="1" customWidth="1"/>
    <col min="9746" max="9984" width="9.140625" style="437"/>
    <col min="9985" max="9985" width="4" style="437" bestFit="1" customWidth="1"/>
    <col min="9986" max="9986" width="5" style="437" bestFit="1" customWidth="1"/>
    <col min="9987" max="9987" width="16.140625" style="437" bestFit="1" customWidth="1"/>
    <col min="9988" max="9988" width="16.7109375" style="437" customWidth="1"/>
    <col min="9989" max="9989" width="10.7109375" style="437" customWidth="1"/>
    <col min="9990" max="9990" width="17" style="437" bestFit="1" customWidth="1"/>
    <col min="9991" max="9991" width="16.7109375" style="437" customWidth="1"/>
    <col min="9992" max="9993" width="8.7109375" style="437" customWidth="1"/>
    <col min="9994" max="9994" width="16.7109375" style="437" customWidth="1"/>
    <col min="9995" max="9995" width="15.7109375" style="437" customWidth="1"/>
    <col min="9996" max="9997" width="7.7109375" style="437" customWidth="1"/>
    <col min="9998" max="9998" width="10.7109375" style="437" customWidth="1"/>
    <col min="9999" max="9999" width="4.5703125" style="437" bestFit="1" customWidth="1"/>
    <col min="10000" max="10000" width="12.42578125" style="437" bestFit="1" customWidth="1"/>
    <col min="10001" max="10001" width="10.85546875" style="437" bestFit="1" customWidth="1"/>
    <col min="10002" max="10240" width="9.140625" style="437"/>
    <col min="10241" max="10241" width="4" style="437" bestFit="1" customWidth="1"/>
    <col min="10242" max="10242" width="5" style="437" bestFit="1" customWidth="1"/>
    <col min="10243" max="10243" width="16.140625" style="437" bestFit="1" customWidth="1"/>
    <col min="10244" max="10244" width="16.7109375" style="437" customWidth="1"/>
    <col min="10245" max="10245" width="10.7109375" style="437" customWidth="1"/>
    <col min="10246" max="10246" width="17" style="437" bestFit="1" customWidth="1"/>
    <col min="10247" max="10247" width="16.7109375" style="437" customWidth="1"/>
    <col min="10248" max="10249" width="8.7109375" style="437" customWidth="1"/>
    <col min="10250" max="10250" width="16.7109375" style="437" customWidth="1"/>
    <col min="10251" max="10251" width="15.7109375" style="437" customWidth="1"/>
    <col min="10252" max="10253" width="7.7109375" style="437" customWidth="1"/>
    <col min="10254" max="10254" width="10.7109375" style="437" customWidth="1"/>
    <col min="10255" max="10255" width="4.5703125" style="437" bestFit="1" customWidth="1"/>
    <col min="10256" max="10256" width="12.42578125" style="437" bestFit="1" customWidth="1"/>
    <col min="10257" max="10257" width="10.85546875" style="437" bestFit="1" customWidth="1"/>
    <col min="10258" max="10496" width="9.140625" style="437"/>
    <col min="10497" max="10497" width="4" style="437" bestFit="1" customWidth="1"/>
    <col min="10498" max="10498" width="5" style="437" bestFit="1" customWidth="1"/>
    <col min="10499" max="10499" width="16.140625" style="437" bestFit="1" customWidth="1"/>
    <col min="10500" max="10500" width="16.7109375" style="437" customWidth="1"/>
    <col min="10501" max="10501" width="10.7109375" style="437" customWidth="1"/>
    <col min="10502" max="10502" width="17" style="437" bestFit="1" customWidth="1"/>
    <col min="10503" max="10503" width="16.7109375" style="437" customWidth="1"/>
    <col min="10504" max="10505" width="8.7109375" style="437" customWidth="1"/>
    <col min="10506" max="10506" width="16.7109375" style="437" customWidth="1"/>
    <col min="10507" max="10507" width="15.7109375" style="437" customWidth="1"/>
    <col min="10508" max="10509" width="7.7109375" style="437" customWidth="1"/>
    <col min="10510" max="10510" width="10.7109375" style="437" customWidth="1"/>
    <col min="10511" max="10511" width="4.5703125" style="437" bestFit="1" customWidth="1"/>
    <col min="10512" max="10512" width="12.42578125" style="437" bestFit="1" customWidth="1"/>
    <col min="10513" max="10513" width="10.85546875" style="437" bestFit="1" customWidth="1"/>
    <col min="10514" max="10752" width="9.140625" style="437"/>
    <col min="10753" max="10753" width="4" style="437" bestFit="1" customWidth="1"/>
    <col min="10754" max="10754" width="5" style="437" bestFit="1" customWidth="1"/>
    <col min="10755" max="10755" width="16.140625" style="437" bestFit="1" customWidth="1"/>
    <col min="10756" max="10756" width="16.7109375" style="437" customWidth="1"/>
    <col min="10757" max="10757" width="10.7109375" style="437" customWidth="1"/>
    <col min="10758" max="10758" width="17" style="437" bestFit="1" customWidth="1"/>
    <col min="10759" max="10759" width="16.7109375" style="437" customWidth="1"/>
    <col min="10760" max="10761" width="8.7109375" style="437" customWidth="1"/>
    <col min="10762" max="10762" width="16.7109375" style="437" customWidth="1"/>
    <col min="10763" max="10763" width="15.7109375" style="437" customWidth="1"/>
    <col min="10764" max="10765" width="7.7109375" style="437" customWidth="1"/>
    <col min="10766" max="10766" width="10.7109375" style="437" customWidth="1"/>
    <col min="10767" max="10767" width="4.5703125" style="437" bestFit="1" customWidth="1"/>
    <col min="10768" max="10768" width="12.42578125" style="437" bestFit="1" customWidth="1"/>
    <col min="10769" max="10769" width="10.85546875" style="437" bestFit="1" customWidth="1"/>
    <col min="10770" max="11008" width="9.140625" style="437"/>
    <col min="11009" max="11009" width="4" style="437" bestFit="1" customWidth="1"/>
    <col min="11010" max="11010" width="5" style="437" bestFit="1" customWidth="1"/>
    <col min="11011" max="11011" width="16.140625" style="437" bestFit="1" customWidth="1"/>
    <col min="11012" max="11012" width="16.7109375" style="437" customWidth="1"/>
    <col min="11013" max="11013" width="10.7109375" style="437" customWidth="1"/>
    <col min="11014" max="11014" width="17" style="437" bestFit="1" customWidth="1"/>
    <col min="11015" max="11015" width="16.7109375" style="437" customWidth="1"/>
    <col min="11016" max="11017" width="8.7109375" style="437" customWidth="1"/>
    <col min="11018" max="11018" width="16.7109375" style="437" customWidth="1"/>
    <col min="11019" max="11019" width="15.7109375" style="437" customWidth="1"/>
    <col min="11020" max="11021" width="7.7109375" style="437" customWidth="1"/>
    <col min="11022" max="11022" width="10.7109375" style="437" customWidth="1"/>
    <col min="11023" max="11023" width="4.5703125" style="437" bestFit="1" customWidth="1"/>
    <col min="11024" max="11024" width="12.42578125" style="437" bestFit="1" customWidth="1"/>
    <col min="11025" max="11025" width="10.85546875" style="437" bestFit="1" customWidth="1"/>
    <col min="11026" max="11264" width="9.140625" style="437"/>
    <col min="11265" max="11265" width="4" style="437" bestFit="1" customWidth="1"/>
    <col min="11266" max="11266" width="5" style="437" bestFit="1" customWidth="1"/>
    <col min="11267" max="11267" width="16.140625" style="437" bestFit="1" customWidth="1"/>
    <col min="11268" max="11268" width="16.7109375" style="437" customWidth="1"/>
    <col min="11269" max="11269" width="10.7109375" style="437" customWidth="1"/>
    <col min="11270" max="11270" width="17" style="437" bestFit="1" customWidth="1"/>
    <col min="11271" max="11271" width="16.7109375" style="437" customWidth="1"/>
    <col min="11272" max="11273" width="8.7109375" style="437" customWidth="1"/>
    <col min="11274" max="11274" width="16.7109375" style="437" customWidth="1"/>
    <col min="11275" max="11275" width="15.7109375" style="437" customWidth="1"/>
    <col min="11276" max="11277" width="7.7109375" style="437" customWidth="1"/>
    <col min="11278" max="11278" width="10.7109375" style="437" customWidth="1"/>
    <col min="11279" max="11279" width="4.5703125" style="437" bestFit="1" customWidth="1"/>
    <col min="11280" max="11280" width="12.42578125" style="437" bestFit="1" customWidth="1"/>
    <col min="11281" max="11281" width="10.85546875" style="437" bestFit="1" customWidth="1"/>
    <col min="11282" max="11520" width="9.140625" style="437"/>
    <col min="11521" max="11521" width="4" style="437" bestFit="1" customWidth="1"/>
    <col min="11522" max="11522" width="5" style="437" bestFit="1" customWidth="1"/>
    <col min="11523" max="11523" width="16.140625" style="437" bestFit="1" customWidth="1"/>
    <col min="11524" max="11524" width="16.7109375" style="437" customWidth="1"/>
    <col min="11525" max="11525" width="10.7109375" style="437" customWidth="1"/>
    <col min="11526" max="11526" width="17" style="437" bestFit="1" customWidth="1"/>
    <col min="11527" max="11527" width="16.7109375" style="437" customWidth="1"/>
    <col min="11528" max="11529" width="8.7109375" style="437" customWidth="1"/>
    <col min="11530" max="11530" width="16.7109375" style="437" customWidth="1"/>
    <col min="11531" max="11531" width="15.7109375" style="437" customWidth="1"/>
    <col min="11532" max="11533" width="7.7109375" style="437" customWidth="1"/>
    <col min="11534" max="11534" width="10.7109375" style="437" customWidth="1"/>
    <col min="11535" max="11535" width="4.5703125" style="437" bestFit="1" customWidth="1"/>
    <col min="11536" max="11536" width="12.42578125" style="437" bestFit="1" customWidth="1"/>
    <col min="11537" max="11537" width="10.85546875" style="437" bestFit="1" customWidth="1"/>
    <col min="11538" max="11776" width="9.140625" style="437"/>
    <col min="11777" max="11777" width="4" style="437" bestFit="1" customWidth="1"/>
    <col min="11778" max="11778" width="5" style="437" bestFit="1" customWidth="1"/>
    <col min="11779" max="11779" width="16.140625" style="437" bestFit="1" customWidth="1"/>
    <col min="11780" max="11780" width="16.7109375" style="437" customWidth="1"/>
    <col min="11781" max="11781" width="10.7109375" style="437" customWidth="1"/>
    <col min="11782" max="11782" width="17" style="437" bestFit="1" customWidth="1"/>
    <col min="11783" max="11783" width="16.7109375" style="437" customWidth="1"/>
    <col min="11784" max="11785" width="8.7109375" style="437" customWidth="1"/>
    <col min="11786" max="11786" width="16.7109375" style="437" customWidth="1"/>
    <col min="11787" max="11787" width="15.7109375" style="437" customWidth="1"/>
    <col min="11788" max="11789" width="7.7109375" style="437" customWidth="1"/>
    <col min="11790" max="11790" width="10.7109375" style="437" customWidth="1"/>
    <col min="11791" max="11791" width="4.5703125" style="437" bestFit="1" customWidth="1"/>
    <col min="11792" max="11792" width="12.42578125" style="437" bestFit="1" customWidth="1"/>
    <col min="11793" max="11793" width="10.85546875" style="437" bestFit="1" customWidth="1"/>
    <col min="11794" max="12032" width="9.140625" style="437"/>
    <col min="12033" max="12033" width="4" style="437" bestFit="1" customWidth="1"/>
    <col min="12034" max="12034" width="5" style="437" bestFit="1" customWidth="1"/>
    <col min="12035" max="12035" width="16.140625" style="437" bestFit="1" customWidth="1"/>
    <col min="12036" max="12036" width="16.7109375" style="437" customWidth="1"/>
    <col min="12037" max="12037" width="10.7109375" style="437" customWidth="1"/>
    <col min="12038" max="12038" width="17" style="437" bestFit="1" customWidth="1"/>
    <col min="12039" max="12039" width="16.7109375" style="437" customWidth="1"/>
    <col min="12040" max="12041" width="8.7109375" style="437" customWidth="1"/>
    <col min="12042" max="12042" width="16.7109375" style="437" customWidth="1"/>
    <col min="12043" max="12043" width="15.7109375" style="437" customWidth="1"/>
    <col min="12044" max="12045" width="7.7109375" style="437" customWidth="1"/>
    <col min="12046" max="12046" width="10.7109375" style="437" customWidth="1"/>
    <col min="12047" max="12047" width="4.5703125" style="437" bestFit="1" customWidth="1"/>
    <col min="12048" max="12048" width="12.42578125" style="437" bestFit="1" customWidth="1"/>
    <col min="12049" max="12049" width="10.85546875" style="437" bestFit="1" customWidth="1"/>
    <col min="12050" max="12288" width="9.140625" style="437"/>
    <col min="12289" max="12289" width="4" style="437" bestFit="1" customWidth="1"/>
    <col min="12290" max="12290" width="5" style="437" bestFit="1" customWidth="1"/>
    <col min="12291" max="12291" width="16.140625" style="437" bestFit="1" customWidth="1"/>
    <col min="12292" max="12292" width="16.7109375" style="437" customWidth="1"/>
    <col min="12293" max="12293" width="10.7109375" style="437" customWidth="1"/>
    <col min="12294" max="12294" width="17" style="437" bestFit="1" customWidth="1"/>
    <col min="12295" max="12295" width="16.7109375" style="437" customWidth="1"/>
    <col min="12296" max="12297" width="8.7109375" style="437" customWidth="1"/>
    <col min="12298" max="12298" width="16.7109375" style="437" customWidth="1"/>
    <col min="12299" max="12299" width="15.7109375" style="437" customWidth="1"/>
    <col min="12300" max="12301" width="7.7109375" style="437" customWidth="1"/>
    <col min="12302" max="12302" width="10.7109375" style="437" customWidth="1"/>
    <col min="12303" max="12303" width="4.5703125" style="437" bestFit="1" customWidth="1"/>
    <col min="12304" max="12304" width="12.42578125" style="437" bestFit="1" customWidth="1"/>
    <col min="12305" max="12305" width="10.85546875" style="437" bestFit="1" customWidth="1"/>
    <col min="12306" max="12544" width="9.140625" style="437"/>
    <col min="12545" max="12545" width="4" style="437" bestFit="1" customWidth="1"/>
    <col min="12546" max="12546" width="5" style="437" bestFit="1" customWidth="1"/>
    <col min="12547" max="12547" width="16.140625" style="437" bestFit="1" customWidth="1"/>
    <col min="12548" max="12548" width="16.7109375" style="437" customWidth="1"/>
    <col min="12549" max="12549" width="10.7109375" style="437" customWidth="1"/>
    <col min="12550" max="12550" width="17" style="437" bestFit="1" customWidth="1"/>
    <col min="12551" max="12551" width="16.7109375" style="437" customWidth="1"/>
    <col min="12552" max="12553" width="8.7109375" style="437" customWidth="1"/>
    <col min="12554" max="12554" width="16.7109375" style="437" customWidth="1"/>
    <col min="12555" max="12555" width="15.7109375" style="437" customWidth="1"/>
    <col min="12556" max="12557" width="7.7109375" style="437" customWidth="1"/>
    <col min="12558" max="12558" width="10.7109375" style="437" customWidth="1"/>
    <col min="12559" max="12559" width="4.5703125" style="437" bestFit="1" customWidth="1"/>
    <col min="12560" max="12560" width="12.42578125" style="437" bestFit="1" customWidth="1"/>
    <col min="12561" max="12561" width="10.85546875" style="437" bestFit="1" customWidth="1"/>
    <col min="12562" max="12800" width="9.140625" style="437"/>
    <col min="12801" max="12801" width="4" style="437" bestFit="1" customWidth="1"/>
    <col min="12802" max="12802" width="5" style="437" bestFit="1" customWidth="1"/>
    <col min="12803" max="12803" width="16.140625" style="437" bestFit="1" customWidth="1"/>
    <col min="12804" max="12804" width="16.7109375" style="437" customWidth="1"/>
    <col min="12805" max="12805" width="10.7109375" style="437" customWidth="1"/>
    <col min="12806" max="12806" width="17" style="437" bestFit="1" customWidth="1"/>
    <col min="12807" max="12807" width="16.7109375" style="437" customWidth="1"/>
    <col min="12808" max="12809" width="8.7109375" style="437" customWidth="1"/>
    <col min="12810" max="12810" width="16.7109375" style="437" customWidth="1"/>
    <col min="12811" max="12811" width="15.7109375" style="437" customWidth="1"/>
    <col min="12812" max="12813" width="7.7109375" style="437" customWidth="1"/>
    <col min="12814" max="12814" width="10.7109375" style="437" customWidth="1"/>
    <col min="12815" max="12815" width="4.5703125" style="437" bestFit="1" customWidth="1"/>
    <col min="12816" max="12816" width="12.42578125" style="437" bestFit="1" customWidth="1"/>
    <col min="12817" max="12817" width="10.85546875" style="437" bestFit="1" customWidth="1"/>
    <col min="12818" max="13056" width="9.140625" style="437"/>
    <col min="13057" max="13057" width="4" style="437" bestFit="1" customWidth="1"/>
    <col min="13058" max="13058" width="5" style="437" bestFit="1" customWidth="1"/>
    <col min="13059" max="13059" width="16.140625" style="437" bestFit="1" customWidth="1"/>
    <col min="13060" max="13060" width="16.7109375" style="437" customWidth="1"/>
    <col min="13061" max="13061" width="10.7109375" style="437" customWidth="1"/>
    <col min="13062" max="13062" width="17" style="437" bestFit="1" customWidth="1"/>
    <col min="13063" max="13063" width="16.7109375" style="437" customWidth="1"/>
    <col min="13064" max="13065" width="8.7109375" style="437" customWidth="1"/>
    <col min="13066" max="13066" width="16.7109375" style="437" customWidth="1"/>
    <col min="13067" max="13067" width="15.7109375" style="437" customWidth="1"/>
    <col min="13068" max="13069" width="7.7109375" style="437" customWidth="1"/>
    <col min="13070" max="13070" width="10.7109375" style="437" customWidth="1"/>
    <col min="13071" max="13071" width="4.5703125" style="437" bestFit="1" customWidth="1"/>
    <col min="13072" max="13072" width="12.42578125" style="437" bestFit="1" customWidth="1"/>
    <col min="13073" max="13073" width="10.85546875" style="437" bestFit="1" customWidth="1"/>
    <col min="13074" max="13312" width="9.140625" style="437"/>
    <col min="13313" max="13313" width="4" style="437" bestFit="1" customWidth="1"/>
    <col min="13314" max="13314" width="5" style="437" bestFit="1" customWidth="1"/>
    <col min="13315" max="13315" width="16.140625" style="437" bestFit="1" customWidth="1"/>
    <col min="13316" max="13316" width="16.7109375" style="437" customWidth="1"/>
    <col min="13317" max="13317" width="10.7109375" style="437" customWidth="1"/>
    <col min="13318" max="13318" width="17" style="437" bestFit="1" customWidth="1"/>
    <col min="13319" max="13319" width="16.7109375" style="437" customWidth="1"/>
    <col min="13320" max="13321" width="8.7109375" style="437" customWidth="1"/>
    <col min="13322" max="13322" width="16.7109375" style="437" customWidth="1"/>
    <col min="13323" max="13323" width="15.7109375" style="437" customWidth="1"/>
    <col min="13324" max="13325" width="7.7109375" style="437" customWidth="1"/>
    <col min="13326" max="13326" width="10.7109375" style="437" customWidth="1"/>
    <col min="13327" max="13327" width="4.5703125" style="437" bestFit="1" customWidth="1"/>
    <col min="13328" max="13328" width="12.42578125" style="437" bestFit="1" customWidth="1"/>
    <col min="13329" max="13329" width="10.85546875" style="437" bestFit="1" customWidth="1"/>
    <col min="13330" max="13568" width="9.140625" style="437"/>
    <col min="13569" max="13569" width="4" style="437" bestFit="1" customWidth="1"/>
    <col min="13570" max="13570" width="5" style="437" bestFit="1" customWidth="1"/>
    <col min="13571" max="13571" width="16.140625" style="437" bestFit="1" customWidth="1"/>
    <col min="13572" max="13572" width="16.7109375" style="437" customWidth="1"/>
    <col min="13573" max="13573" width="10.7109375" style="437" customWidth="1"/>
    <col min="13574" max="13574" width="17" style="437" bestFit="1" customWidth="1"/>
    <col min="13575" max="13575" width="16.7109375" style="437" customWidth="1"/>
    <col min="13576" max="13577" width="8.7109375" style="437" customWidth="1"/>
    <col min="13578" max="13578" width="16.7109375" style="437" customWidth="1"/>
    <col min="13579" max="13579" width="15.7109375" style="437" customWidth="1"/>
    <col min="13580" max="13581" width="7.7109375" style="437" customWidth="1"/>
    <col min="13582" max="13582" width="10.7109375" style="437" customWidth="1"/>
    <col min="13583" max="13583" width="4.5703125" style="437" bestFit="1" customWidth="1"/>
    <col min="13584" max="13584" width="12.42578125" style="437" bestFit="1" customWidth="1"/>
    <col min="13585" max="13585" width="10.85546875" style="437" bestFit="1" customWidth="1"/>
    <col min="13586" max="13824" width="9.140625" style="437"/>
    <col min="13825" max="13825" width="4" style="437" bestFit="1" customWidth="1"/>
    <col min="13826" max="13826" width="5" style="437" bestFit="1" customWidth="1"/>
    <col min="13827" max="13827" width="16.140625" style="437" bestFit="1" customWidth="1"/>
    <col min="13828" max="13828" width="16.7109375" style="437" customWidth="1"/>
    <col min="13829" max="13829" width="10.7109375" style="437" customWidth="1"/>
    <col min="13830" max="13830" width="17" style="437" bestFit="1" customWidth="1"/>
    <col min="13831" max="13831" width="16.7109375" style="437" customWidth="1"/>
    <col min="13832" max="13833" width="8.7109375" style="437" customWidth="1"/>
    <col min="13834" max="13834" width="16.7109375" style="437" customWidth="1"/>
    <col min="13835" max="13835" width="15.7109375" style="437" customWidth="1"/>
    <col min="13836" max="13837" width="7.7109375" style="437" customWidth="1"/>
    <col min="13838" max="13838" width="10.7109375" style="437" customWidth="1"/>
    <col min="13839" max="13839" width="4.5703125" style="437" bestFit="1" customWidth="1"/>
    <col min="13840" max="13840" width="12.42578125" style="437" bestFit="1" customWidth="1"/>
    <col min="13841" max="13841" width="10.85546875" style="437" bestFit="1" customWidth="1"/>
    <col min="13842" max="14080" width="9.140625" style="437"/>
    <col min="14081" max="14081" width="4" style="437" bestFit="1" customWidth="1"/>
    <col min="14082" max="14082" width="5" style="437" bestFit="1" customWidth="1"/>
    <col min="14083" max="14083" width="16.140625" style="437" bestFit="1" customWidth="1"/>
    <col min="14084" max="14084" width="16.7109375" style="437" customWidth="1"/>
    <col min="14085" max="14085" width="10.7109375" style="437" customWidth="1"/>
    <col min="14086" max="14086" width="17" style="437" bestFit="1" customWidth="1"/>
    <col min="14087" max="14087" width="16.7109375" style="437" customWidth="1"/>
    <col min="14088" max="14089" width="8.7109375" style="437" customWidth="1"/>
    <col min="14090" max="14090" width="16.7109375" style="437" customWidth="1"/>
    <col min="14091" max="14091" width="15.7109375" style="437" customWidth="1"/>
    <col min="14092" max="14093" width="7.7109375" style="437" customWidth="1"/>
    <col min="14094" max="14094" width="10.7109375" style="437" customWidth="1"/>
    <col min="14095" max="14095" width="4.5703125" style="437" bestFit="1" customWidth="1"/>
    <col min="14096" max="14096" width="12.42578125" style="437" bestFit="1" customWidth="1"/>
    <col min="14097" max="14097" width="10.85546875" style="437" bestFit="1" customWidth="1"/>
    <col min="14098" max="14336" width="9.140625" style="437"/>
    <col min="14337" max="14337" width="4" style="437" bestFit="1" customWidth="1"/>
    <col min="14338" max="14338" width="5" style="437" bestFit="1" customWidth="1"/>
    <col min="14339" max="14339" width="16.140625" style="437" bestFit="1" customWidth="1"/>
    <col min="14340" max="14340" width="16.7109375" style="437" customWidth="1"/>
    <col min="14341" max="14341" width="10.7109375" style="437" customWidth="1"/>
    <col min="14342" max="14342" width="17" style="437" bestFit="1" customWidth="1"/>
    <col min="14343" max="14343" width="16.7109375" style="437" customWidth="1"/>
    <col min="14344" max="14345" width="8.7109375" style="437" customWidth="1"/>
    <col min="14346" max="14346" width="16.7109375" style="437" customWidth="1"/>
    <col min="14347" max="14347" width="15.7109375" style="437" customWidth="1"/>
    <col min="14348" max="14349" width="7.7109375" style="437" customWidth="1"/>
    <col min="14350" max="14350" width="10.7109375" style="437" customWidth="1"/>
    <col min="14351" max="14351" width="4.5703125" style="437" bestFit="1" customWidth="1"/>
    <col min="14352" max="14352" width="12.42578125" style="437" bestFit="1" customWidth="1"/>
    <col min="14353" max="14353" width="10.85546875" style="437" bestFit="1" customWidth="1"/>
    <col min="14354" max="14592" width="9.140625" style="437"/>
    <col min="14593" max="14593" width="4" style="437" bestFit="1" customWidth="1"/>
    <col min="14594" max="14594" width="5" style="437" bestFit="1" customWidth="1"/>
    <col min="14595" max="14595" width="16.140625" style="437" bestFit="1" customWidth="1"/>
    <col min="14596" max="14596" width="16.7109375" style="437" customWidth="1"/>
    <col min="14597" max="14597" width="10.7109375" style="437" customWidth="1"/>
    <col min="14598" max="14598" width="17" style="437" bestFit="1" customWidth="1"/>
    <col min="14599" max="14599" width="16.7109375" style="437" customWidth="1"/>
    <col min="14600" max="14601" width="8.7109375" style="437" customWidth="1"/>
    <col min="14602" max="14602" width="16.7109375" style="437" customWidth="1"/>
    <col min="14603" max="14603" width="15.7109375" style="437" customWidth="1"/>
    <col min="14604" max="14605" width="7.7109375" style="437" customWidth="1"/>
    <col min="14606" max="14606" width="10.7109375" style="437" customWidth="1"/>
    <col min="14607" max="14607" width="4.5703125" style="437" bestFit="1" customWidth="1"/>
    <col min="14608" max="14608" width="12.42578125" style="437" bestFit="1" customWidth="1"/>
    <col min="14609" max="14609" width="10.85546875" style="437" bestFit="1" customWidth="1"/>
    <col min="14610" max="14848" width="9.140625" style="437"/>
    <col min="14849" max="14849" width="4" style="437" bestFit="1" customWidth="1"/>
    <col min="14850" max="14850" width="5" style="437" bestFit="1" customWidth="1"/>
    <col min="14851" max="14851" width="16.140625" style="437" bestFit="1" customWidth="1"/>
    <col min="14852" max="14852" width="16.7109375" style="437" customWidth="1"/>
    <col min="14853" max="14853" width="10.7109375" style="437" customWidth="1"/>
    <col min="14854" max="14854" width="17" style="437" bestFit="1" customWidth="1"/>
    <col min="14855" max="14855" width="16.7109375" style="437" customWidth="1"/>
    <col min="14856" max="14857" width="8.7109375" style="437" customWidth="1"/>
    <col min="14858" max="14858" width="16.7109375" style="437" customWidth="1"/>
    <col min="14859" max="14859" width="15.7109375" style="437" customWidth="1"/>
    <col min="14860" max="14861" width="7.7109375" style="437" customWidth="1"/>
    <col min="14862" max="14862" width="10.7109375" style="437" customWidth="1"/>
    <col min="14863" max="14863" width="4.5703125" style="437" bestFit="1" customWidth="1"/>
    <col min="14864" max="14864" width="12.42578125" style="437" bestFit="1" customWidth="1"/>
    <col min="14865" max="14865" width="10.85546875" style="437" bestFit="1" customWidth="1"/>
    <col min="14866" max="15104" width="9.140625" style="437"/>
    <col min="15105" max="15105" width="4" style="437" bestFit="1" customWidth="1"/>
    <col min="15106" max="15106" width="5" style="437" bestFit="1" customWidth="1"/>
    <col min="15107" max="15107" width="16.140625" style="437" bestFit="1" customWidth="1"/>
    <col min="15108" max="15108" width="16.7109375" style="437" customWidth="1"/>
    <col min="15109" max="15109" width="10.7109375" style="437" customWidth="1"/>
    <col min="15110" max="15110" width="17" style="437" bestFit="1" customWidth="1"/>
    <col min="15111" max="15111" width="16.7109375" style="437" customWidth="1"/>
    <col min="15112" max="15113" width="8.7109375" style="437" customWidth="1"/>
    <col min="15114" max="15114" width="16.7109375" style="437" customWidth="1"/>
    <col min="15115" max="15115" width="15.7109375" style="437" customWidth="1"/>
    <col min="15116" max="15117" width="7.7109375" style="437" customWidth="1"/>
    <col min="15118" max="15118" width="10.7109375" style="437" customWidth="1"/>
    <col min="15119" max="15119" width="4.5703125" style="437" bestFit="1" customWidth="1"/>
    <col min="15120" max="15120" width="12.42578125" style="437" bestFit="1" customWidth="1"/>
    <col min="15121" max="15121" width="10.85546875" style="437" bestFit="1" customWidth="1"/>
    <col min="15122" max="15360" width="9.140625" style="437"/>
    <col min="15361" max="15361" width="4" style="437" bestFit="1" customWidth="1"/>
    <col min="15362" max="15362" width="5" style="437" bestFit="1" customWidth="1"/>
    <col min="15363" max="15363" width="16.140625" style="437" bestFit="1" customWidth="1"/>
    <col min="15364" max="15364" width="16.7109375" style="437" customWidth="1"/>
    <col min="15365" max="15365" width="10.7109375" style="437" customWidth="1"/>
    <col min="15366" max="15366" width="17" style="437" bestFit="1" customWidth="1"/>
    <col min="15367" max="15367" width="16.7109375" style="437" customWidth="1"/>
    <col min="15368" max="15369" width="8.7109375" style="437" customWidth="1"/>
    <col min="15370" max="15370" width="16.7109375" style="437" customWidth="1"/>
    <col min="15371" max="15371" width="15.7109375" style="437" customWidth="1"/>
    <col min="15372" max="15373" width="7.7109375" style="437" customWidth="1"/>
    <col min="15374" max="15374" width="10.7109375" style="437" customWidth="1"/>
    <col min="15375" max="15375" width="4.5703125" style="437" bestFit="1" customWidth="1"/>
    <col min="15376" max="15376" width="12.42578125" style="437" bestFit="1" customWidth="1"/>
    <col min="15377" max="15377" width="10.85546875" style="437" bestFit="1" customWidth="1"/>
    <col min="15378" max="15616" width="9.140625" style="437"/>
    <col min="15617" max="15617" width="4" style="437" bestFit="1" customWidth="1"/>
    <col min="15618" max="15618" width="5" style="437" bestFit="1" customWidth="1"/>
    <col min="15619" max="15619" width="16.140625" style="437" bestFit="1" customWidth="1"/>
    <col min="15620" max="15620" width="16.7109375" style="437" customWidth="1"/>
    <col min="15621" max="15621" width="10.7109375" style="437" customWidth="1"/>
    <col min="15622" max="15622" width="17" style="437" bestFit="1" customWidth="1"/>
    <col min="15623" max="15623" width="16.7109375" style="437" customWidth="1"/>
    <col min="15624" max="15625" width="8.7109375" style="437" customWidth="1"/>
    <col min="15626" max="15626" width="16.7109375" style="437" customWidth="1"/>
    <col min="15627" max="15627" width="15.7109375" style="437" customWidth="1"/>
    <col min="15628" max="15629" width="7.7109375" style="437" customWidth="1"/>
    <col min="15630" max="15630" width="10.7109375" style="437" customWidth="1"/>
    <col min="15631" max="15631" width="4.5703125" style="437" bestFit="1" customWidth="1"/>
    <col min="15632" max="15632" width="12.42578125" style="437" bestFit="1" customWidth="1"/>
    <col min="15633" max="15633" width="10.85546875" style="437" bestFit="1" customWidth="1"/>
    <col min="15634" max="15872" width="9.140625" style="437"/>
    <col min="15873" max="15873" width="4" style="437" bestFit="1" customWidth="1"/>
    <col min="15874" max="15874" width="5" style="437" bestFit="1" customWidth="1"/>
    <col min="15875" max="15875" width="16.140625" style="437" bestFit="1" customWidth="1"/>
    <col min="15876" max="15876" width="16.7109375" style="437" customWidth="1"/>
    <col min="15877" max="15877" width="10.7109375" style="437" customWidth="1"/>
    <col min="15878" max="15878" width="17" style="437" bestFit="1" customWidth="1"/>
    <col min="15879" max="15879" width="16.7109375" style="437" customWidth="1"/>
    <col min="15880" max="15881" width="8.7109375" style="437" customWidth="1"/>
    <col min="15882" max="15882" width="16.7109375" style="437" customWidth="1"/>
    <col min="15883" max="15883" width="15.7109375" style="437" customWidth="1"/>
    <col min="15884" max="15885" width="7.7109375" style="437" customWidth="1"/>
    <col min="15886" max="15886" width="10.7109375" style="437" customWidth="1"/>
    <col min="15887" max="15887" width="4.5703125" style="437" bestFit="1" customWidth="1"/>
    <col min="15888" max="15888" width="12.42578125" style="437" bestFit="1" customWidth="1"/>
    <col min="15889" max="15889" width="10.85546875" style="437" bestFit="1" customWidth="1"/>
    <col min="15890" max="16128" width="9.140625" style="437"/>
    <col min="16129" max="16129" width="4" style="437" bestFit="1" customWidth="1"/>
    <col min="16130" max="16130" width="5" style="437" bestFit="1" customWidth="1"/>
    <col min="16131" max="16131" width="16.140625" style="437" bestFit="1" customWidth="1"/>
    <col min="16132" max="16132" width="16.7109375" style="437" customWidth="1"/>
    <col min="16133" max="16133" width="10.7109375" style="437" customWidth="1"/>
    <col min="16134" max="16134" width="17" style="437" bestFit="1" customWidth="1"/>
    <col min="16135" max="16135" width="16.7109375" style="437" customWidth="1"/>
    <col min="16136" max="16137" width="8.7109375" style="437" customWidth="1"/>
    <col min="16138" max="16138" width="16.7109375" style="437" customWidth="1"/>
    <col min="16139" max="16139" width="15.7109375" style="437" customWidth="1"/>
    <col min="16140" max="16141" width="7.7109375" style="437" customWidth="1"/>
    <col min="16142" max="16142" width="10.7109375" style="437" customWidth="1"/>
    <col min="16143" max="16143" width="4.5703125" style="437" bestFit="1" customWidth="1"/>
    <col min="16144" max="16144" width="12.42578125" style="437" bestFit="1" customWidth="1"/>
    <col min="16145" max="16145" width="10.85546875" style="437" bestFit="1" customWidth="1"/>
    <col min="16146" max="16384" width="9.140625" style="437"/>
  </cols>
  <sheetData>
    <row r="1" spans="1:17" ht="16.5" thickBot="1" x14ac:dyDescent="0.3">
      <c r="A1" s="562"/>
      <c r="B1" s="562"/>
      <c r="C1" s="562"/>
      <c r="D1" s="563" t="s">
        <v>1170</v>
      </c>
      <c r="G1" s="426"/>
    </row>
    <row r="2" spans="1:17" x14ac:dyDescent="0.2">
      <c r="A2" s="565"/>
      <c r="B2" s="566"/>
      <c r="C2" s="566"/>
      <c r="D2" s="13" t="s">
        <v>19</v>
      </c>
      <c r="E2" s="14" t="s">
        <v>41</v>
      </c>
      <c r="F2" s="14" t="s">
        <v>51</v>
      </c>
      <c r="G2" s="653" t="s">
        <v>52</v>
      </c>
      <c r="H2" s="690"/>
      <c r="I2" s="690"/>
      <c r="J2" s="567" t="s">
        <v>53</v>
      </c>
      <c r="K2" s="567" t="s">
        <v>54</v>
      </c>
      <c r="L2" s="691" t="s">
        <v>55</v>
      </c>
      <c r="M2" s="691"/>
      <c r="N2" s="568" t="s">
        <v>42</v>
      </c>
    </row>
    <row r="3" spans="1:17" x14ac:dyDescent="0.2">
      <c r="A3" s="565"/>
      <c r="B3" s="569"/>
      <c r="C3" s="570">
        <v>2017</v>
      </c>
      <c r="D3" s="27"/>
      <c r="E3" s="115" t="s">
        <v>715</v>
      </c>
      <c r="F3" s="11" t="s">
        <v>1171</v>
      </c>
      <c r="G3" s="28" t="s">
        <v>46</v>
      </c>
      <c r="H3" s="29" t="s">
        <v>45</v>
      </c>
      <c r="I3" s="30" t="s">
        <v>56</v>
      </c>
      <c r="J3" s="571" t="s">
        <v>57</v>
      </c>
      <c r="K3" s="571" t="s">
        <v>58</v>
      </c>
      <c r="L3" s="692" t="s">
        <v>59</v>
      </c>
      <c r="M3" s="692"/>
      <c r="N3" s="572" t="s">
        <v>43</v>
      </c>
    </row>
    <row r="4" spans="1:17" x14ac:dyDescent="0.2">
      <c r="A4" s="573"/>
      <c r="B4" s="574"/>
      <c r="C4" s="574" t="str">
        <f>IF(E3="den 1 nov.","1 november ","30 juni ")&amp;E4</f>
        <v>1 november 2017</v>
      </c>
      <c r="D4" s="27" t="s">
        <v>47</v>
      </c>
      <c r="E4" s="16">
        <v>2017</v>
      </c>
      <c r="F4" s="11" t="s">
        <v>60</v>
      </c>
      <c r="G4" s="34"/>
      <c r="H4" s="35"/>
      <c r="I4" s="36" t="s">
        <v>61</v>
      </c>
      <c r="J4" s="575" t="s">
        <v>1172</v>
      </c>
      <c r="K4" s="571" t="s">
        <v>43</v>
      </c>
      <c r="L4" s="693" t="s">
        <v>1173</v>
      </c>
      <c r="M4" s="693"/>
      <c r="N4" s="574" t="s">
        <v>44</v>
      </c>
    </row>
    <row r="5" spans="1:17" x14ac:dyDescent="0.2">
      <c r="A5" s="573"/>
      <c r="B5" s="574"/>
      <c r="C5" s="574"/>
      <c r="D5" s="27"/>
      <c r="E5" s="38"/>
      <c r="F5" s="39" t="s">
        <v>1174</v>
      </c>
      <c r="G5" s="40"/>
      <c r="H5" s="35"/>
      <c r="I5" s="36" t="s">
        <v>64</v>
      </c>
      <c r="J5" s="576"/>
      <c r="K5" s="571" t="s">
        <v>65</v>
      </c>
      <c r="L5" s="577" t="s">
        <v>66</v>
      </c>
      <c r="M5" s="577" t="s">
        <v>67</v>
      </c>
      <c r="N5" s="574" t="s">
        <v>49</v>
      </c>
    </row>
    <row r="6" spans="1:17" x14ac:dyDescent="0.2">
      <c r="A6" s="578" t="s">
        <v>19</v>
      </c>
      <c r="B6" s="578" t="s">
        <v>1175</v>
      </c>
      <c r="C6" s="578" t="s">
        <v>1176</v>
      </c>
      <c r="D6" s="27"/>
      <c r="E6" s="38"/>
      <c r="F6" s="43">
        <v>2017</v>
      </c>
      <c r="G6" s="44">
        <v>1.048</v>
      </c>
      <c r="H6" s="35"/>
      <c r="I6" s="36" t="s">
        <v>68</v>
      </c>
      <c r="J6" s="579"/>
      <c r="K6" s="571" t="s">
        <v>69</v>
      </c>
      <c r="L6" s="580" t="s">
        <v>1177</v>
      </c>
      <c r="M6" s="580" t="s">
        <v>1178</v>
      </c>
      <c r="N6" s="581" t="s">
        <v>48</v>
      </c>
    </row>
    <row r="7" spans="1:17" x14ac:dyDescent="0.2">
      <c r="A7" s="582"/>
      <c r="B7" s="583"/>
      <c r="C7" s="583"/>
      <c r="D7" s="17"/>
      <c r="E7" s="17"/>
      <c r="F7" s="47" t="s">
        <v>345</v>
      </c>
      <c r="G7" s="48">
        <v>1.034</v>
      </c>
      <c r="H7" s="49"/>
      <c r="I7" s="50" t="s">
        <v>70</v>
      </c>
      <c r="J7" s="584"/>
      <c r="K7" s="585" t="s">
        <v>71</v>
      </c>
      <c r="L7" s="586"/>
      <c r="M7" s="586"/>
      <c r="N7" s="587"/>
    </row>
    <row r="8" spans="1:17" x14ac:dyDescent="0.2">
      <c r="A8" s="582"/>
      <c r="B8" s="549" t="s">
        <v>1145</v>
      </c>
      <c r="C8" s="550" t="s">
        <v>852</v>
      </c>
      <c r="D8" s="18" t="s">
        <v>358</v>
      </c>
      <c r="E8" s="588">
        <v>10104036</v>
      </c>
      <c r="F8" s="588">
        <v>2087172420100</v>
      </c>
      <c r="G8" s="588">
        <v>2261726823946</v>
      </c>
      <c r="H8" s="589">
        <v>223844</v>
      </c>
      <c r="I8" s="590">
        <v>100</v>
      </c>
      <c r="J8" s="588">
        <v>2600987009549</v>
      </c>
      <c r="K8" s="588">
        <v>339260185603</v>
      </c>
      <c r="L8" s="591"/>
      <c r="M8" s="591"/>
      <c r="N8" s="591"/>
      <c r="O8" s="592" t="s">
        <v>1147</v>
      </c>
      <c r="P8" s="592" t="s">
        <v>47</v>
      </c>
      <c r="Q8" s="592" t="s">
        <v>1148</v>
      </c>
    </row>
    <row r="9" spans="1:17" ht="25.5" x14ac:dyDescent="0.2">
      <c r="A9" s="593" t="s">
        <v>1149</v>
      </c>
      <c r="B9" s="594" t="s">
        <v>873</v>
      </c>
      <c r="C9" s="595" t="s">
        <v>360</v>
      </c>
      <c r="D9" s="596" t="s">
        <v>689</v>
      </c>
      <c r="E9" s="597">
        <v>91631</v>
      </c>
      <c r="F9" s="597">
        <v>16449846900</v>
      </c>
      <c r="G9" s="598">
        <v>17825580496</v>
      </c>
      <c r="H9" s="598">
        <v>194537</v>
      </c>
      <c r="I9" s="142">
        <v>86.9</v>
      </c>
      <c r="J9" s="56">
        <v>23587706999</v>
      </c>
      <c r="K9" s="56">
        <v>5762126503</v>
      </c>
      <c r="L9" s="599">
        <v>19.05</v>
      </c>
      <c r="M9" s="599">
        <v>16.98</v>
      </c>
      <c r="N9" s="56">
        <v>11979</v>
      </c>
      <c r="O9" s="564">
        <f>RANK(N9,$N$9:$N$298,1)</f>
        <v>199</v>
      </c>
      <c r="P9" s="564" t="str">
        <f>C9</f>
        <v>Botkyrka</v>
      </c>
      <c r="Q9" s="600">
        <f>N9</f>
        <v>11979</v>
      </c>
    </row>
    <row r="10" spans="1:17" x14ac:dyDescent="0.2">
      <c r="A10" s="593" t="s">
        <v>1149</v>
      </c>
      <c r="B10" s="594" t="s">
        <v>880</v>
      </c>
      <c r="C10" s="437" t="s">
        <v>361</v>
      </c>
      <c r="D10" s="493" t="s">
        <v>361</v>
      </c>
      <c r="E10" s="597">
        <v>32890</v>
      </c>
      <c r="F10" s="597">
        <v>12038574600</v>
      </c>
      <c r="G10" s="598">
        <v>13045384671</v>
      </c>
      <c r="H10" s="598">
        <v>396637</v>
      </c>
      <c r="I10" s="142">
        <v>177.2</v>
      </c>
      <c r="J10" s="56">
        <v>8466563534</v>
      </c>
      <c r="K10" s="56">
        <v>-4578821137</v>
      </c>
      <c r="L10" s="599">
        <v>19.05</v>
      </c>
      <c r="M10" s="599">
        <v>16.98</v>
      </c>
      <c r="N10" s="56">
        <v>-23639</v>
      </c>
      <c r="O10" s="564">
        <f t="shared" ref="O10:O73" si="0">RANK(N10,$N$9:$N$298,1)</f>
        <v>1</v>
      </c>
      <c r="P10" s="564" t="str">
        <f t="shared" ref="P10:P73" si="1">C10</f>
        <v>Danderyd</v>
      </c>
      <c r="Q10" s="600">
        <f t="shared" ref="Q10:Q73" si="2">N10</f>
        <v>-23639</v>
      </c>
    </row>
    <row r="11" spans="1:17" x14ac:dyDescent="0.2">
      <c r="A11" s="593" t="s">
        <v>1149</v>
      </c>
      <c r="B11" s="594" t="s">
        <v>884</v>
      </c>
      <c r="C11" s="437" t="s">
        <v>362</v>
      </c>
      <c r="D11" s="493" t="s">
        <v>362</v>
      </c>
      <c r="E11" s="597">
        <v>27692</v>
      </c>
      <c r="F11" s="597">
        <v>7208714500</v>
      </c>
      <c r="G11" s="598">
        <v>7811593711</v>
      </c>
      <c r="H11" s="598">
        <v>282088</v>
      </c>
      <c r="I11" s="142">
        <v>126</v>
      </c>
      <c r="J11" s="56">
        <v>7128491255</v>
      </c>
      <c r="K11" s="56">
        <v>-683102456</v>
      </c>
      <c r="L11" s="599">
        <v>19.05</v>
      </c>
      <c r="M11" s="599">
        <v>16.98</v>
      </c>
      <c r="N11" s="56">
        <v>-4189</v>
      </c>
      <c r="O11" s="564">
        <f t="shared" si="0"/>
        <v>7</v>
      </c>
      <c r="P11" s="564" t="str">
        <f t="shared" si="1"/>
        <v>Ekerö</v>
      </c>
      <c r="Q11" s="600">
        <f t="shared" si="2"/>
        <v>-4189</v>
      </c>
    </row>
    <row r="12" spans="1:17" x14ac:dyDescent="0.2">
      <c r="A12" s="593" t="s">
        <v>1149</v>
      </c>
      <c r="B12" s="594" t="s">
        <v>918</v>
      </c>
      <c r="C12" s="437" t="s">
        <v>363</v>
      </c>
      <c r="D12" s="493" t="s">
        <v>363</v>
      </c>
      <c r="E12" s="597">
        <v>87490</v>
      </c>
      <c r="F12" s="597">
        <v>17366458600</v>
      </c>
      <c r="G12" s="598">
        <v>18818850266</v>
      </c>
      <c r="H12" s="598">
        <v>215097</v>
      </c>
      <c r="I12" s="142">
        <v>96.1</v>
      </c>
      <c r="J12" s="56">
        <v>22521728294</v>
      </c>
      <c r="K12" s="56">
        <v>3702878028</v>
      </c>
      <c r="L12" s="599">
        <v>19.05</v>
      </c>
      <c r="M12" s="599">
        <v>16.98</v>
      </c>
      <c r="N12" s="56">
        <v>8063</v>
      </c>
      <c r="O12" s="564">
        <f t="shared" si="0"/>
        <v>78</v>
      </c>
      <c r="P12" s="564" t="str">
        <f t="shared" si="1"/>
        <v>Haninge</v>
      </c>
      <c r="Q12" s="600">
        <f t="shared" si="2"/>
        <v>8063</v>
      </c>
    </row>
    <row r="13" spans="1:17" x14ac:dyDescent="0.2">
      <c r="A13" s="593" t="s">
        <v>1149</v>
      </c>
      <c r="B13" s="594" t="s">
        <v>926</v>
      </c>
      <c r="C13" s="437" t="s">
        <v>364</v>
      </c>
      <c r="D13" s="493" t="s">
        <v>364</v>
      </c>
      <c r="E13" s="597">
        <v>109523</v>
      </c>
      <c r="F13" s="597">
        <v>23043144900</v>
      </c>
      <c r="G13" s="598">
        <v>24970289194</v>
      </c>
      <c r="H13" s="598">
        <v>227991</v>
      </c>
      <c r="I13" s="142">
        <v>101.9</v>
      </c>
      <c r="J13" s="56">
        <v>28193476374</v>
      </c>
      <c r="K13" s="56">
        <v>3223187180</v>
      </c>
      <c r="L13" s="599">
        <v>19.05</v>
      </c>
      <c r="M13" s="599">
        <v>16.98</v>
      </c>
      <c r="N13" s="56">
        <v>5606</v>
      </c>
      <c r="O13" s="564">
        <f t="shared" si="0"/>
        <v>42</v>
      </c>
      <c r="P13" s="564" t="str">
        <f t="shared" si="1"/>
        <v>Huddinge</v>
      </c>
      <c r="Q13" s="600">
        <f t="shared" si="2"/>
        <v>5606</v>
      </c>
    </row>
    <row r="14" spans="1:17" x14ac:dyDescent="0.2">
      <c r="A14" s="593" t="s">
        <v>1149</v>
      </c>
      <c r="B14" s="594" t="s">
        <v>941</v>
      </c>
      <c r="C14" s="437" t="s">
        <v>365</v>
      </c>
      <c r="D14" s="493" t="s">
        <v>365</v>
      </c>
      <c r="E14" s="597">
        <v>76055</v>
      </c>
      <c r="F14" s="597">
        <v>16210971700</v>
      </c>
      <c r="G14" s="598">
        <v>17566727685</v>
      </c>
      <c r="H14" s="598">
        <v>230974</v>
      </c>
      <c r="I14" s="142">
        <v>103.2</v>
      </c>
      <c r="J14" s="56">
        <v>19578123733</v>
      </c>
      <c r="K14" s="56">
        <v>2011396048</v>
      </c>
      <c r="L14" s="599">
        <v>19.05</v>
      </c>
      <c r="M14" s="599">
        <v>16.98</v>
      </c>
      <c r="N14" s="56">
        <v>5038</v>
      </c>
      <c r="O14" s="564">
        <f t="shared" si="0"/>
        <v>37</v>
      </c>
      <c r="P14" s="564" t="str">
        <f t="shared" si="1"/>
        <v>Järfälla</v>
      </c>
      <c r="Q14" s="600">
        <f t="shared" si="2"/>
        <v>5038</v>
      </c>
    </row>
    <row r="15" spans="1:17" x14ac:dyDescent="0.2">
      <c r="A15" s="593" t="s">
        <v>1149</v>
      </c>
      <c r="B15" s="594" t="s">
        <v>973</v>
      </c>
      <c r="C15" s="437" t="s">
        <v>366</v>
      </c>
      <c r="D15" s="493" t="s">
        <v>366</v>
      </c>
      <c r="E15" s="597">
        <v>47111</v>
      </c>
      <c r="F15" s="597">
        <v>14758266600</v>
      </c>
      <c r="G15" s="598">
        <v>15992529952</v>
      </c>
      <c r="H15" s="598">
        <v>339465</v>
      </c>
      <c r="I15" s="142">
        <v>151.69999999999999</v>
      </c>
      <c r="J15" s="56">
        <v>12127341887</v>
      </c>
      <c r="K15" s="56">
        <v>-3865188065</v>
      </c>
      <c r="L15" s="599">
        <v>19.05</v>
      </c>
      <c r="M15" s="599">
        <v>16.98</v>
      </c>
      <c r="N15" s="56">
        <v>-13931</v>
      </c>
      <c r="O15" s="564">
        <f t="shared" si="0"/>
        <v>2</v>
      </c>
      <c r="P15" s="564" t="str">
        <f t="shared" si="1"/>
        <v>Lidingö</v>
      </c>
      <c r="Q15" s="600">
        <f t="shared" si="2"/>
        <v>-13931</v>
      </c>
    </row>
    <row r="16" spans="1:17" x14ac:dyDescent="0.2">
      <c r="A16" s="593" t="s">
        <v>1149</v>
      </c>
      <c r="B16" s="594" t="s">
        <v>1003</v>
      </c>
      <c r="C16" s="437" t="s">
        <v>367</v>
      </c>
      <c r="D16" s="493" t="s">
        <v>367</v>
      </c>
      <c r="E16" s="597">
        <v>101026</v>
      </c>
      <c r="F16" s="597">
        <v>27182858000</v>
      </c>
      <c r="G16" s="598">
        <v>29456214780</v>
      </c>
      <c r="H16" s="598">
        <v>291571</v>
      </c>
      <c r="I16" s="142">
        <v>130.30000000000001</v>
      </c>
      <c r="J16" s="56">
        <v>26006173536</v>
      </c>
      <c r="K16" s="56">
        <v>-3450041244</v>
      </c>
      <c r="L16" s="599">
        <v>19.05</v>
      </c>
      <c r="M16" s="599">
        <v>16.98</v>
      </c>
      <c r="N16" s="56">
        <v>-5799</v>
      </c>
      <c r="O16" s="564">
        <f t="shared" si="0"/>
        <v>4</v>
      </c>
      <c r="P16" s="564" t="str">
        <f t="shared" si="1"/>
        <v>Nacka</v>
      </c>
      <c r="Q16" s="600">
        <f t="shared" si="2"/>
        <v>-5799</v>
      </c>
    </row>
    <row r="17" spans="1:17" x14ac:dyDescent="0.2">
      <c r="A17" s="593" t="s">
        <v>1149</v>
      </c>
      <c r="B17" s="594" t="s">
        <v>1009</v>
      </c>
      <c r="C17" s="437" t="s">
        <v>368</v>
      </c>
      <c r="D17" s="493" t="s">
        <v>368</v>
      </c>
      <c r="E17" s="597">
        <v>60668</v>
      </c>
      <c r="F17" s="597">
        <v>11835162400</v>
      </c>
      <c r="G17" s="598">
        <v>12824960702</v>
      </c>
      <c r="H17" s="598">
        <v>211396</v>
      </c>
      <c r="I17" s="142">
        <v>94.4</v>
      </c>
      <c r="J17" s="56">
        <v>15617192961</v>
      </c>
      <c r="K17" s="56">
        <v>2792232259</v>
      </c>
      <c r="L17" s="599">
        <v>19.05</v>
      </c>
      <c r="M17" s="599">
        <v>16.98</v>
      </c>
      <c r="N17" s="56">
        <v>8768</v>
      </c>
      <c r="O17" s="564">
        <f t="shared" si="0"/>
        <v>87</v>
      </c>
      <c r="P17" s="564" t="str">
        <f t="shared" si="1"/>
        <v>Norrtälje</v>
      </c>
      <c r="Q17" s="600">
        <f t="shared" si="2"/>
        <v>8768</v>
      </c>
    </row>
    <row r="18" spans="1:17" x14ac:dyDescent="0.2">
      <c r="A18" s="593" t="s">
        <v>1149</v>
      </c>
      <c r="B18" s="594" t="s">
        <v>1012</v>
      </c>
      <c r="C18" s="437" t="s">
        <v>369</v>
      </c>
      <c r="D18" s="493" t="s">
        <v>369</v>
      </c>
      <c r="E18" s="597">
        <v>10608</v>
      </c>
      <c r="F18" s="597">
        <v>2384096000</v>
      </c>
      <c r="G18" s="598">
        <v>2583482717</v>
      </c>
      <c r="H18" s="598">
        <v>243541</v>
      </c>
      <c r="I18" s="142">
        <v>108.8</v>
      </c>
      <c r="J18" s="56">
        <v>2730717725</v>
      </c>
      <c r="K18" s="56">
        <v>147235008</v>
      </c>
      <c r="L18" s="599">
        <v>19.05</v>
      </c>
      <c r="M18" s="599">
        <v>16.98</v>
      </c>
      <c r="N18" s="56">
        <v>2644</v>
      </c>
      <c r="O18" s="564">
        <f t="shared" si="0"/>
        <v>25</v>
      </c>
      <c r="P18" s="564" t="str">
        <f t="shared" si="1"/>
        <v>Nykvarn</v>
      </c>
      <c r="Q18" s="600">
        <f t="shared" si="2"/>
        <v>2644</v>
      </c>
    </row>
    <row r="19" spans="1:17" x14ac:dyDescent="0.2">
      <c r="A19" s="593" t="s">
        <v>1149</v>
      </c>
      <c r="B19" s="594" t="s">
        <v>1014</v>
      </c>
      <c r="C19" s="437" t="s">
        <v>370</v>
      </c>
      <c r="D19" s="493" t="s">
        <v>370</v>
      </c>
      <c r="E19" s="597">
        <v>28048</v>
      </c>
      <c r="F19" s="597">
        <v>5709054600</v>
      </c>
      <c r="G19" s="598">
        <v>6186514254</v>
      </c>
      <c r="H19" s="598">
        <v>220569</v>
      </c>
      <c r="I19" s="142">
        <v>98.5</v>
      </c>
      <c r="J19" s="56">
        <v>7220132989</v>
      </c>
      <c r="K19" s="56">
        <v>1033618735</v>
      </c>
      <c r="L19" s="599">
        <v>19.05</v>
      </c>
      <c r="M19" s="599">
        <v>16.98</v>
      </c>
      <c r="N19" s="56">
        <v>7020</v>
      </c>
      <c r="O19" s="564">
        <f t="shared" si="0"/>
        <v>57</v>
      </c>
      <c r="P19" s="564" t="str">
        <f t="shared" si="1"/>
        <v>Nynäshamn</v>
      </c>
      <c r="Q19" s="600">
        <f t="shared" si="2"/>
        <v>7020</v>
      </c>
    </row>
    <row r="20" spans="1:17" x14ac:dyDescent="0.2">
      <c r="A20" s="593" t="s">
        <v>1149</v>
      </c>
      <c r="B20" s="594" t="s">
        <v>1033</v>
      </c>
      <c r="C20" s="437" t="s">
        <v>371</v>
      </c>
      <c r="D20" s="493" t="s">
        <v>371</v>
      </c>
      <c r="E20" s="597">
        <v>16665</v>
      </c>
      <c r="F20" s="597">
        <v>3755080000</v>
      </c>
      <c r="G20" s="598">
        <v>4069124851</v>
      </c>
      <c r="H20" s="598">
        <v>244172</v>
      </c>
      <c r="I20" s="142">
        <v>109.1</v>
      </c>
      <c r="J20" s="56">
        <v>4289914299</v>
      </c>
      <c r="K20" s="56">
        <v>220789448</v>
      </c>
      <c r="L20" s="599">
        <v>19.05</v>
      </c>
      <c r="M20" s="599">
        <v>16.98</v>
      </c>
      <c r="N20" s="56">
        <v>2524</v>
      </c>
      <c r="O20" s="564">
        <f t="shared" si="0"/>
        <v>23</v>
      </c>
      <c r="P20" s="564" t="str">
        <f t="shared" si="1"/>
        <v>Salem</v>
      </c>
      <c r="Q20" s="600">
        <f t="shared" si="2"/>
        <v>2524</v>
      </c>
    </row>
    <row r="21" spans="1:17" x14ac:dyDescent="0.2">
      <c r="A21" s="593" t="s">
        <v>1149</v>
      </c>
      <c r="B21" s="594" t="s">
        <v>1035</v>
      </c>
      <c r="C21" s="437" t="s">
        <v>372</v>
      </c>
      <c r="D21" s="493" t="s">
        <v>372</v>
      </c>
      <c r="E21" s="597">
        <v>46982</v>
      </c>
      <c r="F21" s="597">
        <v>9420788800</v>
      </c>
      <c r="G21" s="598">
        <v>10208668209</v>
      </c>
      <c r="H21" s="598">
        <v>217289</v>
      </c>
      <c r="I21" s="142">
        <v>97.1</v>
      </c>
      <c r="J21" s="56">
        <v>12094134629</v>
      </c>
      <c r="K21" s="56">
        <v>1885466420</v>
      </c>
      <c r="L21" s="599">
        <v>19.05</v>
      </c>
      <c r="M21" s="599">
        <v>16.98</v>
      </c>
      <c r="N21" s="56">
        <v>7645</v>
      </c>
      <c r="O21" s="564">
        <f t="shared" si="0"/>
        <v>65</v>
      </c>
      <c r="P21" s="564" t="str">
        <f t="shared" si="1"/>
        <v>Sigtuna</v>
      </c>
      <c r="Q21" s="600">
        <f t="shared" si="2"/>
        <v>7645</v>
      </c>
    </row>
    <row r="22" spans="1:17" x14ac:dyDescent="0.2">
      <c r="A22" s="593" t="s">
        <v>1149</v>
      </c>
      <c r="B22" s="594" t="s">
        <v>1045</v>
      </c>
      <c r="C22" s="437" t="s">
        <v>373</v>
      </c>
      <c r="D22" s="493" t="s">
        <v>373</v>
      </c>
      <c r="E22" s="597">
        <v>71639</v>
      </c>
      <c r="F22" s="597">
        <v>18937439200</v>
      </c>
      <c r="G22" s="598">
        <v>20521215115</v>
      </c>
      <c r="H22" s="598">
        <v>286453</v>
      </c>
      <c r="I22" s="142">
        <v>128</v>
      </c>
      <c r="J22" s="56">
        <v>18441354363</v>
      </c>
      <c r="K22" s="56">
        <v>-2079860752</v>
      </c>
      <c r="L22" s="599">
        <v>19.05</v>
      </c>
      <c r="M22" s="599">
        <v>16.98</v>
      </c>
      <c r="N22" s="56">
        <v>-4930</v>
      </c>
      <c r="O22" s="564">
        <f t="shared" si="0"/>
        <v>5</v>
      </c>
      <c r="P22" s="564" t="str">
        <f t="shared" si="1"/>
        <v>Sollentuna</v>
      </c>
      <c r="Q22" s="600">
        <f t="shared" si="2"/>
        <v>-4930</v>
      </c>
    </row>
    <row r="23" spans="1:17" x14ac:dyDescent="0.2">
      <c r="A23" s="593" t="s">
        <v>1149</v>
      </c>
      <c r="B23" s="594" t="s">
        <v>1046</v>
      </c>
      <c r="C23" s="437" t="s">
        <v>374</v>
      </c>
      <c r="D23" s="493" t="s">
        <v>374</v>
      </c>
      <c r="E23" s="597">
        <v>79834</v>
      </c>
      <c r="F23" s="597">
        <v>20201417300</v>
      </c>
      <c r="G23" s="598">
        <v>21890902232</v>
      </c>
      <c r="H23" s="598">
        <v>274205</v>
      </c>
      <c r="I23" s="142">
        <v>122.5</v>
      </c>
      <c r="J23" s="56">
        <v>20550916180</v>
      </c>
      <c r="K23" s="56">
        <v>-1339986052</v>
      </c>
      <c r="L23" s="599">
        <v>19.05</v>
      </c>
      <c r="M23" s="599">
        <v>16.98</v>
      </c>
      <c r="N23" s="56">
        <v>-2850</v>
      </c>
      <c r="O23" s="564">
        <f t="shared" si="0"/>
        <v>10</v>
      </c>
      <c r="P23" s="564" t="str">
        <f t="shared" si="1"/>
        <v>Solna</v>
      </c>
      <c r="Q23" s="600">
        <f t="shared" si="2"/>
        <v>-2850</v>
      </c>
    </row>
    <row r="24" spans="1:17" x14ac:dyDescent="0.2">
      <c r="A24" s="593" t="s">
        <v>1149</v>
      </c>
      <c r="B24" s="594" t="s">
        <v>1051</v>
      </c>
      <c r="C24" s="437" t="s">
        <v>375</v>
      </c>
      <c r="D24" s="493" t="s">
        <v>375</v>
      </c>
      <c r="E24" s="597">
        <v>949164</v>
      </c>
      <c r="F24" s="597">
        <v>245950374100</v>
      </c>
      <c r="G24" s="598">
        <v>266519695787</v>
      </c>
      <c r="H24" s="598">
        <v>280794</v>
      </c>
      <c r="I24" s="142">
        <v>125.4</v>
      </c>
      <c r="J24" s="56">
        <v>244334366378</v>
      </c>
      <c r="K24" s="56">
        <v>-22185329409</v>
      </c>
      <c r="L24" s="599">
        <v>19.05</v>
      </c>
      <c r="M24" s="599">
        <v>16.98</v>
      </c>
      <c r="N24" s="56">
        <v>-3969</v>
      </c>
      <c r="O24" s="564">
        <f t="shared" si="0"/>
        <v>9</v>
      </c>
      <c r="P24" s="564" t="str">
        <f t="shared" si="1"/>
        <v>Stockholm</v>
      </c>
      <c r="Q24" s="600">
        <f t="shared" si="2"/>
        <v>-3969</v>
      </c>
    </row>
    <row r="25" spans="1:17" x14ac:dyDescent="0.2">
      <c r="A25" s="593" t="s">
        <v>1149</v>
      </c>
      <c r="B25" s="594" t="s">
        <v>1057</v>
      </c>
      <c r="C25" s="437" t="s">
        <v>376</v>
      </c>
      <c r="D25" s="493" t="s">
        <v>376</v>
      </c>
      <c r="E25" s="597">
        <v>49105</v>
      </c>
      <c r="F25" s="597">
        <v>11181786200</v>
      </c>
      <c r="G25" s="598">
        <v>12116941343</v>
      </c>
      <c r="H25" s="598">
        <v>246756</v>
      </c>
      <c r="I25" s="142">
        <v>110.2</v>
      </c>
      <c r="J25" s="56">
        <v>12640638563</v>
      </c>
      <c r="K25" s="56">
        <v>523697220</v>
      </c>
      <c r="L25" s="599">
        <v>19.05</v>
      </c>
      <c r="M25" s="599">
        <v>16.98</v>
      </c>
      <c r="N25" s="56">
        <v>2032</v>
      </c>
      <c r="O25" s="564">
        <f t="shared" si="0"/>
        <v>21</v>
      </c>
      <c r="P25" s="564" t="str">
        <f t="shared" si="1"/>
        <v>Sundbyberg</v>
      </c>
      <c r="Q25" s="600">
        <f t="shared" si="2"/>
        <v>2032</v>
      </c>
    </row>
    <row r="26" spans="1:17" x14ac:dyDescent="0.2">
      <c r="A26" s="593" t="s">
        <v>1149</v>
      </c>
      <c r="B26" s="594" t="s">
        <v>1069</v>
      </c>
      <c r="C26" s="437" t="s">
        <v>377</v>
      </c>
      <c r="D26" s="493" t="s">
        <v>377</v>
      </c>
      <c r="E26" s="597">
        <v>95834</v>
      </c>
      <c r="F26" s="597">
        <v>17521213900</v>
      </c>
      <c r="G26" s="598">
        <v>18986548061</v>
      </c>
      <c r="H26" s="598">
        <v>198119</v>
      </c>
      <c r="I26" s="142">
        <v>88.5</v>
      </c>
      <c r="J26" s="56">
        <v>24669645780</v>
      </c>
      <c r="K26" s="56">
        <v>5683097719</v>
      </c>
      <c r="L26" s="599">
        <v>19.05</v>
      </c>
      <c r="M26" s="599">
        <v>16.98</v>
      </c>
      <c r="N26" s="56">
        <v>11297</v>
      </c>
      <c r="O26" s="564">
        <f t="shared" si="0"/>
        <v>171</v>
      </c>
      <c r="P26" s="564" t="str">
        <f t="shared" si="1"/>
        <v>Södertälje</v>
      </c>
      <c r="Q26" s="600">
        <f t="shared" si="2"/>
        <v>11297</v>
      </c>
    </row>
    <row r="27" spans="1:17" x14ac:dyDescent="0.2">
      <c r="A27" s="593" t="s">
        <v>1149</v>
      </c>
      <c r="B27" s="594" t="s">
        <v>1086</v>
      </c>
      <c r="C27" s="437" t="s">
        <v>378</v>
      </c>
      <c r="D27" s="493" t="s">
        <v>378</v>
      </c>
      <c r="E27" s="597">
        <v>47176</v>
      </c>
      <c r="F27" s="597">
        <v>11057010500</v>
      </c>
      <c r="G27" s="598">
        <v>11981730402</v>
      </c>
      <c r="H27" s="598">
        <v>253979</v>
      </c>
      <c r="I27" s="142">
        <v>113.5</v>
      </c>
      <c r="J27" s="56">
        <v>12144074226</v>
      </c>
      <c r="K27" s="56">
        <v>162343824</v>
      </c>
      <c r="L27" s="599">
        <v>19.05</v>
      </c>
      <c r="M27" s="599">
        <v>16.98</v>
      </c>
      <c r="N27" s="56">
        <v>656</v>
      </c>
      <c r="O27" s="564">
        <f t="shared" si="0"/>
        <v>15</v>
      </c>
      <c r="P27" s="564" t="str">
        <f t="shared" si="1"/>
        <v>Tyresö</v>
      </c>
      <c r="Q27" s="600">
        <f t="shared" si="2"/>
        <v>656</v>
      </c>
    </row>
    <row r="28" spans="1:17" x14ac:dyDescent="0.2">
      <c r="A28" s="593" t="s">
        <v>1149</v>
      </c>
      <c r="B28" s="594" t="s">
        <v>1087</v>
      </c>
      <c r="C28" s="437" t="s">
        <v>379</v>
      </c>
      <c r="D28" s="493" t="s">
        <v>379</v>
      </c>
      <c r="E28" s="597">
        <v>70315</v>
      </c>
      <c r="F28" s="597">
        <v>20215597900</v>
      </c>
      <c r="G28" s="598">
        <v>21906268784</v>
      </c>
      <c r="H28" s="598">
        <v>311545</v>
      </c>
      <c r="I28" s="142">
        <v>139.19999999999999</v>
      </c>
      <c r="J28" s="56">
        <v>18100529489</v>
      </c>
      <c r="K28" s="56">
        <v>-3805739295</v>
      </c>
      <c r="L28" s="599">
        <v>19.05</v>
      </c>
      <c r="M28" s="599">
        <v>16.98</v>
      </c>
      <c r="N28" s="56">
        <v>-9190</v>
      </c>
      <c r="O28" s="564">
        <f t="shared" si="0"/>
        <v>3</v>
      </c>
      <c r="P28" s="564" t="str">
        <f t="shared" si="1"/>
        <v>Täby</v>
      </c>
      <c r="Q28" s="600">
        <f t="shared" si="2"/>
        <v>-9190</v>
      </c>
    </row>
    <row r="29" spans="1:17" x14ac:dyDescent="0.2">
      <c r="A29" s="593" t="s">
        <v>1149</v>
      </c>
      <c r="B29" s="594" t="s">
        <v>1092</v>
      </c>
      <c r="C29" s="437" t="s">
        <v>380</v>
      </c>
      <c r="D29" s="493" t="s">
        <v>380</v>
      </c>
      <c r="E29" s="597">
        <v>44493</v>
      </c>
      <c r="F29" s="597">
        <v>9470860400</v>
      </c>
      <c r="G29" s="122">
        <v>10262927397</v>
      </c>
      <c r="H29" s="122">
        <v>230664</v>
      </c>
      <c r="I29" s="142">
        <v>103</v>
      </c>
      <c r="J29" s="56">
        <v>11453414756</v>
      </c>
      <c r="K29" s="56">
        <v>1190487359</v>
      </c>
      <c r="L29" s="599">
        <v>19.05</v>
      </c>
      <c r="M29" s="599">
        <v>16.98</v>
      </c>
      <c r="N29" s="56">
        <v>5097</v>
      </c>
      <c r="O29" s="564">
        <f t="shared" si="0"/>
        <v>38</v>
      </c>
      <c r="P29" s="564" t="str">
        <f t="shared" si="1"/>
        <v>Upplands Väsby</v>
      </c>
      <c r="Q29" s="600">
        <f t="shared" si="2"/>
        <v>5097</v>
      </c>
    </row>
    <row r="30" spans="1:17" x14ac:dyDescent="0.2">
      <c r="A30" s="593" t="s">
        <v>1149</v>
      </c>
      <c r="B30" s="594" t="s">
        <v>1093</v>
      </c>
      <c r="C30" s="437" t="s">
        <v>381</v>
      </c>
      <c r="D30" s="493" t="s">
        <v>381</v>
      </c>
      <c r="E30" s="597">
        <v>27447</v>
      </c>
      <c r="F30" s="597">
        <v>5461226600</v>
      </c>
      <c r="G30" s="122">
        <v>5917959903</v>
      </c>
      <c r="H30" s="122">
        <v>215614</v>
      </c>
      <c r="I30" s="142">
        <v>96.3</v>
      </c>
      <c r="J30" s="56">
        <v>7065423208</v>
      </c>
      <c r="K30" s="56">
        <v>1147463305</v>
      </c>
      <c r="L30" s="599">
        <v>19.05</v>
      </c>
      <c r="M30" s="599">
        <v>16.98</v>
      </c>
      <c r="N30" s="56">
        <v>7964</v>
      </c>
      <c r="O30" s="564">
        <f t="shared" si="0"/>
        <v>74</v>
      </c>
      <c r="P30" s="564" t="str">
        <f t="shared" si="1"/>
        <v>Upplands-Bro</v>
      </c>
      <c r="Q30" s="600">
        <f t="shared" si="2"/>
        <v>7964</v>
      </c>
    </row>
    <row r="31" spans="1:17" x14ac:dyDescent="0.2">
      <c r="A31" s="593" t="s">
        <v>1149</v>
      </c>
      <c r="B31" s="594" t="s">
        <v>1099</v>
      </c>
      <c r="C31" s="437" t="s">
        <v>382</v>
      </c>
      <c r="D31" s="493" t="s">
        <v>382</v>
      </c>
      <c r="E31" s="597">
        <v>33144</v>
      </c>
      <c r="F31" s="597">
        <v>7759583200</v>
      </c>
      <c r="G31" s="122">
        <v>8408532662</v>
      </c>
      <c r="H31" s="122">
        <v>253697</v>
      </c>
      <c r="I31" s="142">
        <v>113.3</v>
      </c>
      <c r="J31" s="56">
        <v>8531948366</v>
      </c>
      <c r="K31" s="56">
        <v>123415704</v>
      </c>
      <c r="L31" s="599">
        <v>19.05</v>
      </c>
      <c r="M31" s="599">
        <v>16.98</v>
      </c>
      <c r="N31" s="56">
        <v>709</v>
      </c>
      <c r="O31" s="564">
        <f t="shared" si="0"/>
        <v>16</v>
      </c>
      <c r="P31" s="564" t="str">
        <f t="shared" si="1"/>
        <v>Vallentuna</v>
      </c>
      <c r="Q31" s="600">
        <f t="shared" si="2"/>
        <v>709</v>
      </c>
    </row>
    <row r="32" spans="1:17" x14ac:dyDescent="0.2">
      <c r="A32" s="593" t="s">
        <v>1149</v>
      </c>
      <c r="B32" s="594" t="s">
        <v>1103</v>
      </c>
      <c r="C32" s="437" t="s">
        <v>383</v>
      </c>
      <c r="D32" s="493" t="s">
        <v>383</v>
      </c>
      <c r="E32" s="597">
        <v>11798</v>
      </c>
      <c r="F32" s="597">
        <v>3073052900</v>
      </c>
      <c r="G32" s="122">
        <v>3330058460</v>
      </c>
      <c r="H32" s="122">
        <v>282256</v>
      </c>
      <c r="I32" s="142">
        <v>126.1</v>
      </c>
      <c r="J32" s="56">
        <v>3037048239</v>
      </c>
      <c r="K32" s="56">
        <v>-293010221</v>
      </c>
      <c r="L32" s="599">
        <v>19.05</v>
      </c>
      <c r="M32" s="599">
        <v>16.98</v>
      </c>
      <c r="N32" s="56">
        <v>-4217</v>
      </c>
      <c r="O32" s="564">
        <f t="shared" si="0"/>
        <v>6</v>
      </c>
      <c r="P32" s="564" t="str">
        <f t="shared" si="1"/>
        <v>Vaxholm</v>
      </c>
      <c r="Q32" s="600">
        <f t="shared" si="2"/>
        <v>-4217</v>
      </c>
    </row>
    <row r="33" spans="1:17" x14ac:dyDescent="0.2">
      <c r="A33" s="593" t="s">
        <v>1149</v>
      </c>
      <c r="B33" s="594" t="s">
        <v>1113</v>
      </c>
      <c r="C33" s="437" t="s">
        <v>384</v>
      </c>
      <c r="D33" s="493" t="s">
        <v>384</v>
      </c>
      <c r="E33" s="597">
        <v>43134</v>
      </c>
      <c r="F33" s="597">
        <v>9962079500</v>
      </c>
      <c r="G33" s="122">
        <v>10795228133</v>
      </c>
      <c r="H33" s="122">
        <v>250272</v>
      </c>
      <c r="I33" s="142">
        <v>111.8</v>
      </c>
      <c r="J33" s="56">
        <v>11103580160</v>
      </c>
      <c r="K33" s="56">
        <v>308352027</v>
      </c>
      <c r="L33" s="599">
        <v>19.05</v>
      </c>
      <c r="M33" s="599">
        <v>16.98</v>
      </c>
      <c r="N33" s="56">
        <v>1362</v>
      </c>
      <c r="O33" s="564">
        <f t="shared" si="0"/>
        <v>19</v>
      </c>
      <c r="P33" s="564" t="str">
        <f t="shared" si="1"/>
        <v>Värmdö</v>
      </c>
      <c r="Q33" s="600">
        <f t="shared" si="2"/>
        <v>1362</v>
      </c>
    </row>
    <row r="34" spans="1:17" x14ac:dyDescent="0.2">
      <c r="A34" s="593" t="s">
        <v>1149</v>
      </c>
      <c r="B34" s="594" t="s">
        <v>1138</v>
      </c>
      <c r="C34" s="437" t="s">
        <v>385</v>
      </c>
      <c r="D34" s="493" t="s">
        <v>385</v>
      </c>
      <c r="E34" s="597">
        <v>43945</v>
      </c>
      <c r="F34" s="597">
        <v>10213723800</v>
      </c>
      <c r="G34" s="122">
        <v>11067917949</v>
      </c>
      <c r="H34" s="122">
        <v>251858</v>
      </c>
      <c r="I34" s="142">
        <v>112.5</v>
      </c>
      <c r="J34" s="56">
        <v>11312348267</v>
      </c>
      <c r="K34" s="56">
        <v>244430318</v>
      </c>
      <c r="L34" s="599">
        <v>19.05</v>
      </c>
      <c r="M34" s="599">
        <v>16.98</v>
      </c>
      <c r="N34" s="56">
        <v>1060</v>
      </c>
      <c r="O34" s="564">
        <f t="shared" si="0"/>
        <v>18</v>
      </c>
      <c r="P34" s="564" t="str">
        <f t="shared" si="1"/>
        <v>Österåker</v>
      </c>
      <c r="Q34" s="600">
        <f t="shared" si="2"/>
        <v>1060</v>
      </c>
    </row>
    <row r="35" spans="1:17" ht="25.5" x14ac:dyDescent="0.2">
      <c r="A35" s="593" t="s">
        <v>1150</v>
      </c>
      <c r="B35" s="594" t="s">
        <v>887</v>
      </c>
      <c r="C35" s="595" t="s">
        <v>387</v>
      </c>
      <c r="D35" s="596" t="s">
        <v>690</v>
      </c>
      <c r="E35" s="597">
        <v>43673</v>
      </c>
      <c r="F35" s="597">
        <v>8690052900</v>
      </c>
      <c r="G35" s="122">
        <v>9416819404</v>
      </c>
      <c r="H35" s="122">
        <v>215621</v>
      </c>
      <c r="I35" s="142">
        <v>96.3</v>
      </c>
      <c r="J35" s="56">
        <v>11242329864</v>
      </c>
      <c r="K35" s="56">
        <v>1825510460</v>
      </c>
      <c r="L35" s="599">
        <v>19.14</v>
      </c>
      <c r="M35" s="599">
        <v>17.07</v>
      </c>
      <c r="N35" s="56">
        <v>8000</v>
      </c>
      <c r="O35" s="564">
        <f t="shared" si="0"/>
        <v>75</v>
      </c>
      <c r="P35" s="564" t="str">
        <f t="shared" si="1"/>
        <v>Enköping</v>
      </c>
      <c r="Q35" s="600">
        <f t="shared" si="2"/>
        <v>8000</v>
      </c>
    </row>
    <row r="36" spans="1:17" x14ac:dyDescent="0.2">
      <c r="A36" s="593">
        <v>3</v>
      </c>
      <c r="B36" s="594" t="s">
        <v>920</v>
      </c>
      <c r="C36" s="437" t="s">
        <v>388</v>
      </c>
      <c r="D36" s="493" t="s">
        <v>388</v>
      </c>
      <c r="E36" s="597">
        <v>13837</v>
      </c>
      <c r="F36" s="597">
        <v>2494833100</v>
      </c>
      <c r="G36" s="122">
        <v>2703480982</v>
      </c>
      <c r="H36" s="122">
        <v>195381</v>
      </c>
      <c r="I36" s="142">
        <v>87.3</v>
      </c>
      <c r="J36" s="56">
        <v>3561928842</v>
      </c>
      <c r="K36" s="56">
        <v>858447860</v>
      </c>
      <c r="L36" s="599">
        <v>19.14</v>
      </c>
      <c r="M36" s="599">
        <v>17.07</v>
      </c>
      <c r="N36" s="56">
        <v>11874</v>
      </c>
      <c r="O36" s="564">
        <f t="shared" si="0"/>
        <v>194</v>
      </c>
      <c r="P36" s="564" t="str">
        <f t="shared" si="1"/>
        <v>Heby</v>
      </c>
      <c r="Q36" s="600">
        <f t="shared" si="2"/>
        <v>11874</v>
      </c>
    </row>
    <row r="37" spans="1:17" x14ac:dyDescent="0.2">
      <c r="A37" s="593" t="s">
        <v>1150</v>
      </c>
      <c r="B37" s="594" t="s">
        <v>930</v>
      </c>
      <c r="C37" s="437" t="s">
        <v>389</v>
      </c>
      <c r="D37" s="493" t="s">
        <v>389</v>
      </c>
      <c r="E37" s="597">
        <v>21013</v>
      </c>
      <c r="F37" s="597">
        <v>4603478000</v>
      </c>
      <c r="G37" s="122">
        <v>4988476072</v>
      </c>
      <c r="H37" s="122">
        <v>237400</v>
      </c>
      <c r="I37" s="142">
        <v>106.1</v>
      </c>
      <c r="J37" s="56">
        <v>5409179068</v>
      </c>
      <c r="K37" s="56">
        <v>420702996</v>
      </c>
      <c r="L37" s="599">
        <v>19.14</v>
      </c>
      <c r="M37" s="599">
        <v>17.07</v>
      </c>
      <c r="N37" s="56">
        <v>3832</v>
      </c>
      <c r="O37" s="564">
        <f t="shared" si="0"/>
        <v>31</v>
      </c>
      <c r="P37" s="564" t="str">
        <f t="shared" si="1"/>
        <v>Håbo</v>
      </c>
      <c r="Q37" s="600">
        <f t="shared" si="2"/>
        <v>3832</v>
      </c>
    </row>
    <row r="38" spans="1:17" x14ac:dyDescent="0.2">
      <c r="A38" s="593" t="s">
        <v>1150</v>
      </c>
      <c r="B38" s="594" t="s">
        <v>955</v>
      </c>
      <c r="C38" s="437" t="s">
        <v>390</v>
      </c>
      <c r="D38" s="493" t="s">
        <v>390</v>
      </c>
      <c r="E38" s="597">
        <v>17943</v>
      </c>
      <c r="F38" s="597">
        <v>4027749600</v>
      </c>
      <c r="G38" s="122">
        <v>4364598355</v>
      </c>
      <c r="H38" s="122">
        <v>243248</v>
      </c>
      <c r="I38" s="142">
        <v>108.7</v>
      </c>
      <c r="J38" s="56">
        <v>4618897826</v>
      </c>
      <c r="K38" s="56">
        <v>254299471</v>
      </c>
      <c r="L38" s="599">
        <v>19.14</v>
      </c>
      <c r="M38" s="599">
        <v>17.07</v>
      </c>
      <c r="N38" s="56">
        <v>2713</v>
      </c>
      <c r="O38" s="564">
        <f t="shared" si="0"/>
        <v>28</v>
      </c>
      <c r="P38" s="564" t="str">
        <f t="shared" si="1"/>
        <v>Knivsta</v>
      </c>
      <c r="Q38" s="600">
        <f t="shared" si="2"/>
        <v>2713</v>
      </c>
    </row>
    <row r="39" spans="1:17" x14ac:dyDescent="0.2">
      <c r="A39" s="593" t="s">
        <v>1150</v>
      </c>
      <c r="B39" s="594" t="s">
        <v>1074</v>
      </c>
      <c r="C39" s="437" t="s">
        <v>391</v>
      </c>
      <c r="D39" s="493" t="s">
        <v>391</v>
      </c>
      <c r="E39" s="597">
        <v>20898</v>
      </c>
      <c r="F39" s="597">
        <v>3718980400</v>
      </c>
      <c r="G39" s="122">
        <v>4030006169</v>
      </c>
      <c r="H39" s="122">
        <v>192842</v>
      </c>
      <c r="I39" s="142">
        <v>86.2</v>
      </c>
      <c r="J39" s="56">
        <v>5379575699</v>
      </c>
      <c r="K39" s="56">
        <v>1349569530</v>
      </c>
      <c r="L39" s="599">
        <v>19.14</v>
      </c>
      <c r="M39" s="599">
        <v>17.07</v>
      </c>
      <c r="N39" s="56">
        <v>12360</v>
      </c>
      <c r="O39" s="564">
        <f t="shared" si="0"/>
        <v>211</v>
      </c>
      <c r="P39" s="564" t="str">
        <f t="shared" si="1"/>
        <v>Tierp</v>
      </c>
      <c r="Q39" s="600">
        <f t="shared" si="2"/>
        <v>12360</v>
      </c>
    </row>
    <row r="40" spans="1:17" x14ac:dyDescent="0.2">
      <c r="A40" s="593" t="s">
        <v>1150</v>
      </c>
      <c r="B40" s="594" t="s">
        <v>1094</v>
      </c>
      <c r="C40" s="437" t="s">
        <v>386</v>
      </c>
      <c r="D40" s="493" t="s">
        <v>386</v>
      </c>
      <c r="E40" s="597">
        <v>219295</v>
      </c>
      <c r="F40" s="597">
        <v>46098494800</v>
      </c>
      <c r="G40" s="122">
        <v>49953804117</v>
      </c>
      <c r="H40" s="122">
        <v>227793</v>
      </c>
      <c r="I40" s="142">
        <v>101.8</v>
      </c>
      <c r="J40" s="56">
        <v>56451050477</v>
      </c>
      <c r="K40" s="56">
        <v>6497246360</v>
      </c>
      <c r="L40" s="599">
        <v>19.14</v>
      </c>
      <c r="M40" s="599">
        <v>17.07</v>
      </c>
      <c r="N40" s="56">
        <v>5671</v>
      </c>
      <c r="O40" s="564">
        <f t="shared" si="0"/>
        <v>44</v>
      </c>
      <c r="P40" s="564" t="str">
        <f t="shared" si="1"/>
        <v>Uppsala</v>
      </c>
      <c r="Q40" s="600">
        <f t="shared" si="2"/>
        <v>5671</v>
      </c>
    </row>
    <row r="41" spans="1:17" x14ac:dyDescent="0.2">
      <c r="A41" s="593" t="s">
        <v>1150</v>
      </c>
      <c r="B41" s="594" t="s">
        <v>1129</v>
      </c>
      <c r="C41" s="437" t="s">
        <v>392</v>
      </c>
      <c r="D41" s="493" t="s">
        <v>392</v>
      </c>
      <c r="E41" s="597">
        <v>9407</v>
      </c>
      <c r="F41" s="597">
        <v>1746837800</v>
      </c>
      <c r="G41" s="122">
        <v>1892929339</v>
      </c>
      <c r="H41" s="122">
        <v>201226</v>
      </c>
      <c r="I41" s="142">
        <v>89.9</v>
      </c>
      <c r="J41" s="56">
        <v>2421555584</v>
      </c>
      <c r="K41" s="56">
        <v>528626245</v>
      </c>
      <c r="L41" s="599">
        <v>19.14</v>
      </c>
      <c r="M41" s="599">
        <v>17.07</v>
      </c>
      <c r="N41" s="56">
        <v>10756</v>
      </c>
      <c r="O41" s="564">
        <f t="shared" si="0"/>
        <v>144</v>
      </c>
      <c r="P41" s="564" t="str">
        <f t="shared" si="1"/>
        <v>Älvkarleby</v>
      </c>
      <c r="Q41" s="600">
        <f t="shared" si="2"/>
        <v>10756</v>
      </c>
    </row>
    <row r="42" spans="1:17" x14ac:dyDescent="0.2">
      <c r="A42" s="593" t="s">
        <v>1150</v>
      </c>
      <c r="B42" s="594" t="s">
        <v>1139</v>
      </c>
      <c r="C42" s="437" t="s">
        <v>393</v>
      </c>
      <c r="D42" s="493" t="s">
        <v>393</v>
      </c>
      <c r="E42" s="597">
        <v>21954</v>
      </c>
      <c r="F42" s="597">
        <v>4399421700</v>
      </c>
      <c r="G42" s="122">
        <v>4767354136</v>
      </c>
      <c r="H42" s="122">
        <v>217152</v>
      </c>
      <c r="I42" s="142">
        <v>97</v>
      </c>
      <c r="J42" s="56">
        <v>5651411852</v>
      </c>
      <c r="K42" s="56">
        <v>884057716</v>
      </c>
      <c r="L42" s="599">
        <v>19.14</v>
      </c>
      <c r="M42" s="599">
        <v>17.07</v>
      </c>
      <c r="N42" s="56">
        <v>7707</v>
      </c>
      <c r="O42" s="564">
        <f t="shared" si="0"/>
        <v>66</v>
      </c>
      <c r="P42" s="564" t="str">
        <f t="shared" si="1"/>
        <v>Östhammar</v>
      </c>
      <c r="Q42" s="600">
        <f t="shared" si="2"/>
        <v>7707</v>
      </c>
    </row>
    <row r="43" spans="1:17" ht="25.5" x14ac:dyDescent="0.2">
      <c r="A43" s="593" t="s">
        <v>1151</v>
      </c>
      <c r="B43" s="594" t="s">
        <v>888</v>
      </c>
      <c r="C43" s="595" t="s">
        <v>395</v>
      </c>
      <c r="D43" s="596" t="s">
        <v>691</v>
      </c>
      <c r="E43" s="597">
        <v>104616</v>
      </c>
      <c r="F43" s="597">
        <v>18895762900</v>
      </c>
      <c r="G43" s="122">
        <v>20476053343</v>
      </c>
      <c r="H43" s="122">
        <v>195726</v>
      </c>
      <c r="I43" s="142">
        <v>87.4</v>
      </c>
      <c r="J43" s="56">
        <v>26930313490</v>
      </c>
      <c r="K43" s="56">
        <v>6454260147</v>
      </c>
      <c r="L43" s="599">
        <v>19.93</v>
      </c>
      <c r="M43" s="599">
        <v>17.86</v>
      </c>
      <c r="N43" s="56">
        <v>12296</v>
      </c>
      <c r="O43" s="564">
        <f t="shared" si="0"/>
        <v>210</v>
      </c>
      <c r="P43" s="564" t="str">
        <f t="shared" si="1"/>
        <v>Eskilstuna</v>
      </c>
      <c r="Q43" s="600">
        <f t="shared" si="2"/>
        <v>12296</v>
      </c>
    </row>
    <row r="44" spans="1:17" x14ac:dyDescent="0.2">
      <c r="A44" s="593" t="s">
        <v>1151</v>
      </c>
      <c r="B44" s="594" t="s">
        <v>897</v>
      </c>
      <c r="C44" s="437" t="s">
        <v>396</v>
      </c>
      <c r="D44" s="493" t="s">
        <v>396</v>
      </c>
      <c r="E44" s="597">
        <v>16928</v>
      </c>
      <c r="F44" s="597">
        <v>2840011100</v>
      </c>
      <c r="G44" s="122">
        <v>3077526908</v>
      </c>
      <c r="H44" s="122">
        <v>181801</v>
      </c>
      <c r="I44" s="142">
        <v>81.2</v>
      </c>
      <c r="J44" s="56">
        <v>4357615917</v>
      </c>
      <c r="K44" s="56">
        <v>1280089009</v>
      </c>
      <c r="L44" s="599">
        <v>19.93</v>
      </c>
      <c r="M44" s="599">
        <v>17.86</v>
      </c>
      <c r="N44" s="56">
        <v>15071</v>
      </c>
      <c r="O44" s="564">
        <f t="shared" si="0"/>
        <v>273</v>
      </c>
      <c r="P44" s="564" t="str">
        <f t="shared" si="1"/>
        <v>Flen</v>
      </c>
      <c r="Q44" s="600">
        <f t="shared" si="2"/>
        <v>15071</v>
      </c>
    </row>
    <row r="45" spans="1:17" x14ac:dyDescent="0.2">
      <c r="A45" s="593" t="s">
        <v>1151</v>
      </c>
      <c r="B45" s="594" t="s">
        <v>902</v>
      </c>
      <c r="C45" s="437" t="s">
        <v>397</v>
      </c>
      <c r="D45" s="493" t="s">
        <v>397</v>
      </c>
      <c r="E45" s="597">
        <v>10985</v>
      </c>
      <c r="F45" s="597">
        <v>2116619600</v>
      </c>
      <c r="G45" s="122">
        <v>2293636730</v>
      </c>
      <c r="H45" s="122">
        <v>208797</v>
      </c>
      <c r="I45" s="142">
        <v>93.3</v>
      </c>
      <c r="J45" s="56">
        <v>2827765291</v>
      </c>
      <c r="K45" s="56">
        <v>534128561</v>
      </c>
      <c r="L45" s="599">
        <v>19.93</v>
      </c>
      <c r="M45" s="599">
        <v>17.86</v>
      </c>
      <c r="N45" s="56">
        <v>9691</v>
      </c>
      <c r="O45" s="564">
        <f t="shared" si="0"/>
        <v>113</v>
      </c>
      <c r="P45" s="564" t="str">
        <f t="shared" si="1"/>
        <v>Gnesta</v>
      </c>
      <c r="Q45" s="600">
        <f t="shared" si="2"/>
        <v>9691</v>
      </c>
    </row>
    <row r="46" spans="1:17" x14ac:dyDescent="0.2">
      <c r="A46" s="593" t="s">
        <v>1151</v>
      </c>
      <c r="B46" s="594" t="s">
        <v>950</v>
      </c>
      <c r="C46" s="437" t="s">
        <v>398</v>
      </c>
      <c r="D46" s="493" t="s">
        <v>398</v>
      </c>
      <c r="E46" s="597">
        <v>34073</v>
      </c>
      <c r="F46" s="597">
        <v>6171173500</v>
      </c>
      <c r="G46" s="122">
        <v>6687281082</v>
      </c>
      <c r="H46" s="122">
        <v>196263</v>
      </c>
      <c r="I46" s="142">
        <v>87.7</v>
      </c>
      <c r="J46" s="56">
        <v>8771092104</v>
      </c>
      <c r="K46" s="56">
        <v>2083811022</v>
      </c>
      <c r="L46" s="599">
        <v>19.93</v>
      </c>
      <c r="M46" s="599">
        <v>17.86</v>
      </c>
      <c r="N46" s="56">
        <v>12189</v>
      </c>
      <c r="O46" s="564">
        <f t="shared" si="0"/>
        <v>206</v>
      </c>
      <c r="P46" s="564" t="str">
        <f t="shared" si="1"/>
        <v>Katrineholm</v>
      </c>
      <c r="Q46" s="600">
        <f t="shared" si="2"/>
        <v>12189</v>
      </c>
    </row>
    <row r="47" spans="1:17" x14ac:dyDescent="0.2">
      <c r="A47" s="593" t="s">
        <v>1151</v>
      </c>
      <c r="B47" s="594" t="s">
        <v>1013</v>
      </c>
      <c r="C47" s="437" t="s">
        <v>399</v>
      </c>
      <c r="D47" s="493" t="s">
        <v>399</v>
      </c>
      <c r="E47" s="597">
        <v>55396</v>
      </c>
      <c r="F47" s="597">
        <v>11098061300</v>
      </c>
      <c r="G47" s="122">
        <v>12026214363</v>
      </c>
      <c r="H47" s="122">
        <v>217095</v>
      </c>
      <c r="I47" s="142">
        <v>97</v>
      </c>
      <c r="J47" s="56">
        <v>14260071558</v>
      </c>
      <c r="K47" s="56">
        <v>2233857195</v>
      </c>
      <c r="L47" s="599">
        <v>19.93</v>
      </c>
      <c r="M47" s="599">
        <v>17.86</v>
      </c>
      <c r="N47" s="56">
        <v>8037</v>
      </c>
      <c r="O47" s="564">
        <f t="shared" si="0"/>
        <v>76</v>
      </c>
      <c r="P47" s="564" t="str">
        <f t="shared" si="1"/>
        <v>Nyköping</v>
      </c>
      <c r="Q47" s="600">
        <f t="shared" si="2"/>
        <v>8037</v>
      </c>
    </row>
    <row r="48" spans="1:17" x14ac:dyDescent="0.2">
      <c r="A48" s="593" t="s">
        <v>1151</v>
      </c>
      <c r="B48" s="594" t="s">
        <v>1023</v>
      </c>
      <c r="C48" s="437" t="s">
        <v>400</v>
      </c>
      <c r="D48" s="493" t="s">
        <v>400</v>
      </c>
      <c r="E48" s="597">
        <v>12013</v>
      </c>
      <c r="F48" s="597">
        <v>2305363600</v>
      </c>
      <c r="G48" s="122">
        <v>2498165769</v>
      </c>
      <c r="H48" s="122">
        <v>207955</v>
      </c>
      <c r="I48" s="142">
        <v>92.9</v>
      </c>
      <c r="J48" s="56">
        <v>3092393668</v>
      </c>
      <c r="K48" s="56">
        <v>594227899</v>
      </c>
      <c r="L48" s="599">
        <v>19.93</v>
      </c>
      <c r="M48" s="599">
        <v>17.86</v>
      </c>
      <c r="N48" s="56">
        <v>9858</v>
      </c>
      <c r="O48" s="564">
        <f t="shared" si="0"/>
        <v>119</v>
      </c>
      <c r="P48" s="564" t="str">
        <f t="shared" si="1"/>
        <v>Oxelösund</v>
      </c>
      <c r="Q48" s="600">
        <f t="shared" si="2"/>
        <v>9858</v>
      </c>
    </row>
    <row r="49" spans="1:17" x14ac:dyDescent="0.2">
      <c r="A49" s="593" t="s">
        <v>1151</v>
      </c>
      <c r="B49" s="594" t="s">
        <v>1054</v>
      </c>
      <c r="C49" s="437" t="s">
        <v>401</v>
      </c>
      <c r="D49" s="493" t="s">
        <v>401</v>
      </c>
      <c r="E49" s="597">
        <v>34937</v>
      </c>
      <c r="F49" s="597">
        <v>7397373200</v>
      </c>
      <c r="G49" s="122">
        <v>8016030315</v>
      </c>
      <c r="H49" s="122">
        <v>229442</v>
      </c>
      <c r="I49" s="142">
        <v>102.5</v>
      </c>
      <c r="J49" s="56">
        <v>8993503502</v>
      </c>
      <c r="K49" s="56">
        <v>977473187</v>
      </c>
      <c r="L49" s="599">
        <v>19.93</v>
      </c>
      <c r="M49" s="599">
        <v>17.86</v>
      </c>
      <c r="N49" s="56">
        <v>5576</v>
      </c>
      <c r="O49" s="564">
        <f t="shared" si="0"/>
        <v>41</v>
      </c>
      <c r="P49" s="564" t="str">
        <f t="shared" si="1"/>
        <v>Strängnäs</v>
      </c>
      <c r="Q49" s="600">
        <f t="shared" si="2"/>
        <v>5576</v>
      </c>
    </row>
    <row r="50" spans="1:17" x14ac:dyDescent="0.2">
      <c r="A50" s="593" t="s">
        <v>1151</v>
      </c>
      <c r="B50" s="594" t="s">
        <v>1085</v>
      </c>
      <c r="C50" s="437" t="s">
        <v>402</v>
      </c>
      <c r="D50" s="493" t="s">
        <v>402</v>
      </c>
      <c r="E50" s="597">
        <v>12862</v>
      </c>
      <c r="F50" s="597">
        <v>2756919200</v>
      </c>
      <c r="G50" s="122">
        <v>2987485867</v>
      </c>
      <c r="H50" s="122">
        <v>232272</v>
      </c>
      <c r="I50" s="142">
        <v>103.8</v>
      </c>
      <c r="J50" s="56">
        <v>3310943757</v>
      </c>
      <c r="K50" s="56">
        <v>323457890</v>
      </c>
      <c r="L50" s="599">
        <v>19.93</v>
      </c>
      <c r="M50" s="599">
        <v>17.86</v>
      </c>
      <c r="N50" s="56">
        <v>5012</v>
      </c>
      <c r="O50" s="564">
        <f t="shared" si="0"/>
        <v>36</v>
      </c>
      <c r="P50" s="564" t="str">
        <f t="shared" si="1"/>
        <v>Trosa</v>
      </c>
      <c r="Q50" s="600">
        <f t="shared" si="2"/>
        <v>5012</v>
      </c>
    </row>
    <row r="51" spans="1:17" x14ac:dyDescent="0.2">
      <c r="A51" s="593" t="s">
        <v>1151</v>
      </c>
      <c r="B51" s="594" t="s">
        <v>1109</v>
      </c>
      <c r="C51" s="437" t="s">
        <v>403</v>
      </c>
      <c r="D51" s="493" t="s">
        <v>403</v>
      </c>
      <c r="E51" s="597">
        <v>9187</v>
      </c>
      <c r="F51" s="597">
        <v>1565829800</v>
      </c>
      <c r="G51" s="122">
        <v>1696783278</v>
      </c>
      <c r="H51" s="122">
        <v>184694</v>
      </c>
      <c r="I51" s="142">
        <v>82.5</v>
      </c>
      <c r="J51" s="56">
        <v>2364923052</v>
      </c>
      <c r="K51" s="56">
        <v>668139774</v>
      </c>
      <c r="L51" s="599">
        <v>19.93</v>
      </c>
      <c r="M51" s="599">
        <v>17.86</v>
      </c>
      <c r="N51" s="56">
        <v>14494</v>
      </c>
      <c r="O51" s="564">
        <f t="shared" si="0"/>
        <v>264</v>
      </c>
      <c r="P51" s="564" t="str">
        <f t="shared" si="1"/>
        <v>Vingåker</v>
      </c>
      <c r="Q51" s="600">
        <f t="shared" si="2"/>
        <v>14494</v>
      </c>
    </row>
    <row r="52" spans="1:17" ht="25.5" x14ac:dyDescent="0.2">
      <c r="A52" s="593" t="s">
        <v>1152</v>
      </c>
      <c r="B52" s="594" t="s">
        <v>874</v>
      </c>
      <c r="C52" s="595" t="s">
        <v>405</v>
      </c>
      <c r="D52" s="596" t="s">
        <v>692</v>
      </c>
      <c r="E52" s="597">
        <v>5449</v>
      </c>
      <c r="F52" s="597">
        <v>1007188400</v>
      </c>
      <c r="G52" s="122">
        <v>1091421580</v>
      </c>
      <c r="H52" s="122">
        <v>200298</v>
      </c>
      <c r="I52" s="142">
        <v>89.5</v>
      </c>
      <c r="J52" s="56">
        <v>1402684849</v>
      </c>
      <c r="K52" s="56">
        <v>311263269</v>
      </c>
      <c r="L52" s="599">
        <v>18.93</v>
      </c>
      <c r="M52" s="599">
        <v>16.86</v>
      </c>
      <c r="N52" s="56">
        <v>10813</v>
      </c>
      <c r="O52" s="564">
        <f t="shared" si="0"/>
        <v>149</v>
      </c>
      <c r="P52" s="564" t="str">
        <f t="shared" si="1"/>
        <v>Boxholm</v>
      </c>
      <c r="Q52" s="600">
        <f t="shared" si="2"/>
        <v>10813</v>
      </c>
    </row>
    <row r="53" spans="1:17" x14ac:dyDescent="0.2">
      <c r="A53" s="593" t="s">
        <v>1152</v>
      </c>
      <c r="B53" s="594" t="s">
        <v>896</v>
      </c>
      <c r="C53" s="437" t="s">
        <v>406</v>
      </c>
      <c r="D53" s="493" t="s">
        <v>406</v>
      </c>
      <c r="E53" s="597">
        <v>21515</v>
      </c>
      <c r="F53" s="597">
        <v>4140462000</v>
      </c>
      <c r="G53" s="122">
        <v>4486737118</v>
      </c>
      <c r="H53" s="122">
        <v>208540</v>
      </c>
      <c r="I53" s="142">
        <v>93.2</v>
      </c>
      <c r="J53" s="56">
        <v>5538404209</v>
      </c>
      <c r="K53" s="56">
        <v>1051667091</v>
      </c>
      <c r="L53" s="599">
        <v>18.93</v>
      </c>
      <c r="M53" s="599">
        <v>16.86</v>
      </c>
      <c r="N53" s="56">
        <v>9253</v>
      </c>
      <c r="O53" s="564">
        <f t="shared" si="0"/>
        <v>100</v>
      </c>
      <c r="P53" s="564" t="str">
        <f t="shared" si="1"/>
        <v>Finspång</v>
      </c>
      <c r="Q53" s="600">
        <f t="shared" si="2"/>
        <v>9253</v>
      </c>
    </row>
    <row r="54" spans="1:17" x14ac:dyDescent="0.2">
      <c r="A54" s="593" t="s">
        <v>1152</v>
      </c>
      <c r="B54" s="594" t="s">
        <v>952</v>
      </c>
      <c r="C54" s="437" t="s">
        <v>407</v>
      </c>
      <c r="D54" s="493" t="s">
        <v>407</v>
      </c>
      <c r="E54" s="597">
        <v>9874</v>
      </c>
      <c r="F54" s="597">
        <v>1839130100</v>
      </c>
      <c r="G54" s="122">
        <v>1992940229</v>
      </c>
      <c r="H54" s="122">
        <v>201837</v>
      </c>
      <c r="I54" s="142">
        <v>90.2</v>
      </c>
      <c r="J54" s="56">
        <v>2541771004</v>
      </c>
      <c r="K54" s="56">
        <v>548830775</v>
      </c>
      <c r="L54" s="599">
        <v>18.93</v>
      </c>
      <c r="M54" s="599">
        <v>16.86</v>
      </c>
      <c r="N54" s="56">
        <v>10522</v>
      </c>
      <c r="O54" s="564">
        <f t="shared" si="0"/>
        <v>137</v>
      </c>
      <c r="P54" s="564" t="str">
        <f t="shared" si="1"/>
        <v>Kinda</v>
      </c>
      <c r="Q54" s="600">
        <f t="shared" si="2"/>
        <v>10522</v>
      </c>
    </row>
    <row r="55" spans="1:17" x14ac:dyDescent="0.2">
      <c r="A55" s="593" t="s">
        <v>1152</v>
      </c>
      <c r="B55" s="594" t="s">
        <v>977</v>
      </c>
      <c r="C55" s="437" t="s">
        <v>408</v>
      </c>
      <c r="D55" s="493" t="s">
        <v>408</v>
      </c>
      <c r="E55" s="597">
        <v>158245</v>
      </c>
      <c r="F55" s="597">
        <v>32354836500</v>
      </c>
      <c r="G55" s="122">
        <v>35060736186</v>
      </c>
      <c r="H55" s="122">
        <v>221560</v>
      </c>
      <c r="I55" s="142">
        <v>99</v>
      </c>
      <c r="J55" s="56">
        <v>40735522847</v>
      </c>
      <c r="K55" s="56">
        <v>5674786661</v>
      </c>
      <c r="L55" s="599">
        <v>18.93</v>
      </c>
      <c r="M55" s="599">
        <v>16.86</v>
      </c>
      <c r="N55" s="56">
        <v>6788</v>
      </c>
      <c r="O55" s="564">
        <f t="shared" si="0"/>
        <v>51</v>
      </c>
      <c r="P55" s="564" t="str">
        <f t="shared" si="1"/>
        <v>Linköping</v>
      </c>
      <c r="Q55" s="600">
        <f t="shared" si="2"/>
        <v>6788</v>
      </c>
    </row>
    <row r="56" spans="1:17" x14ac:dyDescent="0.2">
      <c r="A56" s="593" t="s">
        <v>1152</v>
      </c>
      <c r="B56" s="594" t="s">
        <v>994</v>
      </c>
      <c r="C56" s="437" t="s">
        <v>409</v>
      </c>
      <c r="D56" s="493" t="s">
        <v>409</v>
      </c>
      <c r="E56" s="597">
        <v>27015</v>
      </c>
      <c r="F56" s="597">
        <v>5203669800</v>
      </c>
      <c r="G56" s="122">
        <v>5638863113</v>
      </c>
      <c r="H56" s="122">
        <v>208731</v>
      </c>
      <c r="I56" s="142">
        <v>93.2</v>
      </c>
      <c r="J56" s="56">
        <v>6954217509</v>
      </c>
      <c r="K56" s="56">
        <v>1315354396</v>
      </c>
      <c r="L56" s="599">
        <v>18.93</v>
      </c>
      <c r="M56" s="599">
        <v>16.86</v>
      </c>
      <c r="N56" s="56">
        <v>9217</v>
      </c>
      <c r="O56" s="564">
        <f t="shared" si="0"/>
        <v>96</v>
      </c>
      <c r="P56" s="564" t="str">
        <f t="shared" si="1"/>
        <v>Mjölby</v>
      </c>
      <c r="Q56" s="600">
        <f t="shared" si="2"/>
        <v>9217</v>
      </c>
    </row>
    <row r="57" spans="1:17" x14ac:dyDescent="0.2">
      <c r="A57" s="593" t="s">
        <v>1152</v>
      </c>
      <c r="B57" s="594" t="s">
        <v>996</v>
      </c>
      <c r="C57" s="437" t="s">
        <v>410</v>
      </c>
      <c r="D57" s="493" t="s">
        <v>410</v>
      </c>
      <c r="E57" s="597">
        <v>43498</v>
      </c>
      <c r="F57" s="597">
        <v>8061718000</v>
      </c>
      <c r="G57" s="122">
        <v>8735935600</v>
      </c>
      <c r="H57" s="122">
        <v>200835</v>
      </c>
      <c r="I57" s="142">
        <v>89.7</v>
      </c>
      <c r="J57" s="56">
        <v>11197281259</v>
      </c>
      <c r="K57" s="56">
        <v>2461345659</v>
      </c>
      <c r="L57" s="599">
        <v>18.93</v>
      </c>
      <c r="M57" s="599">
        <v>16.86</v>
      </c>
      <c r="N57" s="56">
        <v>10712</v>
      </c>
      <c r="O57" s="564">
        <f t="shared" si="0"/>
        <v>141</v>
      </c>
      <c r="P57" s="564" t="str">
        <f t="shared" si="1"/>
        <v>Motala</v>
      </c>
      <c r="Q57" s="600">
        <f t="shared" si="2"/>
        <v>10712</v>
      </c>
    </row>
    <row r="58" spans="1:17" x14ac:dyDescent="0.2">
      <c r="A58" s="593" t="s">
        <v>1152</v>
      </c>
      <c r="B58" s="594" t="s">
        <v>1008</v>
      </c>
      <c r="C58" s="437" t="s">
        <v>411</v>
      </c>
      <c r="D58" s="493" t="s">
        <v>411</v>
      </c>
      <c r="E58" s="597">
        <v>140851</v>
      </c>
      <c r="F58" s="597">
        <v>26592502000</v>
      </c>
      <c r="G58" s="122">
        <v>28816486127</v>
      </c>
      <c r="H58" s="122">
        <v>204588</v>
      </c>
      <c r="I58" s="142">
        <v>91.4</v>
      </c>
      <c r="J58" s="56">
        <v>36257948931</v>
      </c>
      <c r="K58" s="56">
        <v>7441462804</v>
      </c>
      <c r="L58" s="599">
        <v>18.93</v>
      </c>
      <c r="M58" s="599">
        <v>16.86</v>
      </c>
      <c r="N58" s="56">
        <v>10001</v>
      </c>
      <c r="O58" s="564">
        <f t="shared" si="0"/>
        <v>124</v>
      </c>
      <c r="P58" s="564" t="str">
        <f t="shared" si="1"/>
        <v>Norrköping</v>
      </c>
      <c r="Q58" s="600">
        <f t="shared" si="2"/>
        <v>10001</v>
      </c>
    </row>
    <row r="59" spans="1:17" x14ac:dyDescent="0.2">
      <c r="A59" s="593" t="s">
        <v>1152</v>
      </c>
      <c r="B59" s="594" t="s">
        <v>1068</v>
      </c>
      <c r="C59" s="437" t="s">
        <v>412</v>
      </c>
      <c r="D59" s="493" t="s">
        <v>412</v>
      </c>
      <c r="E59" s="597">
        <v>14544</v>
      </c>
      <c r="F59" s="597">
        <v>2900649300</v>
      </c>
      <c r="G59" s="122">
        <v>3143236402</v>
      </c>
      <c r="H59" s="122">
        <v>216119</v>
      </c>
      <c r="I59" s="142">
        <v>96.5</v>
      </c>
      <c r="J59" s="56">
        <v>3743925206</v>
      </c>
      <c r="K59" s="56">
        <v>600688804</v>
      </c>
      <c r="L59" s="599">
        <v>18.93</v>
      </c>
      <c r="M59" s="599">
        <v>16.86</v>
      </c>
      <c r="N59" s="56">
        <v>7818</v>
      </c>
      <c r="O59" s="564">
        <f t="shared" si="0"/>
        <v>70</v>
      </c>
      <c r="P59" s="564" t="str">
        <f t="shared" si="1"/>
        <v>Söderköping</v>
      </c>
      <c r="Q59" s="600">
        <f t="shared" si="2"/>
        <v>7818</v>
      </c>
    </row>
    <row r="60" spans="1:17" x14ac:dyDescent="0.2">
      <c r="A60" s="593" t="s">
        <v>1152</v>
      </c>
      <c r="B60" s="594" t="s">
        <v>1096</v>
      </c>
      <c r="C60" s="437" t="s">
        <v>413</v>
      </c>
      <c r="D60" s="493" t="s">
        <v>413</v>
      </c>
      <c r="E60" s="597">
        <v>7413</v>
      </c>
      <c r="F60" s="597">
        <v>1462797100</v>
      </c>
      <c r="G60" s="122">
        <v>1585133747</v>
      </c>
      <c r="H60" s="122">
        <v>213832</v>
      </c>
      <c r="I60" s="142">
        <v>95.5</v>
      </c>
      <c r="J60" s="56">
        <v>1908258908</v>
      </c>
      <c r="K60" s="56">
        <v>323125161</v>
      </c>
      <c r="L60" s="599">
        <v>18.93</v>
      </c>
      <c r="M60" s="599">
        <v>16.86</v>
      </c>
      <c r="N60" s="56">
        <v>8251</v>
      </c>
      <c r="O60" s="564">
        <f t="shared" si="0"/>
        <v>80</v>
      </c>
      <c r="P60" s="564" t="str">
        <f t="shared" si="1"/>
        <v>Vadstena</v>
      </c>
      <c r="Q60" s="600">
        <f t="shared" si="2"/>
        <v>8251</v>
      </c>
    </row>
    <row r="61" spans="1:17" x14ac:dyDescent="0.2">
      <c r="A61" s="593" t="s">
        <v>1152</v>
      </c>
      <c r="B61" s="594" t="s">
        <v>1098</v>
      </c>
      <c r="C61" s="437" t="s">
        <v>414</v>
      </c>
      <c r="D61" s="493" t="s">
        <v>414</v>
      </c>
      <c r="E61" s="597">
        <v>7900</v>
      </c>
      <c r="F61" s="597">
        <v>1377457000</v>
      </c>
      <c r="G61" s="122">
        <v>1492656484</v>
      </c>
      <c r="H61" s="122">
        <v>188944</v>
      </c>
      <c r="I61" s="142">
        <v>84.4</v>
      </c>
      <c r="J61" s="56">
        <v>2033622740</v>
      </c>
      <c r="K61" s="56">
        <v>540966256</v>
      </c>
      <c r="L61" s="599">
        <v>18.93</v>
      </c>
      <c r="M61" s="599">
        <v>16.86</v>
      </c>
      <c r="N61" s="56">
        <v>12963</v>
      </c>
      <c r="O61" s="564">
        <f t="shared" si="0"/>
        <v>226</v>
      </c>
      <c r="P61" s="564" t="str">
        <f t="shared" si="1"/>
        <v>Valdemarsvik</v>
      </c>
      <c r="Q61" s="600">
        <f t="shared" si="2"/>
        <v>12963</v>
      </c>
    </row>
    <row r="62" spans="1:17" x14ac:dyDescent="0.2">
      <c r="A62" s="593" t="s">
        <v>1152</v>
      </c>
      <c r="B62" s="594" t="s">
        <v>1118</v>
      </c>
      <c r="C62" s="437" t="s">
        <v>415</v>
      </c>
      <c r="D62" s="493" t="s">
        <v>415</v>
      </c>
      <c r="E62" s="597">
        <v>3739</v>
      </c>
      <c r="F62" s="597">
        <v>659713400</v>
      </c>
      <c r="G62" s="122">
        <v>714886551</v>
      </c>
      <c r="H62" s="122">
        <v>191197</v>
      </c>
      <c r="I62" s="142">
        <v>85.4</v>
      </c>
      <c r="J62" s="56">
        <v>962495623</v>
      </c>
      <c r="K62" s="56">
        <v>247609072</v>
      </c>
      <c r="L62" s="599">
        <v>18.93</v>
      </c>
      <c r="M62" s="599">
        <v>16.86</v>
      </c>
      <c r="N62" s="56">
        <v>12536</v>
      </c>
      <c r="O62" s="564">
        <f t="shared" si="0"/>
        <v>217</v>
      </c>
      <c r="P62" s="564" t="str">
        <f t="shared" si="1"/>
        <v>Ydre</v>
      </c>
      <c r="Q62" s="600">
        <f t="shared" si="2"/>
        <v>12536</v>
      </c>
    </row>
    <row r="63" spans="1:17" x14ac:dyDescent="0.2">
      <c r="A63" s="593" t="s">
        <v>1152</v>
      </c>
      <c r="B63" s="594" t="s">
        <v>1126</v>
      </c>
      <c r="C63" s="437" t="s">
        <v>416</v>
      </c>
      <c r="D63" s="493" t="s">
        <v>416</v>
      </c>
      <c r="E63" s="597">
        <v>11611</v>
      </c>
      <c r="F63" s="597">
        <v>2171552500</v>
      </c>
      <c r="G63" s="122">
        <v>2353163779</v>
      </c>
      <c r="H63" s="122">
        <v>202667</v>
      </c>
      <c r="I63" s="142">
        <v>90.5</v>
      </c>
      <c r="J63" s="56">
        <v>2988910587</v>
      </c>
      <c r="K63" s="56">
        <v>635746808</v>
      </c>
      <c r="L63" s="599">
        <v>18.93</v>
      </c>
      <c r="M63" s="599">
        <v>16.86</v>
      </c>
      <c r="N63" s="56">
        <v>10365</v>
      </c>
      <c r="O63" s="564">
        <f t="shared" si="0"/>
        <v>133</v>
      </c>
      <c r="P63" s="564" t="str">
        <f t="shared" si="1"/>
        <v>Åtvidaberg</v>
      </c>
      <c r="Q63" s="600">
        <f t="shared" si="2"/>
        <v>10365</v>
      </c>
    </row>
    <row r="64" spans="1:17" x14ac:dyDescent="0.2">
      <c r="A64" s="593" t="s">
        <v>1152</v>
      </c>
      <c r="B64" s="594" t="s">
        <v>1133</v>
      </c>
      <c r="C64" s="437" t="s">
        <v>417</v>
      </c>
      <c r="D64" s="493" t="s">
        <v>417</v>
      </c>
      <c r="E64" s="597">
        <v>5366</v>
      </c>
      <c r="F64" s="597">
        <v>922800800</v>
      </c>
      <c r="G64" s="122">
        <v>999976477</v>
      </c>
      <c r="H64" s="122">
        <v>186354</v>
      </c>
      <c r="I64" s="142">
        <v>83.3</v>
      </c>
      <c r="J64" s="56">
        <v>1381318940</v>
      </c>
      <c r="K64" s="56">
        <v>381342463</v>
      </c>
      <c r="L64" s="599">
        <v>18.93</v>
      </c>
      <c r="M64" s="599">
        <v>16.86</v>
      </c>
      <c r="N64" s="56">
        <v>13453</v>
      </c>
      <c r="O64" s="564">
        <f t="shared" si="0"/>
        <v>241</v>
      </c>
      <c r="P64" s="564" t="str">
        <f t="shared" si="1"/>
        <v>Ödeshög</v>
      </c>
      <c r="Q64" s="600">
        <f t="shared" si="2"/>
        <v>13453</v>
      </c>
    </row>
    <row r="65" spans="1:17" ht="25.5" x14ac:dyDescent="0.2">
      <c r="A65" s="593" t="s">
        <v>1153</v>
      </c>
      <c r="B65" s="594" t="s">
        <v>856</v>
      </c>
      <c r="C65" s="595" t="s">
        <v>419</v>
      </c>
      <c r="D65" s="596" t="s">
        <v>693</v>
      </c>
      <c r="E65" s="597">
        <v>6774</v>
      </c>
      <c r="F65" s="597">
        <v>1244788100</v>
      </c>
      <c r="G65" s="122">
        <v>1348892218</v>
      </c>
      <c r="H65" s="122">
        <v>199128</v>
      </c>
      <c r="I65" s="142">
        <v>89</v>
      </c>
      <c r="J65" s="56">
        <v>1743767144</v>
      </c>
      <c r="K65" s="56">
        <v>394874926</v>
      </c>
      <c r="L65" s="599">
        <v>19.14</v>
      </c>
      <c r="M65" s="599">
        <v>17.07</v>
      </c>
      <c r="N65" s="56">
        <v>11157</v>
      </c>
      <c r="O65" s="564">
        <f t="shared" si="0"/>
        <v>168</v>
      </c>
      <c r="P65" s="564" t="str">
        <f t="shared" si="1"/>
        <v>Aneby</v>
      </c>
      <c r="Q65" s="600">
        <f t="shared" si="2"/>
        <v>11157</v>
      </c>
    </row>
    <row r="66" spans="1:17" x14ac:dyDescent="0.2">
      <c r="A66" s="593" t="s">
        <v>1153</v>
      </c>
      <c r="B66" s="594" t="s">
        <v>885</v>
      </c>
      <c r="C66" s="437" t="s">
        <v>420</v>
      </c>
      <c r="D66" s="493" t="s">
        <v>420</v>
      </c>
      <c r="E66" s="597">
        <v>17434</v>
      </c>
      <c r="F66" s="597">
        <v>3350594600</v>
      </c>
      <c r="G66" s="122">
        <v>3630811528</v>
      </c>
      <c r="H66" s="122">
        <v>208260</v>
      </c>
      <c r="I66" s="142">
        <v>93</v>
      </c>
      <c r="J66" s="56">
        <v>4487870740</v>
      </c>
      <c r="K66" s="56">
        <v>857059212</v>
      </c>
      <c r="L66" s="599">
        <v>19.14</v>
      </c>
      <c r="M66" s="599">
        <v>17.07</v>
      </c>
      <c r="N66" s="56">
        <v>9409</v>
      </c>
      <c r="O66" s="564">
        <f t="shared" si="0"/>
        <v>103</v>
      </c>
      <c r="P66" s="564" t="str">
        <f t="shared" si="1"/>
        <v>Eksjö</v>
      </c>
      <c r="Q66" s="600">
        <f t="shared" si="2"/>
        <v>9409</v>
      </c>
    </row>
    <row r="67" spans="1:17" x14ac:dyDescent="0.2">
      <c r="A67" s="593" t="s">
        <v>1153</v>
      </c>
      <c r="B67" s="594" t="s">
        <v>901</v>
      </c>
      <c r="C67" s="437" t="s">
        <v>421</v>
      </c>
      <c r="D67" s="493" t="s">
        <v>421</v>
      </c>
      <c r="E67" s="597">
        <v>29620</v>
      </c>
      <c r="F67" s="597">
        <v>5642679400</v>
      </c>
      <c r="G67" s="122">
        <v>6114587964</v>
      </c>
      <c r="H67" s="122">
        <v>206434</v>
      </c>
      <c r="I67" s="142">
        <v>92.2</v>
      </c>
      <c r="J67" s="56">
        <v>7624798172</v>
      </c>
      <c r="K67" s="56">
        <v>1510210208</v>
      </c>
      <c r="L67" s="599">
        <v>19.14</v>
      </c>
      <c r="M67" s="599">
        <v>17.07</v>
      </c>
      <c r="N67" s="56">
        <v>9759</v>
      </c>
      <c r="O67" s="564">
        <f t="shared" si="0"/>
        <v>114</v>
      </c>
      <c r="P67" s="564" t="str">
        <f t="shared" si="1"/>
        <v>Gislaved</v>
      </c>
      <c r="Q67" s="600">
        <f t="shared" si="2"/>
        <v>9759</v>
      </c>
    </row>
    <row r="68" spans="1:17" x14ac:dyDescent="0.2">
      <c r="A68" s="593" t="s">
        <v>1153</v>
      </c>
      <c r="B68" s="594" t="s">
        <v>903</v>
      </c>
      <c r="C68" s="437" t="s">
        <v>422</v>
      </c>
      <c r="D68" s="493" t="s">
        <v>422</v>
      </c>
      <c r="E68" s="597">
        <v>9701</v>
      </c>
      <c r="F68" s="597">
        <v>1899136200</v>
      </c>
      <c r="G68" s="122">
        <v>2057964759</v>
      </c>
      <c r="H68" s="122">
        <v>212139</v>
      </c>
      <c r="I68" s="142">
        <v>94.8</v>
      </c>
      <c r="J68" s="56">
        <v>2497237241</v>
      </c>
      <c r="K68" s="56">
        <v>439272482</v>
      </c>
      <c r="L68" s="599">
        <v>19.14</v>
      </c>
      <c r="M68" s="599">
        <v>17.07</v>
      </c>
      <c r="N68" s="56">
        <v>8667</v>
      </c>
      <c r="O68" s="564">
        <f t="shared" si="0"/>
        <v>85</v>
      </c>
      <c r="P68" s="564" t="str">
        <f t="shared" si="1"/>
        <v>Gnosjö</v>
      </c>
      <c r="Q68" s="600">
        <f t="shared" si="2"/>
        <v>8667</v>
      </c>
    </row>
    <row r="69" spans="1:17" x14ac:dyDescent="0.2">
      <c r="A69" s="593" t="s">
        <v>1153</v>
      </c>
      <c r="B69" s="594" t="s">
        <v>912</v>
      </c>
      <c r="C69" s="437" t="s">
        <v>423</v>
      </c>
      <c r="D69" s="493" t="s">
        <v>423</v>
      </c>
      <c r="E69" s="597">
        <v>11803</v>
      </c>
      <c r="F69" s="597">
        <v>2256163400</v>
      </c>
      <c r="G69" s="122">
        <v>2444850857</v>
      </c>
      <c r="H69" s="122">
        <v>207138</v>
      </c>
      <c r="I69" s="142">
        <v>92.5</v>
      </c>
      <c r="J69" s="56">
        <v>3038335342</v>
      </c>
      <c r="K69" s="56">
        <v>593484485</v>
      </c>
      <c r="L69" s="599">
        <v>19.14</v>
      </c>
      <c r="M69" s="599">
        <v>17.07</v>
      </c>
      <c r="N69" s="56">
        <v>9624</v>
      </c>
      <c r="O69" s="564">
        <f t="shared" si="0"/>
        <v>110</v>
      </c>
      <c r="P69" s="564" t="str">
        <f t="shared" si="1"/>
        <v>Habo</v>
      </c>
      <c r="Q69" s="600">
        <f t="shared" si="2"/>
        <v>9624</v>
      </c>
    </row>
    <row r="70" spans="1:17" x14ac:dyDescent="0.2">
      <c r="A70" s="593" t="s">
        <v>1153</v>
      </c>
      <c r="B70" s="594" t="s">
        <v>942</v>
      </c>
      <c r="C70" s="437" t="s">
        <v>424</v>
      </c>
      <c r="D70" s="493" t="s">
        <v>424</v>
      </c>
      <c r="E70" s="597">
        <v>137171</v>
      </c>
      <c r="F70" s="597">
        <v>27593677400</v>
      </c>
      <c r="G70" s="122">
        <v>29901391828</v>
      </c>
      <c r="H70" s="122">
        <v>217986</v>
      </c>
      <c r="I70" s="142">
        <v>97.4</v>
      </c>
      <c r="J70" s="56">
        <v>35310641123</v>
      </c>
      <c r="K70" s="56">
        <v>5409249295</v>
      </c>
      <c r="L70" s="599">
        <v>19.14</v>
      </c>
      <c r="M70" s="599">
        <v>17.07</v>
      </c>
      <c r="N70" s="56">
        <v>7548</v>
      </c>
      <c r="O70" s="564">
        <f t="shared" si="0"/>
        <v>62</v>
      </c>
      <c r="P70" s="564" t="str">
        <f t="shared" si="1"/>
        <v>Jönköping</v>
      </c>
      <c r="Q70" s="600">
        <f t="shared" si="2"/>
        <v>7548</v>
      </c>
    </row>
    <row r="71" spans="1:17" x14ac:dyDescent="0.2">
      <c r="A71" s="593" t="s">
        <v>1153</v>
      </c>
      <c r="B71" s="594" t="s">
        <v>997</v>
      </c>
      <c r="C71" s="437" t="s">
        <v>425</v>
      </c>
      <c r="D71" s="493" t="s">
        <v>425</v>
      </c>
      <c r="E71" s="597">
        <v>7310</v>
      </c>
      <c r="F71" s="597">
        <v>1346630100</v>
      </c>
      <c r="G71" s="122">
        <v>1459251469</v>
      </c>
      <c r="H71" s="122">
        <v>199624</v>
      </c>
      <c r="I71" s="142">
        <v>89.2</v>
      </c>
      <c r="J71" s="56">
        <v>1881744586</v>
      </c>
      <c r="K71" s="56">
        <v>422493117</v>
      </c>
      <c r="L71" s="599">
        <v>19.14</v>
      </c>
      <c r="M71" s="599">
        <v>17.07</v>
      </c>
      <c r="N71" s="56">
        <v>11062</v>
      </c>
      <c r="O71" s="564">
        <f t="shared" si="0"/>
        <v>162</v>
      </c>
      <c r="P71" s="564" t="str">
        <f t="shared" si="1"/>
        <v>Mullsjö</v>
      </c>
      <c r="Q71" s="600">
        <f t="shared" si="2"/>
        <v>11062</v>
      </c>
    </row>
    <row r="72" spans="1:17" x14ac:dyDescent="0.2">
      <c r="A72" s="593" t="s">
        <v>1153</v>
      </c>
      <c r="B72" s="594" t="s">
        <v>1015</v>
      </c>
      <c r="C72" s="437" t="s">
        <v>426</v>
      </c>
      <c r="D72" s="493" t="s">
        <v>426</v>
      </c>
      <c r="E72" s="597">
        <v>31131</v>
      </c>
      <c r="F72" s="597">
        <v>5668728200</v>
      </c>
      <c r="G72" s="122">
        <v>6142815277</v>
      </c>
      <c r="H72" s="122">
        <v>197321</v>
      </c>
      <c r="I72" s="142">
        <v>88.2</v>
      </c>
      <c r="J72" s="56">
        <v>8013760699</v>
      </c>
      <c r="K72" s="56">
        <v>1870945422</v>
      </c>
      <c r="L72" s="599">
        <v>19.14</v>
      </c>
      <c r="M72" s="599">
        <v>17.07</v>
      </c>
      <c r="N72" s="56">
        <v>11503</v>
      </c>
      <c r="O72" s="564">
        <f t="shared" si="0"/>
        <v>177</v>
      </c>
      <c r="P72" s="564" t="str">
        <f t="shared" si="1"/>
        <v>Nässjö</v>
      </c>
      <c r="Q72" s="600">
        <f t="shared" si="2"/>
        <v>11503</v>
      </c>
    </row>
    <row r="73" spans="1:17" x14ac:dyDescent="0.2">
      <c r="A73" s="593" t="s">
        <v>1153</v>
      </c>
      <c r="B73" s="594" t="s">
        <v>1066</v>
      </c>
      <c r="C73" s="437" t="s">
        <v>427</v>
      </c>
      <c r="D73" s="493" t="s">
        <v>427</v>
      </c>
      <c r="E73" s="597">
        <v>11462</v>
      </c>
      <c r="F73" s="597">
        <v>1994669000</v>
      </c>
      <c r="G73" s="122">
        <v>2161487158</v>
      </c>
      <c r="H73" s="122">
        <v>188579</v>
      </c>
      <c r="I73" s="142">
        <v>84.2</v>
      </c>
      <c r="J73" s="56">
        <v>2950554917</v>
      </c>
      <c r="K73" s="56">
        <v>789067759</v>
      </c>
      <c r="L73" s="599">
        <v>19.14</v>
      </c>
      <c r="M73" s="599">
        <v>17.07</v>
      </c>
      <c r="N73" s="56">
        <v>13176</v>
      </c>
      <c r="O73" s="564">
        <f t="shared" si="0"/>
        <v>234</v>
      </c>
      <c r="P73" s="564" t="str">
        <f t="shared" si="1"/>
        <v>Sävsjö</v>
      </c>
      <c r="Q73" s="600">
        <f t="shared" si="2"/>
        <v>13176</v>
      </c>
    </row>
    <row r="74" spans="1:17" x14ac:dyDescent="0.2">
      <c r="A74" s="593" t="s">
        <v>1153</v>
      </c>
      <c r="B74" s="594" t="s">
        <v>1082</v>
      </c>
      <c r="C74" s="437" t="s">
        <v>428</v>
      </c>
      <c r="D74" s="493" t="s">
        <v>428</v>
      </c>
      <c r="E74" s="597">
        <v>18896</v>
      </c>
      <c r="F74" s="597">
        <v>3421047100</v>
      </c>
      <c r="G74" s="122">
        <v>3707156111</v>
      </c>
      <c r="H74" s="122">
        <v>196187</v>
      </c>
      <c r="I74" s="142">
        <v>87.6</v>
      </c>
      <c r="J74" s="56">
        <v>4864219658</v>
      </c>
      <c r="K74" s="56">
        <v>1157063547</v>
      </c>
      <c r="L74" s="599">
        <v>19.14</v>
      </c>
      <c r="M74" s="599">
        <v>17.07</v>
      </c>
      <c r="N74" s="56">
        <v>11720</v>
      </c>
      <c r="O74" s="564">
        <f t="shared" ref="O74:O137" si="3">RANK(N74,$N$9:$N$298,1)</f>
        <v>186</v>
      </c>
      <c r="P74" s="564" t="str">
        <f t="shared" ref="P74:P137" si="4">C74</f>
        <v>Tranås</v>
      </c>
      <c r="Q74" s="600">
        <f t="shared" ref="Q74:Q137" si="5">N74</f>
        <v>11720</v>
      </c>
    </row>
    <row r="75" spans="1:17" x14ac:dyDescent="0.2">
      <c r="A75" s="593" t="s">
        <v>1153</v>
      </c>
      <c r="B75" s="594" t="s">
        <v>1097</v>
      </c>
      <c r="C75" s="437" t="s">
        <v>429</v>
      </c>
      <c r="D75" s="493" t="s">
        <v>429</v>
      </c>
      <c r="E75" s="597">
        <v>13834</v>
      </c>
      <c r="F75" s="597">
        <v>2616464600</v>
      </c>
      <c r="G75" s="122">
        <v>2835284767</v>
      </c>
      <c r="H75" s="122">
        <v>204950</v>
      </c>
      <c r="I75" s="142">
        <v>91.6</v>
      </c>
      <c r="J75" s="56">
        <v>3561156580</v>
      </c>
      <c r="K75" s="56">
        <v>725871813</v>
      </c>
      <c r="L75" s="599">
        <v>19.14</v>
      </c>
      <c r="M75" s="599">
        <v>17.07</v>
      </c>
      <c r="N75" s="56">
        <v>10043</v>
      </c>
      <c r="O75" s="564">
        <f t="shared" si="3"/>
        <v>126</v>
      </c>
      <c r="P75" s="564" t="str">
        <f t="shared" si="4"/>
        <v>Vaggeryd</v>
      </c>
      <c r="Q75" s="600">
        <f t="shared" si="5"/>
        <v>10043</v>
      </c>
    </row>
    <row r="76" spans="1:17" x14ac:dyDescent="0.2">
      <c r="A76" s="593" t="s">
        <v>1153</v>
      </c>
      <c r="B76" s="594" t="s">
        <v>1105</v>
      </c>
      <c r="C76" s="437" t="s">
        <v>430</v>
      </c>
      <c r="D76" s="493" t="s">
        <v>430</v>
      </c>
      <c r="E76" s="597">
        <v>27381</v>
      </c>
      <c r="F76" s="597">
        <v>5140398000</v>
      </c>
      <c r="G76" s="122">
        <v>5570299766</v>
      </c>
      <c r="H76" s="122">
        <v>203437</v>
      </c>
      <c r="I76" s="142">
        <v>90.9</v>
      </c>
      <c r="J76" s="56">
        <v>7048433449</v>
      </c>
      <c r="K76" s="56">
        <v>1478133683</v>
      </c>
      <c r="L76" s="599">
        <v>19.14</v>
      </c>
      <c r="M76" s="599">
        <v>17.07</v>
      </c>
      <c r="N76" s="56">
        <v>10333</v>
      </c>
      <c r="O76" s="564">
        <f t="shared" si="3"/>
        <v>132</v>
      </c>
      <c r="P76" s="564" t="str">
        <f t="shared" si="4"/>
        <v>Vetlanda</v>
      </c>
      <c r="Q76" s="600">
        <f t="shared" si="5"/>
        <v>10333</v>
      </c>
    </row>
    <row r="77" spans="1:17" x14ac:dyDescent="0.2">
      <c r="A77" s="593" t="s">
        <v>1153</v>
      </c>
      <c r="B77" s="594" t="s">
        <v>1114</v>
      </c>
      <c r="C77" s="437" t="s">
        <v>431</v>
      </c>
      <c r="D77" s="493" t="s">
        <v>431</v>
      </c>
      <c r="E77" s="597">
        <v>34123</v>
      </c>
      <c r="F77" s="597">
        <v>6918595700</v>
      </c>
      <c r="G77" s="122">
        <v>7497211696</v>
      </c>
      <c r="H77" s="122">
        <v>219711</v>
      </c>
      <c r="I77" s="142">
        <v>98.2</v>
      </c>
      <c r="J77" s="56">
        <v>8783963134</v>
      </c>
      <c r="K77" s="56">
        <v>1286751438</v>
      </c>
      <c r="L77" s="599">
        <v>19.14</v>
      </c>
      <c r="M77" s="599">
        <v>17.07</v>
      </c>
      <c r="N77" s="56">
        <v>7218</v>
      </c>
      <c r="O77" s="564">
        <f t="shared" si="3"/>
        <v>59</v>
      </c>
      <c r="P77" s="564" t="str">
        <f t="shared" si="4"/>
        <v>Värnamo</v>
      </c>
      <c r="Q77" s="600">
        <f t="shared" si="5"/>
        <v>7218</v>
      </c>
    </row>
    <row r="78" spans="1:17" ht="25.5" x14ac:dyDescent="0.2">
      <c r="A78" s="593" t="s">
        <v>1154</v>
      </c>
      <c r="B78" s="594" t="s">
        <v>855</v>
      </c>
      <c r="C78" s="595" t="s">
        <v>433</v>
      </c>
      <c r="D78" s="596" t="s">
        <v>694</v>
      </c>
      <c r="E78" s="597">
        <v>19982</v>
      </c>
      <c r="F78" s="597">
        <v>3547166200</v>
      </c>
      <c r="G78" s="122">
        <v>3843822804</v>
      </c>
      <c r="H78" s="122">
        <v>192364</v>
      </c>
      <c r="I78" s="142">
        <v>85.9</v>
      </c>
      <c r="J78" s="56">
        <v>5143778429</v>
      </c>
      <c r="K78" s="56">
        <v>1299955625</v>
      </c>
      <c r="L78" s="599">
        <v>19.77</v>
      </c>
      <c r="M78" s="599">
        <v>17.7</v>
      </c>
      <c r="N78" s="56">
        <v>12862</v>
      </c>
      <c r="O78" s="564">
        <f t="shared" si="3"/>
        <v>222</v>
      </c>
      <c r="P78" s="564" t="str">
        <f t="shared" si="4"/>
        <v>Alvesta</v>
      </c>
      <c r="Q78" s="600">
        <f t="shared" si="5"/>
        <v>12862</v>
      </c>
    </row>
    <row r="79" spans="1:17" x14ac:dyDescent="0.2">
      <c r="A79" s="593" t="s">
        <v>1154</v>
      </c>
      <c r="B79" s="594" t="s">
        <v>972</v>
      </c>
      <c r="C79" s="437" t="s">
        <v>434</v>
      </c>
      <c r="D79" s="493" t="s">
        <v>434</v>
      </c>
      <c r="E79" s="597">
        <v>8791</v>
      </c>
      <c r="F79" s="597">
        <v>1391554800</v>
      </c>
      <c r="G79" s="122">
        <v>1507933311</v>
      </c>
      <c r="H79" s="122">
        <v>171531</v>
      </c>
      <c r="I79" s="142">
        <v>76.599999999999994</v>
      </c>
      <c r="J79" s="56">
        <v>2262984495</v>
      </c>
      <c r="K79" s="56">
        <v>755051184</v>
      </c>
      <c r="L79" s="599">
        <v>19.77</v>
      </c>
      <c r="M79" s="599">
        <v>17.7</v>
      </c>
      <c r="N79" s="56">
        <v>16980</v>
      </c>
      <c r="O79" s="564">
        <f t="shared" si="3"/>
        <v>287</v>
      </c>
      <c r="P79" s="564" t="str">
        <f t="shared" si="4"/>
        <v>Lessebo</v>
      </c>
      <c r="Q79" s="600">
        <f t="shared" si="5"/>
        <v>16980</v>
      </c>
    </row>
    <row r="80" spans="1:17" x14ac:dyDescent="0.2">
      <c r="A80" s="593" t="s">
        <v>1154</v>
      </c>
      <c r="B80" s="594" t="s">
        <v>978</v>
      </c>
      <c r="C80" s="437" t="s">
        <v>435</v>
      </c>
      <c r="D80" s="493" t="s">
        <v>435</v>
      </c>
      <c r="E80" s="597">
        <v>28243</v>
      </c>
      <c r="F80" s="597">
        <v>5372754800</v>
      </c>
      <c r="G80" s="122">
        <v>5822089029</v>
      </c>
      <c r="H80" s="122">
        <v>206143</v>
      </c>
      <c r="I80" s="142">
        <v>92.1</v>
      </c>
      <c r="J80" s="56">
        <v>7270330006</v>
      </c>
      <c r="K80" s="56">
        <v>1448240977</v>
      </c>
      <c r="L80" s="599">
        <v>19.77</v>
      </c>
      <c r="M80" s="599">
        <v>17.7</v>
      </c>
      <c r="N80" s="56">
        <v>10138</v>
      </c>
      <c r="O80" s="564">
        <f t="shared" si="3"/>
        <v>129</v>
      </c>
      <c r="P80" s="564" t="str">
        <f t="shared" si="4"/>
        <v>Ljungby</v>
      </c>
      <c r="Q80" s="600">
        <f t="shared" si="5"/>
        <v>10138</v>
      </c>
    </row>
    <row r="81" spans="1:17" x14ac:dyDescent="0.2">
      <c r="A81" s="593" t="s">
        <v>1154</v>
      </c>
      <c r="B81" s="594" t="s">
        <v>992</v>
      </c>
      <c r="C81" s="437" t="s">
        <v>436</v>
      </c>
      <c r="D81" s="493" t="s">
        <v>436</v>
      </c>
      <c r="E81" s="597">
        <v>10155</v>
      </c>
      <c r="F81" s="597">
        <v>1704933300</v>
      </c>
      <c r="G81" s="122">
        <v>1847520282</v>
      </c>
      <c r="H81" s="122">
        <v>181932</v>
      </c>
      <c r="I81" s="142">
        <v>81.3</v>
      </c>
      <c r="J81" s="56">
        <v>2614106193</v>
      </c>
      <c r="K81" s="56">
        <v>766585911</v>
      </c>
      <c r="L81" s="599">
        <v>19.77</v>
      </c>
      <c r="M81" s="599">
        <v>17.7</v>
      </c>
      <c r="N81" s="56">
        <v>14924</v>
      </c>
      <c r="O81" s="564">
        <f t="shared" si="3"/>
        <v>270</v>
      </c>
      <c r="P81" s="564" t="str">
        <f t="shared" si="4"/>
        <v>Markaryd</v>
      </c>
      <c r="Q81" s="600">
        <f t="shared" si="5"/>
        <v>14924</v>
      </c>
    </row>
    <row r="82" spans="1:17" x14ac:dyDescent="0.2">
      <c r="A82" s="593" t="s">
        <v>1154</v>
      </c>
      <c r="B82" s="594" t="s">
        <v>1076</v>
      </c>
      <c r="C82" s="437" t="s">
        <v>437</v>
      </c>
      <c r="D82" s="493" t="s">
        <v>437</v>
      </c>
      <c r="E82" s="597">
        <v>12413</v>
      </c>
      <c r="F82" s="597">
        <v>2164478500</v>
      </c>
      <c r="G82" s="122">
        <v>2345498166</v>
      </c>
      <c r="H82" s="122">
        <v>188955</v>
      </c>
      <c r="I82" s="142">
        <v>84.4</v>
      </c>
      <c r="J82" s="56">
        <v>3195361908</v>
      </c>
      <c r="K82" s="56">
        <v>849863742</v>
      </c>
      <c r="L82" s="599">
        <v>19.77</v>
      </c>
      <c r="M82" s="599">
        <v>17.7</v>
      </c>
      <c r="N82" s="56">
        <v>13536</v>
      </c>
      <c r="O82" s="564">
        <f t="shared" si="3"/>
        <v>244</v>
      </c>
      <c r="P82" s="564" t="str">
        <f t="shared" si="4"/>
        <v>Tingsryd</v>
      </c>
      <c r="Q82" s="600">
        <f t="shared" si="5"/>
        <v>13536</v>
      </c>
    </row>
    <row r="83" spans="1:17" x14ac:dyDescent="0.2">
      <c r="A83" s="593" t="s">
        <v>1154</v>
      </c>
      <c r="B83" s="594" t="s">
        <v>1095</v>
      </c>
      <c r="C83" s="437" t="s">
        <v>438</v>
      </c>
      <c r="D83" s="493" t="s">
        <v>438</v>
      </c>
      <c r="E83" s="597">
        <v>9559</v>
      </c>
      <c r="F83" s="597">
        <v>1682352000</v>
      </c>
      <c r="G83" s="122">
        <v>1823050462</v>
      </c>
      <c r="H83" s="122">
        <v>190716</v>
      </c>
      <c r="I83" s="142">
        <v>85.2</v>
      </c>
      <c r="J83" s="56">
        <v>2460683515</v>
      </c>
      <c r="K83" s="56">
        <v>637633053</v>
      </c>
      <c r="L83" s="599">
        <v>19.77</v>
      </c>
      <c r="M83" s="599">
        <v>17.7</v>
      </c>
      <c r="N83" s="56">
        <v>13188</v>
      </c>
      <c r="O83" s="564">
        <f t="shared" si="3"/>
        <v>236</v>
      </c>
      <c r="P83" s="564" t="str">
        <f t="shared" si="4"/>
        <v>Uppvidinge</v>
      </c>
      <c r="Q83" s="600">
        <f t="shared" si="5"/>
        <v>13188</v>
      </c>
    </row>
    <row r="84" spans="1:17" x14ac:dyDescent="0.2">
      <c r="A84" s="593" t="s">
        <v>1154</v>
      </c>
      <c r="B84" s="594" t="s">
        <v>1117</v>
      </c>
      <c r="C84" s="437" t="s">
        <v>439</v>
      </c>
      <c r="D84" s="493" t="s">
        <v>439</v>
      </c>
      <c r="E84" s="597">
        <v>91056</v>
      </c>
      <c r="F84" s="597">
        <v>17781087900</v>
      </c>
      <c r="G84" s="122">
        <v>19268155843</v>
      </c>
      <c r="H84" s="122">
        <v>211608</v>
      </c>
      <c r="I84" s="142">
        <v>94.5</v>
      </c>
      <c r="J84" s="56">
        <v>23439690154</v>
      </c>
      <c r="K84" s="56">
        <v>4171534311</v>
      </c>
      <c r="L84" s="599">
        <v>19.77</v>
      </c>
      <c r="M84" s="599">
        <v>17.7</v>
      </c>
      <c r="N84" s="56">
        <v>9057</v>
      </c>
      <c r="O84" s="564">
        <f t="shared" si="3"/>
        <v>93</v>
      </c>
      <c r="P84" s="564" t="str">
        <f t="shared" si="4"/>
        <v>Växjö</v>
      </c>
      <c r="Q84" s="600">
        <f t="shared" si="5"/>
        <v>9057</v>
      </c>
    </row>
    <row r="85" spans="1:17" x14ac:dyDescent="0.2">
      <c r="A85" s="593" t="s">
        <v>1154</v>
      </c>
      <c r="B85" s="594" t="s">
        <v>1127</v>
      </c>
      <c r="C85" s="437" t="s">
        <v>440</v>
      </c>
      <c r="D85" s="493" t="s">
        <v>440</v>
      </c>
      <c r="E85" s="597">
        <v>17084</v>
      </c>
      <c r="F85" s="597">
        <v>3552752100</v>
      </c>
      <c r="G85" s="122">
        <v>3849875864</v>
      </c>
      <c r="H85" s="122">
        <v>225350</v>
      </c>
      <c r="I85" s="142">
        <v>100.7</v>
      </c>
      <c r="J85" s="56">
        <v>4397773530</v>
      </c>
      <c r="K85" s="56">
        <v>547897666</v>
      </c>
      <c r="L85" s="599">
        <v>19.77</v>
      </c>
      <c r="M85" s="599">
        <v>17.7</v>
      </c>
      <c r="N85" s="56">
        <v>6340</v>
      </c>
      <c r="O85" s="564">
        <f t="shared" si="3"/>
        <v>46</v>
      </c>
      <c r="P85" s="564" t="str">
        <f t="shared" si="4"/>
        <v>Älmhult</v>
      </c>
      <c r="Q85" s="600">
        <f t="shared" si="5"/>
        <v>6340</v>
      </c>
    </row>
    <row r="86" spans="1:17" ht="25.5" x14ac:dyDescent="0.2">
      <c r="A86" s="593" t="s">
        <v>1155</v>
      </c>
      <c r="B86" s="594" t="s">
        <v>870</v>
      </c>
      <c r="C86" s="595" t="s">
        <v>442</v>
      </c>
      <c r="D86" s="596" t="s">
        <v>695</v>
      </c>
      <c r="E86" s="597">
        <v>10859</v>
      </c>
      <c r="F86" s="597">
        <v>1914420900</v>
      </c>
      <c r="G86" s="122">
        <v>2074527749</v>
      </c>
      <c r="H86" s="122">
        <v>191042</v>
      </c>
      <c r="I86" s="142">
        <v>85.3</v>
      </c>
      <c r="J86" s="56">
        <v>2795330295</v>
      </c>
      <c r="K86" s="56">
        <v>720802546</v>
      </c>
      <c r="L86" s="599">
        <v>20.36</v>
      </c>
      <c r="M86" s="599">
        <v>18.29</v>
      </c>
      <c r="N86" s="56">
        <v>13515</v>
      </c>
      <c r="O86" s="564">
        <f t="shared" si="3"/>
        <v>243</v>
      </c>
      <c r="P86" s="564" t="str">
        <f t="shared" si="4"/>
        <v>Borgholm</v>
      </c>
      <c r="Q86" s="600">
        <f t="shared" si="5"/>
        <v>13515</v>
      </c>
    </row>
    <row r="87" spans="1:17" x14ac:dyDescent="0.2">
      <c r="A87" s="593" t="s">
        <v>1155</v>
      </c>
      <c r="B87" s="594" t="s">
        <v>886</v>
      </c>
      <c r="C87" s="437" t="s">
        <v>443</v>
      </c>
      <c r="D87" s="493" t="s">
        <v>443</v>
      </c>
      <c r="E87" s="597">
        <v>9349</v>
      </c>
      <c r="F87" s="597">
        <v>1673646700</v>
      </c>
      <c r="G87" s="122">
        <v>1813617121</v>
      </c>
      <c r="H87" s="122">
        <v>193990</v>
      </c>
      <c r="I87" s="142">
        <v>86.7</v>
      </c>
      <c r="J87" s="56">
        <v>2406625189</v>
      </c>
      <c r="K87" s="56">
        <v>593008068</v>
      </c>
      <c r="L87" s="599">
        <v>20.36</v>
      </c>
      <c r="M87" s="599">
        <v>18.29</v>
      </c>
      <c r="N87" s="56">
        <v>12914</v>
      </c>
      <c r="O87" s="564">
        <f t="shared" si="3"/>
        <v>225</v>
      </c>
      <c r="P87" s="564" t="str">
        <f t="shared" si="4"/>
        <v>Emmaboda</v>
      </c>
      <c r="Q87" s="600">
        <f t="shared" si="5"/>
        <v>12914</v>
      </c>
    </row>
    <row r="88" spans="1:17" x14ac:dyDescent="0.2">
      <c r="A88" s="593" t="s">
        <v>1155</v>
      </c>
      <c r="B88" s="594" t="s">
        <v>928</v>
      </c>
      <c r="C88" s="437" t="s">
        <v>444</v>
      </c>
      <c r="D88" s="493" t="s">
        <v>444</v>
      </c>
      <c r="E88" s="597">
        <v>14563</v>
      </c>
      <c r="F88" s="597">
        <v>2418492200</v>
      </c>
      <c r="G88" s="122">
        <v>2620755540</v>
      </c>
      <c r="H88" s="122">
        <v>179960</v>
      </c>
      <c r="I88" s="142">
        <v>80.400000000000006</v>
      </c>
      <c r="J88" s="56">
        <v>3748816198</v>
      </c>
      <c r="K88" s="56">
        <v>1128060658</v>
      </c>
      <c r="L88" s="599">
        <v>20.36</v>
      </c>
      <c r="M88" s="599">
        <v>18.29</v>
      </c>
      <c r="N88" s="56">
        <v>15771</v>
      </c>
      <c r="O88" s="564">
        <f t="shared" si="3"/>
        <v>283</v>
      </c>
      <c r="P88" s="564" t="str">
        <f t="shared" si="4"/>
        <v>Hultsfred</v>
      </c>
      <c r="Q88" s="600">
        <f t="shared" si="5"/>
        <v>15771</v>
      </c>
    </row>
    <row r="89" spans="1:17" x14ac:dyDescent="0.2">
      <c r="A89" s="593" t="s">
        <v>1155</v>
      </c>
      <c r="B89" s="594" t="s">
        <v>937</v>
      </c>
      <c r="C89" s="437" t="s">
        <v>445</v>
      </c>
      <c r="D89" s="493" t="s">
        <v>445</v>
      </c>
      <c r="E89" s="597">
        <v>6135</v>
      </c>
      <c r="F89" s="597">
        <v>956525100</v>
      </c>
      <c r="G89" s="122">
        <v>1036521207</v>
      </c>
      <c r="H89" s="122">
        <v>168952</v>
      </c>
      <c r="I89" s="142">
        <v>75.5</v>
      </c>
      <c r="J89" s="56">
        <v>1579275381</v>
      </c>
      <c r="K89" s="56">
        <v>542754174</v>
      </c>
      <c r="L89" s="599">
        <v>20.36</v>
      </c>
      <c r="M89" s="599">
        <v>18.29</v>
      </c>
      <c r="N89" s="56">
        <v>18012</v>
      </c>
      <c r="O89" s="564">
        <f t="shared" si="3"/>
        <v>288</v>
      </c>
      <c r="P89" s="564" t="str">
        <f t="shared" si="4"/>
        <v>Högsby</v>
      </c>
      <c r="Q89" s="600">
        <f t="shared" si="5"/>
        <v>18012</v>
      </c>
    </row>
    <row r="90" spans="1:17" x14ac:dyDescent="0.2">
      <c r="A90" s="593" t="s">
        <v>1155</v>
      </c>
      <c r="B90" s="594" t="s">
        <v>944</v>
      </c>
      <c r="C90" s="437" t="s">
        <v>441</v>
      </c>
      <c r="D90" s="493" t="s">
        <v>441</v>
      </c>
      <c r="E90" s="597">
        <v>67295</v>
      </c>
      <c r="F90" s="597">
        <v>13285580300</v>
      </c>
      <c r="G90" s="122">
        <v>14396679952</v>
      </c>
      <c r="H90" s="122">
        <v>213934</v>
      </c>
      <c r="I90" s="142">
        <v>95.6</v>
      </c>
      <c r="J90" s="56">
        <v>17323119277</v>
      </c>
      <c r="K90" s="56">
        <v>2926439325</v>
      </c>
      <c r="L90" s="599">
        <v>20.36</v>
      </c>
      <c r="M90" s="599">
        <v>18.29</v>
      </c>
      <c r="N90" s="56">
        <v>8854</v>
      </c>
      <c r="O90" s="564">
        <f t="shared" si="3"/>
        <v>89</v>
      </c>
      <c r="P90" s="564" t="str">
        <f t="shared" si="4"/>
        <v>Kalmar</v>
      </c>
      <c r="Q90" s="600">
        <f t="shared" si="5"/>
        <v>8854</v>
      </c>
    </row>
    <row r="91" spans="1:17" x14ac:dyDescent="0.2">
      <c r="A91" s="593" t="s">
        <v>1155</v>
      </c>
      <c r="B91" s="594" t="s">
        <v>1001</v>
      </c>
      <c r="C91" s="437" t="s">
        <v>696</v>
      </c>
      <c r="D91" s="493" t="s">
        <v>696</v>
      </c>
      <c r="E91" s="597">
        <v>13487</v>
      </c>
      <c r="F91" s="597">
        <v>2546044200</v>
      </c>
      <c r="G91" s="122">
        <v>2758974969</v>
      </c>
      <c r="H91" s="122">
        <v>204566</v>
      </c>
      <c r="I91" s="142">
        <v>91.4</v>
      </c>
      <c r="J91" s="56">
        <v>3471831632</v>
      </c>
      <c r="K91" s="56">
        <v>712856663</v>
      </c>
      <c r="L91" s="599">
        <v>20.36</v>
      </c>
      <c r="M91" s="599">
        <v>18.29</v>
      </c>
      <c r="N91" s="56">
        <v>10761</v>
      </c>
      <c r="O91" s="564">
        <f t="shared" si="3"/>
        <v>145</v>
      </c>
      <c r="P91" s="564" t="str">
        <f t="shared" si="4"/>
        <v xml:space="preserve">Mönsterås           </v>
      </c>
      <c r="Q91" s="600">
        <f t="shared" si="5"/>
        <v>10761</v>
      </c>
    </row>
    <row r="92" spans="1:17" x14ac:dyDescent="0.2">
      <c r="A92" s="593" t="s">
        <v>1155</v>
      </c>
      <c r="B92" s="594" t="s">
        <v>1002</v>
      </c>
      <c r="C92" s="437" t="s">
        <v>447</v>
      </c>
      <c r="D92" s="493" t="s">
        <v>447</v>
      </c>
      <c r="E92" s="597">
        <v>14975</v>
      </c>
      <c r="F92" s="597">
        <v>2889674800</v>
      </c>
      <c r="G92" s="122">
        <v>3131344083</v>
      </c>
      <c r="H92" s="122">
        <v>209105</v>
      </c>
      <c r="I92" s="142">
        <v>93.4</v>
      </c>
      <c r="J92" s="56">
        <v>3854873485</v>
      </c>
      <c r="K92" s="56">
        <v>723529402</v>
      </c>
      <c r="L92" s="599">
        <v>20.36</v>
      </c>
      <c r="M92" s="599">
        <v>18.29</v>
      </c>
      <c r="N92" s="56">
        <v>9837</v>
      </c>
      <c r="O92" s="564">
        <f t="shared" si="3"/>
        <v>117</v>
      </c>
      <c r="P92" s="564" t="str">
        <f t="shared" si="4"/>
        <v>Mörbylånga</v>
      </c>
      <c r="Q92" s="600">
        <f t="shared" si="5"/>
        <v>9837</v>
      </c>
    </row>
    <row r="93" spans="1:17" x14ac:dyDescent="0.2">
      <c r="A93" s="593" t="s">
        <v>1155</v>
      </c>
      <c r="B93" s="594" t="s">
        <v>1011</v>
      </c>
      <c r="C93" s="437" t="s">
        <v>448</v>
      </c>
      <c r="D93" s="493" t="s">
        <v>448</v>
      </c>
      <c r="E93" s="597">
        <v>20355</v>
      </c>
      <c r="F93" s="597">
        <v>3496237500</v>
      </c>
      <c r="G93" s="122">
        <v>3788634835</v>
      </c>
      <c r="H93" s="122">
        <v>186128</v>
      </c>
      <c r="I93" s="142">
        <v>83.2</v>
      </c>
      <c r="J93" s="56">
        <v>5239796313</v>
      </c>
      <c r="K93" s="56">
        <v>1451161478</v>
      </c>
      <c r="L93" s="599">
        <v>20.36</v>
      </c>
      <c r="M93" s="599">
        <v>18.29</v>
      </c>
      <c r="N93" s="56">
        <v>14515</v>
      </c>
      <c r="O93" s="564">
        <f t="shared" si="3"/>
        <v>266</v>
      </c>
      <c r="P93" s="564" t="str">
        <f t="shared" si="4"/>
        <v>Nybro</v>
      </c>
      <c r="Q93" s="600">
        <f t="shared" si="5"/>
        <v>14515</v>
      </c>
    </row>
    <row r="94" spans="1:17" x14ac:dyDescent="0.2">
      <c r="A94" s="593" t="s">
        <v>1155</v>
      </c>
      <c r="B94" s="594" t="s">
        <v>1021</v>
      </c>
      <c r="C94" s="437" t="s">
        <v>449</v>
      </c>
      <c r="D94" s="493" t="s">
        <v>449</v>
      </c>
      <c r="E94" s="597">
        <v>26913</v>
      </c>
      <c r="F94" s="597">
        <v>5561907100</v>
      </c>
      <c r="G94" s="122">
        <v>6027060515</v>
      </c>
      <c r="H94" s="122">
        <v>223946</v>
      </c>
      <c r="I94" s="142">
        <v>100</v>
      </c>
      <c r="J94" s="56">
        <v>6927960608</v>
      </c>
      <c r="K94" s="56">
        <v>900900093</v>
      </c>
      <c r="L94" s="599">
        <v>20.36</v>
      </c>
      <c r="M94" s="599">
        <v>18.29</v>
      </c>
      <c r="N94" s="56">
        <v>6815</v>
      </c>
      <c r="O94" s="564">
        <f t="shared" si="3"/>
        <v>52</v>
      </c>
      <c r="P94" s="564" t="str">
        <f t="shared" si="4"/>
        <v>Oskarshamn</v>
      </c>
      <c r="Q94" s="600">
        <f t="shared" si="5"/>
        <v>6815</v>
      </c>
    </row>
    <row r="95" spans="1:17" x14ac:dyDescent="0.2">
      <c r="A95" s="593" t="s">
        <v>1155</v>
      </c>
      <c r="B95" s="594" t="s">
        <v>1080</v>
      </c>
      <c r="C95" s="437" t="s">
        <v>450</v>
      </c>
      <c r="D95" s="493" t="s">
        <v>450</v>
      </c>
      <c r="E95" s="597">
        <v>7090</v>
      </c>
      <c r="F95" s="597">
        <v>1221078600</v>
      </c>
      <c r="G95" s="122">
        <v>1323199845</v>
      </c>
      <c r="H95" s="122">
        <v>186629</v>
      </c>
      <c r="I95" s="142">
        <v>83.4</v>
      </c>
      <c r="J95" s="56">
        <v>1825112054</v>
      </c>
      <c r="K95" s="56">
        <v>501912209</v>
      </c>
      <c r="L95" s="599">
        <v>20.36</v>
      </c>
      <c r="M95" s="599">
        <v>18.29</v>
      </c>
      <c r="N95" s="56">
        <v>14413</v>
      </c>
      <c r="O95" s="564">
        <f t="shared" si="3"/>
        <v>261</v>
      </c>
      <c r="P95" s="564" t="str">
        <f t="shared" si="4"/>
        <v>Torsås</v>
      </c>
      <c r="Q95" s="600">
        <f t="shared" si="5"/>
        <v>14413</v>
      </c>
    </row>
    <row r="96" spans="1:17" x14ac:dyDescent="0.2">
      <c r="A96" s="593" t="s">
        <v>1155</v>
      </c>
      <c r="B96" s="594" t="s">
        <v>1107</v>
      </c>
      <c r="C96" s="437" t="s">
        <v>451</v>
      </c>
      <c r="D96" s="493" t="s">
        <v>451</v>
      </c>
      <c r="E96" s="597">
        <v>15722</v>
      </c>
      <c r="F96" s="597">
        <v>2887144500</v>
      </c>
      <c r="G96" s="122">
        <v>3128602169</v>
      </c>
      <c r="H96" s="122">
        <v>198995</v>
      </c>
      <c r="I96" s="142">
        <v>88.9</v>
      </c>
      <c r="J96" s="56">
        <v>4047166673</v>
      </c>
      <c r="K96" s="56">
        <v>918564504</v>
      </c>
      <c r="L96" s="599">
        <v>20.36</v>
      </c>
      <c r="M96" s="599">
        <v>18.29</v>
      </c>
      <c r="N96" s="56">
        <v>11895</v>
      </c>
      <c r="O96" s="564">
        <f t="shared" si="3"/>
        <v>196</v>
      </c>
      <c r="P96" s="564" t="str">
        <f t="shared" si="4"/>
        <v>Vimmerby</v>
      </c>
      <c r="Q96" s="600">
        <f t="shared" si="5"/>
        <v>11895</v>
      </c>
    </row>
    <row r="97" spans="1:17" x14ac:dyDescent="0.2">
      <c r="A97" s="593" t="s">
        <v>1155</v>
      </c>
      <c r="B97" s="594" t="s">
        <v>1115</v>
      </c>
      <c r="C97" s="437" t="s">
        <v>452</v>
      </c>
      <c r="D97" s="493" t="s">
        <v>452</v>
      </c>
      <c r="E97" s="597">
        <v>36547</v>
      </c>
      <c r="F97" s="597">
        <v>6784986300</v>
      </c>
      <c r="G97" s="122">
        <v>7352428274</v>
      </c>
      <c r="H97" s="122">
        <v>201177</v>
      </c>
      <c r="I97" s="142">
        <v>89.9</v>
      </c>
      <c r="J97" s="56">
        <v>9407950668</v>
      </c>
      <c r="K97" s="56">
        <v>2055522394</v>
      </c>
      <c r="L97" s="599">
        <v>20.36</v>
      </c>
      <c r="M97" s="599">
        <v>18.29</v>
      </c>
      <c r="N97" s="56">
        <v>11451</v>
      </c>
      <c r="O97" s="564">
        <f t="shared" si="3"/>
        <v>174</v>
      </c>
      <c r="P97" s="564" t="str">
        <f t="shared" si="4"/>
        <v>Västervik</v>
      </c>
      <c r="Q97" s="600">
        <f t="shared" si="5"/>
        <v>11451</v>
      </c>
    </row>
    <row r="98" spans="1:17" ht="25.5" x14ac:dyDescent="0.2">
      <c r="A98" s="593" t="s">
        <v>1156</v>
      </c>
      <c r="B98" s="594" t="s">
        <v>904</v>
      </c>
      <c r="C98" s="595" t="s">
        <v>454</v>
      </c>
      <c r="D98" s="596" t="s">
        <v>697</v>
      </c>
      <c r="E98" s="597">
        <v>58492</v>
      </c>
      <c r="F98" s="597">
        <v>10562745300</v>
      </c>
      <c r="G98" s="122">
        <v>11446128815</v>
      </c>
      <c r="H98" s="122">
        <v>195687</v>
      </c>
      <c r="I98" s="142">
        <v>87.4</v>
      </c>
      <c r="J98" s="56">
        <v>15057045735</v>
      </c>
      <c r="K98" s="56">
        <v>3610916920</v>
      </c>
      <c r="L98" s="599">
        <v>19.600000000000001</v>
      </c>
      <c r="M98" s="599">
        <v>17.54</v>
      </c>
      <c r="N98" s="56">
        <v>12100</v>
      </c>
      <c r="O98" s="564">
        <f t="shared" si="3"/>
        <v>203</v>
      </c>
      <c r="P98" s="564" t="str">
        <f t="shared" si="4"/>
        <v>Gotland</v>
      </c>
      <c r="Q98" s="600">
        <f t="shared" si="5"/>
        <v>12100</v>
      </c>
    </row>
    <row r="99" spans="1:17" ht="25.5" x14ac:dyDescent="0.2">
      <c r="A99" s="593" t="s">
        <v>1157</v>
      </c>
      <c r="B99" s="594" t="s">
        <v>946</v>
      </c>
      <c r="C99" s="595" t="s">
        <v>456</v>
      </c>
      <c r="D99" s="596" t="s">
        <v>698</v>
      </c>
      <c r="E99" s="597">
        <v>32215</v>
      </c>
      <c r="F99" s="597">
        <v>6160504700</v>
      </c>
      <c r="G99" s="122">
        <v>6675720029</v>
      </c>
      <c r="H99" s="122">
        <v>207224</v>
      </c>
      <c r="I99" s="142">
        <v>92.6</v>
      </c>
      <c r="J99" s="56">
        <v>8292804629</v>
      </c>
      <c r="K99" s="56">
        <v>1617084600</v>
      </c>
      <c r="L99" s="599">
        <v>19.559999999999999</v>
      </c>
      <c r="M99" s="599">
        <v>17.489999999999998</v>
      </c>
      <c r="N99" s="56">
        <v>9818</v>
      </c>
      <c r="O99" s="564">
        <f t="shared" si="3"/>
        <v>116</v>
      </c>
      <c r="P99" s="564" t="str">
        <f t="shared" si="4"/>
        <v>Karlshamn</v>
      </c>
      <c r="Q99" s="600">
        <f t="shared" si="5"/>
        <v>9818</v>
      </c>
    </row>
    <row r="100" spans="1:17" x14ac:dyDescent="0.2">
      <c r="A100" s="593" t="s">
        <v>1157</v>
      </c>
      <c r="B100" s="594" t="s">
        <v>948</v>
      </c>
      <c r="C100" s="437" t="s">
        <v>457</v>
      </c>
      <c r="D100" s="493" t="s">
        <v>457</v>
      </c>
      <c r="E100" s="597">
        <v>66611</v>
      </c>
      <c r="F100" s="597">
        <v>12894019700</v>
      </c>
      <c r="G100" s="122">
        <v>13972372356</v>
      </c>
      <c r="H100" s="122">
        <v>209761</v>
      </c>
      <c r="I100" s="142">
        <v>93.7</v>
      </c>
      <c r="J100" s="56">
        <v>17147043587</v>
      </c>
      <c r="K100" s="56">
        <v>3174671231</v>
      </c>
      <c r="L100" s="599">
        <v>19.559999999999999</v>
      </c>
      <c r="M100" s="599">
        <v>17.489999999999998</v>
      </c>
      <c r="N100" s="56">
        <v>9322</v>
      </c>
      <c r="O100" s="564">
        <f t="shared" si="3"/>
        <v>102</v>
      </c>
      <c r="P100" s="564" t="str">
        <f t="shared" si="4"/>
        <v>Karlskrona</v>
      </c>
      <c r="Q100" s="600">
        <f t="shared" si="5"/>
        <v>9322</v>
      </c>
    </row>
    <row r="101" spans="1:17" x14ac:dyDescent="0.2">
      <c r="A101" s="593" t="s">
        <v>1157</v>
      </c>
      <c r="B101" s="594" t="s">
        <v>1017</v>
      </c>
      <c r="C101" s="437" t="s">
        <v>458</v>
      </c>
      <c r="D101" s="493" t="s">
        <v>458</v>
      </c>
      <c r="E101" s="597">
        <v>13476</v>
      </c>
      <c r="F101" s="597">
        <v>2510474400</v>
      </c>
      <c r="G101" s="122">
        <v>2720430395</v>
      </c>
      <c r="H101" s="122">
        <v>201872</v>
      </c>
      <c r="I101" s="142">
        <v>90.2</v>
      </c>
      <c r="J101" s="56">
        <v>3469000006</v>
      </c>
      <c r="K101" s="56">
        <v>748569611</v>
      </c>
      <c r="L101" s="599">
        <v>19.559999999999999</v>
      </c>
      <c r="M101" s="599">
        <v>17.489999999999998</v>
      </c>
      <c r="N101" s="56">
        <v>10865</v>
      </c>
      <c r="O101" s="564">
        <f t="shared" si="3"/>
        <v>151</v>
      </c>
      <c r="P101" s="564" t="str">
        <f t="shared" si="4"/>
        <v>Olofström</v>
      </c>
      <c r="Q101" s="600">
        <f t="shared" si="5"/>
        <v>10865</v>
      </c>
    </row>
    <row r="102" spans="1:17" x14ac:dyDescent="0.2">
      <c r="A102" s="593" t="s">
        <v>1157</v>
      </c>
      <c r="B102" s="594" t="s">
        <v>1030</v>
      </c>
      <c r="C102" s="437" t="s">
        <v>459</v>
      </c>
      <c r="D102" s="493" t="s">
        <v>459</v>
      </c>
      <c r="E102" s="597">
        <v>29564</v>
      </c>
      <c r="F102" s="597">
        <v>5177604900</v>
      </c>
      <c r="G102" s="122">
        <v>5610618353</v>
      </c>
      <c r="H102" s="122">
        <v>189779</v>
      </c>
      <c r="I102" s="142">
        <v>84.8</v>
      </c>
      <c r="J102" s="56">
        <v>7610382618</v>
      </c>
      <c r="K102" s="56">
        <v>1999764265</v>
      </c>
      <c r="L102" s="599">
        <v>19.559999999999999</v>
      </c>
      <c r="M102" s="599">
        <v>17.489999999999998</v>
      </c>
      <c r="N102" s="56">
        <v>13231</v>
      </c>
      <c r="O102" s="564">
        <f t="shared" si="3"/>
        <v>238</v>
      </c>
      <c r="P102" s="564" t="str">
        <f t="shared" si="4"/>
        <v>Ronneby</v>
      </c>
      <c r="Q102" s="600">
        <f t="shared" si="5"/>
        <v>13231</v>
      </c>
    </row>
    <row r="103" spans="1:17" x14ac:dyDescent="0.2">
      <c r="A103" s="593" t="s">
        <v>1157</v>
      </c>
      <c r="B103" s="594" t="s">
        <v>1070</v>
      </c>
      <c r="C103" s="437" t="s">
        <v>460</v>
      </c>
      <c r="D103" s="493" t="s">
        <v>460</v>
      </c>
      <c r="E103" s="597">
        <v>17486</v>
      </c>
      <c r="F103" s="597">
        <v>3257601200</v>
      </c>
      <c r="G103" s="122">
        <v>3530040904</v>
      </c>
      <c r="H103" s="122">
        <v>201878</v>
      </c>
      <c r="I103" s="142">
        <v>90.2</v>
      </c>
      <c r="J103" s="56">
        <v>4501256612</v>
      </c>
      <c r="K103" s="56">
        <v>971215708</v>
      </c>
      <c r="L103" s="599">
        <v>19.559999999999999</v>
      </c>
      <c r="M103" s="599">
        <v>17.489999999999998</v>
      </c>
      <c r="N103" s="56">
        <v>10864</v>
      </c>
      <c r="O103" s="564">
        <f t="shared" si="3"/>
        <v>150</v>
      </c>
      <c r="P103" s="564" t="str">
        <f t="shared" si="4"/>
        <v>Sölvesborg</v>
      </c>
      <c r="Q103" s="600">
        <f t="shared" si="5"/>
        <v>10864</v>
      </c>
    </row>
    <row r="104" spans="1:17" ht="25.5" x14ac:dyDescent="0.2">
      <c r="A104" s="593" t="s">
        <v>1158</v>
      </c>
      <c r="B104" s="594" t="s">
        <v>866</v>
      </c>
      <c r="C104" s="595" t="s">
        <v>462</v>
      </c>
      <c r="D104" s="596" t="s">
        <v>699</v>
      </c>
      <c r="E104" s="597">
        <v>15376</v>
      </c>
      <c r="F104" s="597">
        <v>2619060200</v>
      </c>
      <c r="G104" s="122">
        <v>2838097443</v>
      </c>
      <c r="H104" s="122">
        <v>184580</v>
      </c>
      <c r="I104" s="142">
        <v>82.5</v>
      </c>
      <c r="J104" s="56">
        <v>3958099146</v>
      </c>
      <c r="K104" s="56">
        <v>1120001703</v>
      </c>
      <c r="L104" s="599">
        <v>19.7</v>
      </c>
      <c r="M104" s="599">
        <v>17.63</v>
      </c>
      <c r="N104" s="56">
        <v>14350</v>
      </c>
      <c r="O104" s="564">
        <f t="shared" si="3"/>
        <v>258</v>
      </c>
      <c r="P104" s="564" t="str">
        <f t="shared" si="4"/>
        <v>Bjuv</v>
      </c>
      <c r="Q104" s="600">
        <f t="shared" si="5"/>
        <v>14350</v>
      </c>
    </row>
    <row r="105" spans="1:17" x14ac:dyDescent="0.2">
      <c r="A105" s="593" t="s">
        <v>1158</v>
      </c>
      <c r="B105" s="594" t="s">
        <v>875</v>
      </c>
      <c r="C105" s="437" t="s">
        <v>463</v>
      </c>
      <c r="D105" s="493" t="s">
        <v>463</v>
      </c>
      <c r="E105" s="597">
        <v>12695</v>
      </c>
      <c r="F105" s="597">
        <v>2311828900</v>
      </c>
      <c r="G105" s="122">
        <v>2505171775</v>
      </c>
      <c r="H105" s="122">
        <v>197335</v>
      </c>
      <c r="I105" s="142">
        <v>88.2</v>
      </c>
      <c r="J105" s="56">
        <v>3267954517</v>
      </c>
      <c r="K105" s="56">
        <v>762782742</v>
      </c>
      <c r="L105" s="599">
        <v>19.7</v>
      </c>
      <c r="M105" s="599">
        <v>17.63</v>
      </c>
      <c r="N105" s="56">
        <v>11837</v>
      </c>
      <c r="O105" s="564">
        <f t="shared" si="3"/>
        <v>190</v>
      </c>
      <c r="P105" s="564" t="str">
        <f t="shared" si="4"/>
        <v>Bromölla</v>
      </c>
      <c r="Q105" s="600">
        <f t="shared" si="5"/>
        <v>11837</v>
      </c>
    </row>
    <row r="106" spans="1:17" x14ac:dyDescent="0.2">
      <c r="A106" s="593" t="s">
        <v>1158</v>
      </c>
      <c r="B106" s="594" t="s">
        <v>877</v>
      </c>
      <c r="C106" s="437" t="s">
        <v>464</v>
      </c>
      <c r="D106" s="493" t="s">
        <v>464</v>
      </c>
      <c r="E106" s="597">
        <v>17968</v>
      </c>
      <c r="F106" s="597">
        <v>3132378200</v>
      </c>
      <c r="G106" s="122">
        <v>3394345254</v>
      </c>
      <c r="H106" s="122">
        <v>188911</v>
      </c>
      <c r="I106" s="142">
        <v>84.4</v>
      </c>
      <c r="J106" s="56">
        <v>4625333341</v>
      </c>
      <c r="K106" s="56">
        <v>1230988087</v>
      </c>
      <c r="L106" s="599">
        <v>19.7</v>
      </c>
      <c r="M106" s="599">
        <v>17.63</v>
      </c>
      <c r="N106" s="56">
        <v>13496</v>
      </c>
      <c r="O106" s="564">
        <f t="shared" si="3"/>
        <v>242</v>
      </c>
      <c r="P106" s="564" t="str">
        <f t="shared" si="4"/>
        <v>Burlöv</v>
      </c>
      <c r="Q106" s="600">
        <f t="shared" si="5"/>
        <v>13496</v>
      </c>
    </row>
    <row r="107" spans="1:17" x14ac:dyDescent="0.2">
      <c r="A107" s="593" t="s">
        <v>1158</v>
      </c>
      <c r="B107" s="594" t="s">
        <v>878</v>
      </c>
      <c r="C107" s="437" t="s">
        <v>465</v>
      </c>
      <c r="D107" s="493" t="s">
        <v>465</v>
      </c>
      <c r="E107" s="597">
        <v>14756</v>
      </c>
      <c r="F107" s="597">
        <v>3051984500</v>
      </c>
      <c r="G107" s="122">
        <v>3307228068</v>
      </c>
      <c r="H107" s="122">
        <v>224128</v>
      </c>
      <c r="I107" s="142">
        <v>100.1</v>
      </c>
      <c r="J107" s="56">
        <v>3798498374</v>
      </c>
      <c r="K107" s="56">
        <v>491270306</v>
      </c>
      <c r="L107" s="599">
        <v>19.7</v>
      </c>
      <c r="M107" s="599">
        <v>17.63</v>
      </c>
      <c r="N107" s="56">
        <v>6559</v>
      </c>
      <c r="O107" s="564">
        <f t="shared" si="3"/>
        <v>48</v>
      </c>
      <c r="P107" s="564" t="str">
        <f t="shared" si="4"/>
        <v>Båstad</v>
      </c>
      <c r="Q107" s="600">
        <f t="shared" si="5"/>
        <v>6559</v>
      </c>
    </row>
    <row r="108" spans="1:17" x14ac:dyDescent="0.2">
      <c r="A108" s="593" t="s">
        <v>1158</v>
      </c>
      <c r="B108" s="594" t="s">
        <v>889</v>
      </c>
      <c r="C108" s="437" t="s">
        <v>466</v>
      </c>
      <c r="D108" s="493" t="s">
        <v>466</v>
      </c>
      <c r="E108" s="597">
        <v>33118</v>
      </c>
      <c r="F108" s="597">
        <v>6240073000</v>
      </c>
      <c r="G108" s="122">
        <v>6761942785</v>
      </c>
      <c r="H108" s="122">
        <v>204177</v>
      </c>
      <c r="I108" s="142">
        <v>91.2</v>
      </c>
      <c r="J108" s="56">
        <v>8525255431</v>
      </c>
      <c r="K108" s="56">
        <v>1763312646</v>
      </c>
      <c r="L108" s="599">
        <v>19.7</v>
      </c>
      <c r="M108" s="599">
        <v>17.63</v>
      </c>
      <c r="N108" s="56">
        <v>10489</v>
      </c>
      <c r="O108" s="564">
        <f t="shared" si="3"/>
        <v>136</v>
      </c>
      <c r="P108" s="564" t="str">
        <f t="shared" si="4"/>
        <v>Eslöv</v>
      </c>
      <c r="Q108" s="600">
        <f t="shared" si="5"/>
        <v>10489</v>
      </c>
    </row>
    <row r="109" spans="1:17" x14ac:dyDescent="0.2">
      <c r="A109" s="593" t="s">
        <v>1158</v>
      </c>
      <c r="B109" s="594" t="s">
        <v>922</v>
      </c>
      <c r="C109" s="437" t="s">
        <v>467</v>
      </c>
      <c r="D109" s="493" t="s">
        <v>467</v>
      </c>
      <c r="E109" s="597">
        <v>143089</v>
      </c>
      <c r="F109" s="597">
        <v>28143635200</v>
      </c>
      <c r="G109" s="122">
        <v>30497343699</v>
      </c>
      <c r="H109" s="122">
        <v>213135</v>
      </c>
      <c r="I109" s="142">
        <v>95.2</v>
      </c>
      <c r="J109" s="56">
        <v>36834056233</v>
      </c>
      <c r="K109" s="56">
        <v>6336712534</v>
      </c>
      <c r="L109" s="599">
        <v>19.7</v>
      </c>
      <c r="M109" s="599">
        <v>17.63</v>
      </c>
      <c r="N109" s="56">
        <v>8724</v>
      </c>
      <c r="O109" s="564">
        <f t="shared" si="3"/>
        <v>86</v>
      </c>
      <c r="P109" s="564" t="str">
        <f t="shared" si="4"/>
        <v>Helsingborg</v>
      </c>
      <c r="Q109" s="600">
        <f t="shared" si="5"/>
        <v>8724</v>
      </c>
    </row>
    <row r="110" spans="1:17" x14ac:dyDescent="0.2">
      <c r="A110" s="593" t="s">
        <v>1158</v>
      </c>
      <c r="B110" s="594" t="s">
        <v>935</v>
      </c>
      <c r="C110" s="437" t="s">
        <v>468</v>
      </c>
      <c r="D110" s="493" t="s">
        <v>468</v>
      </c>
      <c r="E110" s="597">
        <v>51962</v>
      </c>
      <c r="F110" s="597">
        <v>9381669600</v>
      </c>
      <c r="G110" s="122">
        <v>10166277392</v>
      </c>
      <c r="H110" s="122">
        <v>195648</v>
      </c>
      <c r="I110" s="142">
        <v>87.4</v>
      </c>
      <c r="J110" s="56">
        <v>13376089217</v>
      </c>
      <c r="K110" s="56">
        <v>3209811825</v>
      </c>
      <c r="L110" s="599">
        <v>19.7</v>
      </c>
      <c r="M110" s="599">
        <v>17.63</v>
      </c>
      <c r="N110" s="56">
        <v>12169</v>
      </c>
      <c r="O110" s="564">
        <f t="shared" si="3"/>
        <v>205</v>
      </c>
      <c r="P110" s="564" t="str">
        <f t="shared" si="4"/>
        <v>Hässleholm</v>
      </c>
      <c r="Q110" s="600">
        <f t="shared" si="5"/>
        <v>12169</v>
      </c>
    </row>
    <row r="111" spans="1:17" x14ac:dyDescent="0.2">
      <c r="A111" s="593" t="s">
        <v>1158</v>
      </c>
      <c r="B111" s="594" t="s">
        <v>936</v>
      </c>
      <c r="C111" s="437" t="s">
        <v>700</v>
      </c>
      <c r="D111" s="493" t="s">
        <v>700</v>
      </c>
      <c r="E111" s="597">
        <v>26087</v>
      </c>
      <c r="F111" s="597">
        <v>5635440200</v>
      </c>
      <c r="G111" s="122">
        <v>6106743335</v>
      </c>
      <c r="H111" s="122">
        <v>234091</v>
      </c>
      <c r="I111" s="142">
        <v>104.6</v>
      </c>
      <c r="J111" s="56">
        <v>6715331192</v>
      </c>
      <c r="K111" s="56">
        <v>608587857</v>
      </c>
      <c r="L111" s="599">
        <v>19.7</v>
      </c>
      <c r="M111" s="599">
        <v>17.63</v>
      </c>
      <c r="N111" s="56">
        <v>4596</v>
      </c>
      <c r="O111" s="564">
        <f t="shared" si="3"/>
        <v>33</v>
      </c>
      <c r="P111" s="564" t="str">
        <f t="shared" si="4"/>
        <v xml:space="preserve">Höganäs             </v>
      </c>
      <c r="Q111" s="600">
        <f t="shared" si="5"/>
        <v>4596</v>
      </c>
    </row>
    <row r="112" spans="1:17" x14ac:dyDescent="0.2">
      <c r="A112" s="593" t="s">
        <v>1158</v>
      </c>
      <c r="B112" s="594" t="s">
        <v>938</v>
      </c>
      <c r="C112" s="437" t="s">
        <v>470</v>
      </c>
      <c r="D112" s="493" t="s">
        <v>470</v>
      </c>
      <c r="E112" s="597">
        <v>15538</v>
      </c>
      <c r="F112" s="597">
        <v>2783936900</v>
      </c>
      <c r="G112" s="122">
        <v>3016763111</v>
      </c>
      <c r="H112" s="122">
        <v>194154</v>
      </c>
      <c r="I112" s="142">
        <v>86.7</v>
      </c>
      <c r="J112" s="56">
        <v>3999801283</v>
      </c>
      <c r="K112" s="56">
        <v>983038172</v>
      </c>
      <c r="L112" s="599">
        <v>19.7</v>
      </c>
      <c r="M112" s="599">
        <v>17.63</v>
      </c>
      <c r="N112" s="56">
        <v>12464</v>
      </c>
      <c r="O112" s="564">
        <f t="shared" si="3"/>
        <v>215</v>
      </c>
      <c r="P112" s="564" t="str">
        <f t="shared" si="4"/>
        <v>Hörby</v>
      </c>
      <c r="Q112" s="600">
        <f t="shared" si="5"/>
        <v>12464</v>
      </c>
    </row>
    <row r="113" spans="1:17" x14ac:dyDescent="0.2">
      <c r="A113" s="593" t="s">
        <v>1158</v>
      </c>
      <c r="B113" s="594" t="s">
        <v>939</v>
      </c>
      <c r="C113" s="437" t="s">
        <v>471</v>
      </c>
      <c r="D113" s="493" t="s">
        <v>471</v>
      </c>
      <c r="E113" s="597">
        <v>16460</v>
      </c>
      <c r="F113" s="597">
        <v>3150164500</v>
      </c>
      <c r="G113" s="122">
        <v>3413619057</v>
      </c>
      <c r="H113" s="122">
        <v>207389</v>
      </c>
      <c r="I113" s="142">
        <v>92.6</v>
      </c>
      <c r="J113" s="56">
        <v>4237143076</v>
      </c>
      <c r="K113" s="56">
        <v>823524019</v>
      </c>
      <c r="L113" s="599">
        <v>19.7</v>
      </c>
      <c r="M113" s="599">
        <v>17.63</v>
      </c>
      <c r="N113" s="56">
        <v>9856</v>
      </c>
      <c r="O113" s="564">
        <f t="shared" si="3"/>
        <v>118</v>
      </c>
      <c r="P113" s="564" t="str">
        <f t="shared" si="4"/>
        <v>Höör</v>
      </c>
      <c r="Q113" s="600">
        <f t="shared" si="5"/>
        <v>9856</v>
      </c>
    </row>
    <row r="114" spans="1:17" x14ac:dyDescent="0.2">
      <c r="A114" s="593" t="s">
        <v>1158</v>
      </c>
      <c r="B114" s="594" t="s">
        <v>954</v>
      </c>
      <c r="C114" s="437" t="s">
        <v>472</v>
      </c>
      <c r="D114" s="493" t="s">
        <v>472</v>
      </c>
      <c r="E114" s="597">
        <v>17403</v>
      </c>
      <c r="F114" s="597">
        <v>2981777600</v>
      </c>
      <c r="G114" s="122">
        <v>3231149624</v>
      </c>
      <c r="H114" s="122">
        <v>185666</v>
      </c>
      <c r="I114" s="142">
        <v>82.9</v>
      </c>
      <c r="J114" s="56">
        <v>4479890702</v>
      </c>
      <c r="K114" s="56">
        <v>1248741078</v>
      </c>
      <c r="L114" s="599">
        <v>19.7</v>
      </c>
      <c r="M114" s="599">
        <v>17.63</v>
      </c>
      <c r="N114" s="56">
        <v>14136</v>
      </c>
      <c r="O114" s="564">
        <f t="shared" si="3"/>
        <v>254</v>
      </c>
      <c r="P114" s="564" t="str">
        <f t="shared" si="4"/>
        <v>Klippan</v>
      </c>
      <c r="Q114" s="600">
        <f t="shared" si="5"/>
        <v>14136</v>
      </c>
    </row>
    <row r="115" spans="1:17" x14ac:dyDescent="0.2">
      <c r="A115" s="593" t="s">
        <v>1158</v>
      </c>
      <c r="B115" s="594" t="s">
        <v>957</v>
      </c>
      <c r="C115" s="437" t="s">
        <v>473</v>
      </c>
      <c r="D115" s="493" t="s">
        <v>473</v>
      </c>
      <c r="E115" s="597">
        <v>84096</v>
      </c>
      <c r="F115" s="597">
        <v>15756102500</v>
      </c>
      <c r="G115" s="122">
        <v>17073816864</v>
      </c>
      <c r="H115" s="122">
        <v>203028</v>
      </c>
      <c r="I115" s="142">
        <v>90.7</v>
      </c>
      <c r="J115" s="56">
        <v>21648042778</v>
      </c>
      <c r="K115" s="56">
        <v>4574225914</v>
      </c>
      <c r="L115" s="599">
        <v>19.7</v>
      </c>
      <c r="M115" s="599">
        <v>17.63</v>
      </c>
      <c r="N115" s="56">
        <v>10715</v>
      </c>
      <c r="O115" s="564">
        <f t="shared" si="3"/>
        <v>142</v>
      </c>
      <c r="P115" s="564" t="str">
        <f t="shared" si="4"/>
        <v>Kristianstad</v>
      </c>
      <c r="Q115" s="600">
        <f t="shared" si="5"/>
        <v>10715</v>
      </c>
    </row>
    <row r="116" spans="1:17" x14ac:dyDescent="0.2">
      <c r="A116" s="593" t="s">
        <v>1158</v>
      </c>
      <c r="B116" s="594" t="s">
        <v>964</v>
      </c>
      <c r="C116" s="437" t="s">
        <v>474</v>
      </c>
      <c r="D116" s="493" t="s">
        <v>474</v>
      </c>
      <c r="E116" s="597">
        <v>30854</v>
      </c>
      <c r="F116" s="597">
        <v>6713655900</v>
      </c>
      <c r="G116" s="122">
        <v>7275132370</v>
      </c>
      <c r="H116" s="122">
        <v>235792</v>
      </c>
      <c r="I116" s="142">
        <v>105.3</v>
      </c>
      <c r="J116" s="56">
        <v>7942455192</v>
      </c>
      <c r="K116" s="56">
        <v>667322822</v>
      </c>
      <c r="L116" s="599">
        <v>19.7</v>
      </c>
      <c r="M116" s="599">
        <v>17.63</v>
      </c>
      <c r="N116" s="56">
        <v>4261</v>
      </c>
      <c r="O116" s="564">
        <f t="shared" si="3"/>
        <v>32</v>
      </c>
      <c r="P116" s="564" t="str">
        <f t="shared" si="4"/>
        <v>Kävlinge</v>
      </c>
      <c r="Q116" s="600">
        <f t="shared" si="5"/>
        <v>4261</v>
      </c>
    </row>
    <row r="117" spans="1:17" x14ac:dyDescent="0.2">
      <c r="A117" s="593" t="s">
        <v>1158</v>
      </c>
      <c r="B117" s="594" t="s">
        <v>967</v>
      </c>
      <c r="C117" s="437" t="s">
        <v>475</v>
      </c>
      <c r="D117" s="493" t="s">
        <v>475</v>
      </c>
      <c r="E117" s="597">
        <v>45225</v>
      </c>
      <c r="F117" s="597">
        <v>7725859000</v>
      </c>
      <c r="G117" s="122">
        <v>8371988040</v>
      </c>
      <c r="H117" s="122">
        <v>185119</v>
      </c>
      <c r="I117" s="142">
        <v>82.7</v>
      </c>
      <c r="J117" s="56">
        <v>11641846635</v>
      </c>
      <c r="K117" s="56">
        <v>3269858595</v>
      </c>
      <c r="L117" s="599">
        <v>19.7</v>
      </c>
      <c r="M117" s="599">
        <v>17.63</v>
      </c>
      <c r="N117" s="56">
        <v>14243</v>
      </c>
      <c r="O117" s="564">
        <f t="shared" si="3"/>
        <v>256</v>
      </c>
      <c r="P117" s="564" t="str">
        <f t="shared" si="4"/>
        <v>Landskrona</v>
      </c>
      <c r="Q117" s="600">
        <f t="shared" si="5"/>
        <v>14243</v>
      </c>
    </row>
    <row r="118" spans="1:17" x14ac:dyDescent="0.2">
      <c r="A118" s="593" t="s">
        <v>1158</v>
      </c>
      <c r="B118" s="594" t="s">
        <v>981</v>
      </c>
      <c r="C118" s="437" t="s">
        <v>476</v>
      </c>
      <c r="D118" s="493" t="s">
        <v>476</v>
      </c>
      <c r="E118" s="597">
        <v>24213</v>
      </c>
      <c r="F118" s="597">
        <v>6277232700</v>
      </c>
      <c r="G118" s="122">
        <v>6802210225</v>
      </c>
      <c r="H118" s="122">
        <v>280932</v>
      </c>
      <c r="I118" s="142">
        <v>125.5</v>
      </c>
      <c r="J118" s="56">
        <v>6232924988</v>
      </c>
      <c r="K118" s="56">
        <v>-569285237</v>
      </c>
      <c r="L118" s="599">
        <v>19.7</v>
      </c>
      <c r="M118" s="599">
        <v>17.63</v>
      </c>
      <c r="N118" s="56">
        <v>-4145</v>
      </c>
      <c r="O118" s="564">
        <f t="shared" si="3"/>
        <v>8</v>
      </c>
      <c r="P118" s="564" t="str">
        <f t="shared" si="4"/>
        <v>Lomma</v>
      </c>
      <c r="Q118" s="600">
        <f t="shared" si="5"/>
        <v>-4145</v>
      </c>
    </row>
    <row r="119" spans="1:17" x14ac:dyDescent="0.2">
      <c r="A119" s="593" t="s">
        <v>1158</v>
      </c>
      <c r="B119" s="594" t="s">
        <v>984</v>
      </c>
      <c r="C119" s="437" t="s">
        <v>477</v>
      </c>
      <c r="D119" s="493" t="s">
        <v>477</v>
      </c>
      <c r="E119" s="597">
        <v>121164</v>
      </c>
      <c r="F119" s="597">
        <v>24958011900</v>
      </c>
      <c r="G119" s="122">
        <v>27045300351</v>
      </c>
      <c r="H119" s="122">
        <v>223212</v>
      </c>
      <c r="I119" s="142">
        <v>99.7</v>
      </c>
      <c r="J119" s="56">
        <v>31190109578</v>
      </c>
      <c r="K119" s="56">
        <v>4144809227</v>
      </c>
      <c r="L119" s="599">
        <v>19.7</v>
      </c>
      <c r="M119" s="599">
        <v>17.63</v>
      </c>
      <c r="N119" s="56">
        <v>6739</v>
      </c>
      <c r="O119" s="564">
        <f t="shared" si="3"/>
        <v>50</v>
      </c>
      <c r="P119" s="564" t="str">
        <f t="shared" si="4"/>
        <v>Lund</v>
      </c>
      <c r="Q119" s="600">
        <f t="shared" si="5"/>
        <v>6739</v>
      </c>
    </row>
    <row r="120" spans="1:17" x14ac:dyDescent="0.2">
      <c r="A120" s="593" t="s">
        <v>1158</v>
      </c>
      <c r="B120" s="594" t="s">
        <v>987</v>
      </c>
      <c r="C120" s="437" t="s">
        <v>478</v>
      </c>
      <c r="D120" s="493" t="s">
        <v>478</v>
      </c>
      <c r="E120" s="597">
        <v>332855</v>
      </c>
      <c r="F120" s="597">
        <v>58642273400</v>
      </c>
      <c r="G120" s="122">
        <v>63546644009</v>
      </c>
      <c r="H120" s="122">
        <v>190914</v>
      </c>
      <c r="I120" s="142">
        <v>85.3</v>
      </c>
      <c r="J120" s="56">
        <v>85683733813</v>
      </c>
      <c r="K120" s="56">
        <v>22137089804</v>
      </c>
      <c r="L120" s="599">
        <v>19.7</v>
      </c>
      <c r="M120" s="599">
        <v>17.63</v>
      </c>
      <c r="N120" s="56">
        <v>13102</v>
      </c>
      <c r="O120" s="564">
        <f t="shared" si="3"/>
        <v>231</v>
      </c>
      <c r="P120" s="564" t="str">
        <f t="shared" si="4"/>
        <v>Malmö</v>
      </c>
      <c r="Q120" s="600">
        <f t="shared" si="5"/>
        <v>13102</v>
      </c>
    </row>
    <row r="121" spans="1:17" x14ac:dyDescent="0.2">
      <c r="A121" s="593" t="s">
        <v>1158</v>
      </c>
      <c r="B121" s="594" t="s">
        <v>1020</v>
      </c>
      <c r="C121" s="437" t="s">
        <v>479</v>
      </c>
      <c r="D121" s="493" t="s">
        <v>479</v>
      </c>
      <c r="E121" s="597">
        <v>13162</v>
      </c>
      <c r="F121" s="597">
        <v>2354351700</v>
      </c>
      <c r="G121" s="122">
        <v>2551250841</v>
      </c>
      <c r="H121" s="122">
        <v>193835</v>
      </c>
      <c r="I121" s="142">
        <v>86.6</v>
      </c>
      <c r="J121" s="56">
        <v>3388169937</v>
      </c>
      <c r="K121" s="56">
        <v>836919096</v>
      </c>
      <c r="L121" s="599">
        <v>19.7</v>
      </c>
      <c r="M121" s="599">
        <v>17.63</v>
      </c>
      <c r="N121" s="56">
        <v>12526</v>
      </c>
      <c r="O121" s="564">
        <f t="shared" si="3"/>
        <v>216</v>
      </c>
      <c r="P121" s="564" t="str">
        <f t="shared" si="4"/>
        <v>Osby</v>
      </c>
      <c r="Q121" s="600">
        <f t="shared" si="5"/>
        <v>12526</v>
      </c>
    </row>
    <row r="122" spans="1:17" x14ac:dyDescent="0.2">
      <c r="A122" s="593" t="s">
        <v>1158</v>
      </c>
      <c r="B122" s="594" t="s">
        <v>1026</v>
      </c>
      <c r="C122" s="437" t="s">
        <v>480</v>
      </c>
      <c r="D122" s="493" t="s">
        <v>480</v>
      </c>
      <c r="E122" s="597">
        <v>7365</v>
      </c>
      <c r="F122" s="597">
        <v>1209084400</v>
      </c>
      <c r="G122" s="122">
        <v>1310202547</v>
      </c>
      <c r="H122" s="122">
        <v>177896</v>
      </c>
      <c r="I122" s="142">
        <v>79.5</v>
      </c>
      <c r="J122" s="56">
        <v>1895902719</v>
      </c>
      <c r="K122" s="56">
        <v>585700172</v>
      </c>
      <c r="L122" s="599">
        <v>19.7</v>
      </c>
      <c r="M122" s="599">
        <v>17.63</v>
      </c>
      <c r="N122" s="56">
        <v>15666</v>
      </c>
      <c r="O122" s="564">
        <f t="shared" si="3"/>
        <v>282</v>
      </c>
      <c r="P122" s="564" t="str">
        <f t="shared" si="4"/>
        <v>Perstorp</v>
      </c>
      <c r="Q122" s="600">
        <f t="shared" si="5"/>
        <v>15666</v>
      </c>
    </row>
    <row r="123" spans="1:17" x14ac:dyDescent="0.2">
      <c r="A123" s="593" t="s">
        <v>1158</v>
      </c>
      <c r="B123" s="594" t="s">
        <v>1036</v>
      </c>
      <c r="C123" s="437" t="s">
        <v>481</v>
      </c>
      <c r="D123" s="493" t="s">
        <v>481</v>
      </c>
      <c r="E123" s="597">
        <v>19354</v>
      </c>
      <c r="F123" s="597">
        <v>3570621900</v>
      </c>
      <c r="G123" s="122">
        <v>3869240151</v>
      </c>
      <c r="H123" s="122">
        <v>199919</v>
      </c>
      <c r="I123" s="142">
        <v>89.3</v>
      </c>
      <c r="J123" s="56">
        <v>4982118292</v>
      </c>
      <c r="K123" s="56">
        <v>1112878141</v>
      </c>
      <c r="L123" s="599">
        <v>19.7</v>
      </c>
      <c r="M123" s="599">
        <v>17.63</v>
      </c>
      <c r="N123" s="56">
        <v>11328</v>
      </c>
      <c r="O123" s="564">
        <f t="shared" si="3"/>
        <v>173</v>
      </c>
      <c r="P123" s="564" t="str">
        <f t="shared" si="4"/>
        <v>Simrishamn</v>
      </c>
      <c r="Q123" s="600">
        <f t="shared" si="5"/>
        <v>11328</v>
      </c>
    </row>
    <row r="124" spans="1:17" x14ac:dyDescent="0.2">
      <c r="A124" s="593" t="s">
        <v>1158</v>
      </c>
      <c r="B124" s="594" t="s">
        <v>1037</v>
      </c>
      <c r="C124" s="437" t="s">
        <v>482</v>
      </c>
      <c r="D124" s="493" t="s">
        <v>482</v>
      </c>
      <c r="E124" s="597">
        <v>19019</v>
      </c>
      <c r="F124" s="597">
        <v>3462301400</v>
      </c>
      <c r="G124" s="122">
        <v>3751860591</v>
      </c>
      <c r="H124" s="122">
        <v>197269</v>
      </c>
      <c r="I124" s="142">
        <v>88.1</v>
      </c>
      <c r="J124" s="56">
        <v>4895882391</v>
      </c>
      <c r="K124" s="56">
        <v>1144021800</v>
      </c>
      <c r="L124" s="599">
        <v>19.7</v>
      </c>
      <c r="M124" s="599">
        <v>17.63</v>
      </c>
      <c r="N124" s="56">
        <v>11850</v>
      </c>
      <c r="O124" s="564">
        <f t="shared" si="3"/>
        <v>191</v>
      </c>
      <c r="P124" s="564" t="str">
        <f t="shared" si="4"/>
        <v>Sjöbo</v>
      </c>
      <c r="Q124" s="600">
        <f t="shared" si="5"/>
        <v>11850</v>
      </c>
    </row>
    <row r="125" spans="1:17" x14ac:dyDescent="0.2">
      <c r="A125" s="593" t="s">
        <v>1158</v>
      </c>
      <c r="B125" s="594" t="s">
        <v>1041</v>
      </c>
      <c r="C125" s="437" t="s">
        <v>483</v>
      </c>
      <c r="D125" s="493" t="s">
        <v>483</v>
      </c>
      <c r="E125" s="597">
        <v>15587</v>
      </c>
      <c r="F125" s="597">
        <v>2890361100</v>
      </c>
      <c r="G125" s="122">
        <v>3132087780</v>
      </c>
      <c r="H125" s="122">
        <v>200942</v>
      </c>
      <c r="I125" s="142">
        <v>89.8</v>
      </c>
      <c r="J125" s="56">
        <v>4012414892</v>
      </c>
      <c r="K125" s="56">
        <v>880327112</v>
      </c>
      <c r="L125" s="599">
        <v>19.7</v>
      </c>
      <c r="M125" s="599">
        <v>17.63</v>
      </c>
      <c r="N125" s="56">
        <v>11126</v>
      </c>
      <c r="O125" s="564">
        <f t="shared" si="3"/>
        <v>166</v>
      </c>
      <c r="P125" s="564" t="str">
        <f t="shared" si="4"/>
        <v>Skurup</v>
      </c>
      <c r="Q125" s="600">
        <f t="shared" si="5"/>
        <v>11126</v>
      </c>
    </row>
    <row r="126" spans="1:17" x14ac:dyDescent="0.2">
      <c r="A126" s="593" t="s">
        <v>1158</v>
      </c>
      <c r="B126" s="594" t="s">
        <v>1049</v>
      </c>
      <c r="C126" s="437" t="s">
        <v>484</v>
      </c>
      <c r="D126" s="493" t="s">
        <v>484</v>
      </c>
      <c r="E126" s="597">
        <v>24168</v>
      </c>
      <c r="F126" s="597">
        <v>5100802700</v>
      </c>
      <c r="G126" s="122">
        <v>5527393031</v>
      </c>
      <c r="H126" s="122">
        <v>228707</v>
      </c>
      <c r="I126" s="142">
        <v>102.2</v>
      </c>
      <c r="J126" s="56">
        <v>6221341061</v>
      </c>
      <c r="K126" s="56">
        <v>693948030</v>
      </c>
      <c r="L126" s="599">
        <v>19.7</v>
      </c>
      <c r="M126" s="599">
        <v>17.63</v>
      </c>
      <c r="N126" s="56">
        <v>5657</v>
      </c>
      <c r="O126" s="564">
        <f t="shared" si="3"/>
        <v>43</v>
      </c>
      <c r="P126" s="564" t="str">
        <f t="shared" si="4"/>
        <v>Staffanstorp</v>
      </c>
      <c r="Q126" s="600">
        <f t="shared" si="5"/>
        <v>5657</v>
      </c>
    </row>
    <row r="127" spans="1:17" x14ac:dyDescent="0.2">
      <c r="A127" s="593" t="s">
        <v>1158</v>
      </c>
      <c r="B127" s="594" t="s">
        <v>1061</v>
      </c>
      <c r="C127" s="437" t="s">
        <v>485</v>
      </c>
      <c r="D127" s="493" t="s">
        <v>485</v>
      </c>
      <c r="E127" s="597">
        <v>14010</v>
      </c>
      <c r="F127" s="597">
        <v>2516431800</v>
      </c>
      <c r="G127" s="122">
        <v>2726886024</v>
      </c>
      <c r="H127" s="122">
        <v>194639</v>
      </c>
      <c r="I127" s="142">
        <v>87</v>
      </c>
      <c r="J127" s="56">
        <v>3606462606</v>
      </c>
      <c r="K127" s="56">
        <v>879576582</v>
      </c>
      <c r="L127" s="599">
        <v>19.7</v>
      </c>
      <c r="M127" s="599">
        <v>17.63</v>
      </c>
      <c r="N127" s="56">
        <v>12368</v>
      </c>
      <c r="O127" s="564">
        <f t="shared" si="3"/>
        <v>212</v>
      </c>
      <c r="P127" s="564" t="str">
        <f t="shared" si="4"/>
        <v>Svalöv</v>
      </c>
      <c r="Q127" s="600">
        <f t="shared" si="5"/>
        <v>12368</v>
      </c>
    </row>
    <row r="128" spans="1:17" x14ac:dyDescent="0.2">
      <c r="A128" s="593" t="s">
        <v>1158</v>
      </c>
      <c r="B128" s="594" t="s">
        <v>1062</v>
      </c>
      <c r="C128" s="437" t="s">
        <v>486</v>
      </c>
      <c r="D128" s="493" t="s">
        <v>486</v>
      </c>
      <c r="E128" s="597">
        <v>21048</v>
      </c>
      <c r="F128" s="597">
        <v>4274009100</v>
      </c>
      <c r="G128" s="122">
        <v>4631453029</v>
      </c>
      <c r="H128" s="122">
        <v>220042</v>
      </c>
      <c r="I128" s="142">
        <v>98.3</v>
      </c>
      <c r="J128" s="56">
        <v>5418188789</v>
      </c>
      <c r="K128" s="56">
        <v>786735760</v>
      </c>
      <c r="L128" s="599">
        <v>19.7</v>
      </c>
      <c r="M128" s="599">
        <v>17.63</v>
      </c>
      <c r="N128" s="56">
        <v>7363</v>
      </c>
      <c r="O128" s="564">
        <f t="shared" si="3"/>
        <v>61</v>
      </c>
      <c r="P128" s="564" t="str">
        <f t="shared" si="4"/>
        <v>Svedala</v>
      </c>
      <c r="Q128" s="600">
        <f t="shared" si="5"/>
        <v>7363</v>
      </c>
    </row>
    <row r="129" spans="1:17" x14ac:dyDescent="0.2">
      <c r="A129" s="593" t="s">
        <v>1158</v>
      </c>
      <c r="B129" s="594" t="s">
        <v>1078</v>
      </c>
      <c r="C129" s="437" t="s">
        <v>487</v>
      </c>
      <c r="D129" s="493" t="s">
        <v>487</v>
      </c>
      <c r="E129" s="597">
        <v>13384</v>
      </c>
      <c r="F129" s="597">
        <v>2310523200</v>
      </c>
      <c r="G129" s="122">
        <v>2503756876</v>
      </c>
      <c r="H129" s="122">
        <v>187071</v>
      </c>
      <c r="I129" s="142">
        <v>83.6</v>
      </c>
      <c r="J129" s="56">
        <v>3445317310</v>
      </c>
      <c r="K129" s="56">
        <v>941560434</v>
      </c>
      <c r="L129" s="599">
        <v>19.7</v>
      </c>
      <c r="M129" s="599">
        <v>17.63</v>
      </c>
      <c r="N129" s="56">
        <v>13859</v>
      </c>
      <c r="O129" s="564">
        <f t="shared" si="3"/>
        <v>251</v>
      </c>
      <c r="P129" s="564" t="str">
        <f t="shared" si="4"/>
        <v>Tomelilla</v>
      </c>
      <c r="Q129" s="600">
        <f t="shared" si="5"/>
        <v>13859</v>
      </c>
    </row>
    <row r="130" spans="1:17" x14ac:dyDescent="0.2">
      <c r="A130" s="593" t="s">
        <v>1158</v>
      </c>
      <c r="B130" s="594" t="s">
        <v>1083</v>
      </c>
      <c r="C130" s="437" t="s">
        <v>488</v>
      </c>
      <c r="D130" s="493" t="s">
        <v>488</v>
      </c>
      <c r="E130" s="597">
        <v>44543</v>
      </c>
      <c r="F130" s="597">
        <v>8293817100</v>
      </c>
      <c r="G130" s="122">
        <v>8987445612</v>
      </c>
      <c r="H130" s="122">
        <v>201770</v>
      </c>
      <c r="I130" s="142">
        <v>90.1</v>
      </c>
      <c r="J130" s="56">
        <v>11466285786</v>
      </c>
      <c r="K130" s="56">
        <v>2478840174</v>
      </c>
      <c r="L130" s="599">
        <v>19.7</v>
      </c>
      <c r="M130" s="599">
        <v>17.63</v>
      </c>
      <c r="N130" s="56">
        <v>10963</v>
      </c>
      <c r="O130" s="564">
        <f t="shared" si="3"/>
        <v>158</v>
      </c>
      <c r="P130" s="564" t="str">
        <f t="shared" si="4"/>
        <v>Trelleborg</v>
      </c>
      <c r="Q130" s="600">
        <f t="shared" si="5"/>
        <v>10963</v>
      </c>
    </row>
    <row r="131" spans="1:17" x14ac:dyDescent="0.2">
      <c r="A131" s="593" t="s">
        <v>1158</v>
      </c>
      <c r="B131" s="594" t="s">
        <v>1104</v>
      </c>
      <c r="C131" s="437" t="s">
        <v>489</v>
      </c>
      <c r="D131" s="493" t="s">
        <v>489</v>
      </c>
      <c r="E131" s="597">
        <v>35688</v>
      </c>
      <c r="F131" s="597">
        <v>8768587300</v>
      </c>
      <c r="G131" s="122">
        <v>9501921793</v>
      </c>
      <c r="H131" s="122">
        <v>266250</v>
      </c>
      <c r="I131" s="142">
        <v>118.9</v>
      </c>
      <c r="J131" s="56">
        <v>9186826373</v>
      </c>
      <c r="K131" s="56">
        <v>-315095420</v>
      </c>
      <c r="L131" s="599">
        <v>19.7</v>
      </c>
      <c r="M131" s="599">
        <v>17.63</v>
      </c>
      <c r="N131" s="56">
        <v>-1557</v>
      </c>
      <c r="O131" s="564">
        <f t="shared" si="3"/>
        <v>11</v>
      </c>
      <c r="P131" s="564" t="str">
        <f t="shared" si="4"/>
        <v>Vellinge</v>
      </c>
      <c r="Q131" s="600">
        <f t="shared" si="5"/>
        <v>-1557</v>
      </c>
    </row>
    <row r="132" spans="1:17" x14ac:dyDescent="0.2">
      <c r="A132" s="593" t="s">
        <v>1158</v>
      </c>
      <c r="B132" s="594" t="s">
        <v>1119</v>
      </c>
      <c r="C132" s="437" t="s">
        <v>490</v>
      </c>
      <c r="D132" s="493" t="s">
        <v>490</v>
      </c>
      <c r="E132" s="597">
        <v>29783</v>
      </c>
      <c r="F132" s="597">
        <v>5968605800</v>
      </c>
      <c r="G132" s="122">
        <v>6467772240</v>
      </c>
      <c r="H132" s="122">
        <v>217163</v>
      </c>
      <c r="I132" s="142">
        <v>97</v>
      </c>
      <c r="J132" s="56">
        <v>7666757730</v>
      </c>
      <c r="K132" s="56">
        <v>1198985490</v>
      </c>
      <c r="L132" s="599">
        <v>19.7</v>
      </c>
      <c r="M132" s="599">
        <v>17.63</v>
      </c>
      <c r="N132" s="56">
        <v>7931</v>
      </c>
      <c r="O132" s="564">
        <f t="shared" si="3"/>
        <v>73</v>
      </c>
      <c r="P132" s="564" t="str">
        <f t="shared" si="4"/>
        <v>Ystad</v>
      </c>
      <c r="Q132" s="600">
        <f t="shared" si="5"/>
        <v>7931</v>
      </c>
    </row>
    <row r="133" spans="1:17" x14ac:dyDescent="0.2">
      <c r="A133" s="593" t="s">
        <v>1158</v>
      </c>
      <c r="B133" s="594" t="s">
        <v>1125</v>
      </c>
      <c r="C133" s="437" t="s">
        <v>491</v>
      </c>
      <c r="D133" s="493" t="s">
        <v>491</v>
      </c>
      <c r="E133" s="597">
        <v>15757</v>
      </c>
      <c r="F133" s="597">
        <v>2617042000</v>
      </c>
      <c r="G133" s="122">
        <v>2835910457</v>
      </c>
      <c r="H133" s="122">
        <v>179978</v>
      </c>
      <c r="I133" s="142">
        <v>80.400000000000006</v>
      </c>
      <c r="J133" s="56">
        <v>4056176394</v>
      </c>
      <c r="K133" s="56">
        <v>1220265937</v>
      </c>
      <c r="L133" s="599">
        <v>19.7</v>
      </c>
      <c r="M133" s="599">
        <v>17.63</v>
      </c>
      <c r="N133" s="56">
        <v>15256</v>
      </c>
      <c r="O133" s="564">
        <f t="shared" si="3"/>
        <v>276</v>
      </c>
      <c r="P133" s="564" t="str">
        <f t="shared" si="4"/>
        <v>Åstorp</v>
      </c>
      <c r="Q133" s="600">
        <f t="shared" si="5"/>
        <v>15256</v>
      </c>
    </row>
    <row r="134" spans="1:17" x14ac:dyDescent="0.2">
      <c r="A134" s="593" t="s">
        <v>1158</v>
      </c>
      <c r="B134" s="594" t="s">
        <v>1131</v>
      </c>
      <c r="C134" s="437" t="s">
        <v>492</v>
      </c>
      <c r="D134" s="493" t="s">
        <v>492</v>
      </c>
      <c r="E134" s="597">
        <v>41782</v>
      </c>
      <c r="F134" s="597">
        <v>8587092800</v>
      </c>
      <c r="G134" s="122">
        <v>9305248545</v>
      </c>
      <c r="H134" s="122">
        <v>222710</v>
      </c>
      <c r="I134" s="142">
        <v>99.5</v>
      </c>
      <c r="J134" s="56">
        <v>10755547509</v>
      </c>
      <c r="K134" s="56">
        <v>1450298964</v>
      </c>
      <c r="L134" s="599">
        <v>19.7</v>
      </c>
      <c r="M134" s="599">
        <v>17.63</v>
      </c>
      <c r="N134" s="56">
        <v>6838</v>
      </c>
      <c r="O134" s="564">
        <f t="shared" si="3"/>
        <v>53</v>
      </c>
      <c r="P134" s="564" t="str">
        <f t="shared" si="4"/>
        <v>Ängelholm</v>
      </c>
      <c r="Q134" s="600">
        <f t="shared" si="5"/>
        <v>6838</v>
      </c>
    </row>
    <row r="135" spans="1:17" x14ac:dyDescent="0.2">
      <c r="A135" s="593" t="s">
        <v>1158</v>
      </c>
      <c r="B135" s="594" t="s">
        <v>1135</v>
      </c>
      <c r="C135" s="437" t="s">
        <v>493</v>
      </c>
      <c r="D135" s="493" t="s">
        <v>493</v>
      </c>
      <c r="E135" s="597">
        <v>10024</v>
      </c>
      <c r="F135" s="597">
        <v>1709853900</v>
      </c>
      <c r="G135" s="122">
        <v>1852852401</v>
      </c>
      <c r="H135" s="122">
        <v>184842</v>
      </c>
      <c r="I135" s="142">
        <v>82.6</v>
      </c>
      <c r="J135" s="56">
        <v>2580384094</v>
      </c>
      <c r="K135" s="56">
        <v>727531693</v>
      </c>
      <c r="L135" s="599">
        <v>19.7</v>
      </c>
      <c r="M135" s="599">
        <v>17.63</v>
      </c>
      <c r="N135" s="56">
        <v>14298</v>
      </c>
      <c r="O135" s="564">
        <f t="shared" si="3"/>
        <v>257</v>
      </c>
      <c r="P135" s="564" t="str">
        <f t="shared" si="4"/>
        <v>Örkelljunga</v>
      </c>
      <c r="Q135" s="600">
        <f t="shared" si="5"/>
        <v>14298</v>
      </c>
    </row>
    <row r="136" spans="1:17" x14ac:dyDescent="0.2">
      <c r="A136" s="593" t="s">
        <v>1158</v>
      </c>
      <c r="B136" s="594" t="s">
        <v>1140</v>
      </c>
      <c r="C136" s="437" t="s">
        <v>494</v>
      </c>
      <c r="D136" s="493" t="s">
        <v>494</v>
      </c>
      <c r="E136" s="597">
        <v>14647</v>
      </c>
      <c r="F136" s="597">
        <v>2454067900</v>
      </c>
      <c r="G136" s="122">
        <v>2659306507</v>
      </c>
      <c r="H136" s="122">
        <v>181560</v>
      </c>
      <c r="I136" s="142">
        <v>81.099999999999994</v>
      </c>
      <c r="J136" s="56">
        <v>3770439528</v>
      </c>
      <c r="K136" s="56">
        <v>1111133021</v>
      </c>
      <c r="L136" s="599">
        <v>19.7</v>
      </c>
      <c r="M136" s="599">
        <v>17.63</v>
      </c>
      <c r="N136" s="56">
        <v>14945</v>
      </c>
      <c r="O136" s="564">
        <f t="shared" si="3"/>
        <v>271</v>
      </c>
      <c r="P136" s="564" t="str">
        <f t="shared" si="4"/>
        <v>Östra Göinge</v>
      </c>
      <c r="Q136" s="600">
        <f t="shared" si="5"/>
        <v>14945</v>
      </c>
    </row>
    <row r="137" spans="1:17" ht="25.5" x14ac:dyDescent="0.2">
      <c r="A137" s="593" t="s">
        <v>1159</v>
      </c>
      <c r="B137" s="594" t="s">
        <v>892</v>
      </c>
      <c r="C137" s="595" t="s">
        <v>496</v>
      </c>
      <c r="D137" s="596" t="s">
        <v>1179</v>
      </c>
      <c r="E137" s="597">
        <v>44123</v>
      </c>
      <c r="F137" s="597">
        <v>8227420300</v>
      </c>
      <c r="G137" s="122">
        <v>8915495915</v>
      </c>
      <c r="H137" s="122">
        <v>202060</v>
      </c>
      <c r="I137" s="142">
        <v>90.3</v>
      </c>
      <c r="J137" s="56">
        <v>11358169134</v>
      </c>
      <c r="K137" s="56">
        <v>2442673219</v>
      </c>
      <c r="L137" s="599">
        <v>19.28</v>
      </c>
      <c r="M137" s="599">
        <v>17.21</v>
      </c>
      <c r="N137" s="56">
        <v>10674</v>
      </c>
      <c r="O137" s="564">
        <f t="shared" si="3"/>
        <v>140</v>
      </c>
      <c r="P137" s="564" t="str">
        <f t="shared" si="4"/>
        <v>Falkenberg</v>
      </c>
      <c r="Q137" s="600">
        <f t="shared" si="5"/>
        <v>10674</v>
      </c>
    </row>
    <row r="138" spans="1:17" x14ac:dyDescent="0.2">
      <c r="A138" s="593" t="s">
        <v>1159</v>
      </c>
      <c r="B138" s="594" t="s">
        <v>916</v>
      </c>
      <c r="C138" s="437" t="s">
        <v>497</v>
      </c>
      <c r="D138" s="493" t="s">
        <v>497</v>
      </c>
      <c r="E138" s="597">
        <v>99533</v>
      </c>
      <c r="F138" s="597">
        <v>19430443300</v>
      </c>
      <c r="G138" s="122">
        <v>21055450134</v>
      </c>
      <c r="H138" s="122">
        <v>211542</v>
      </c>
      <c r="I138" s="142">
        <v>94.5</v>
      </c>
      <c r="J138" s="56">
        <v>25621844580</v>
      </c>
      <c r="K138" s="56">
        <v>4566394446</v>
      </c>
      <c r="L138" s="599">
        <v>19.28</v>
      </c>
      <c r="M138" s="599">
        <v>17.21</v>
      </c>
      <c r="N138" s="56">
        <v>8845</v>
      </c>
      <c r="O138" s="564">
        <f t="shared" ref="O138:O201" si="6">RANK(N138,$N$9:$N$298,1)</f>
        <v>88</v>
      </c>
      <c r="P138" s="564" t="str">
        <f t="shared" ref="P138:P201" si="7">C138</f>
        <v>Halmstad</v>
      </c>
      <c r="Q138" s="600">
        <f t="shared" ref="Q138:Q201" si="8">N138</f>
        <v>8845</v>
      </c>
    </row>
    <row r="139" spans="1:17" x14ac:dyDescent="0.2">
      <c r="A139" s="593" t="s">
        <v>1159</v>
      </c>
      <c r="B139" s="594" t="s">
        <v>929</v>
      </c>
      <c r="C139" s="437" t="s">
        <v>498</v>
      </c>
      <c r="D139" s="493" t="s">
        <v>498</v>
      </c>
      <c r="E139" s="597">
        <v>10994</v>
      </c>
      <c r="F139" s="597">
        <v>1846022900</v>
      </c>
      <c r="G139" s="122">
        <v>2000409487</v>
      </c>
      <c r="H139" s="122">
        <v>181955</v>
      </c>
      <c r="I139" s="142">
        <v>81.3</v>
      </c>
      <c r="J139" s="56">
        <v>2830082076</v>
      </c>
      <c r="K139" s="56">
        <v>829672589</v>
      </c>
      <c r="L139" s="599">
        <v>19.28</v>
      </c>
      <c r="M139" s="599">
        <v>17.21</v>
      </c>
      <c r="N139" s="56">
        <v>14550</v>
      </c>
      <c r="O139" s="564">
        <f t="shared" si="6"/>
        <v>267</v>
      </c>
      <c r="P139" s="564" t="str">
        <f t="shared" si="7"/>
        <v>Hylte</v>
      </c>
      <c r="Q139" s="600">
        <f t="shared" si="8"/>
        <v>14550</v>
      </c>
    </row>
    <row r="140" spans="1:17" x14ac:dyDescent="0.2">
      <c r="A140" s="593" t="s">
        <v>1159</v>
      </c>
      <c r="B140" s="594" t="s">
        <v>961</v>
      </c>
      <c r="C140" s="437" t="s">
        <v>499</v>
      </c>
      <c r="D140" s="493" t="s">
        <v>499</v>
      </c>
      <c r="E140" s="597">
        <v>81683</v>
      </c>
      <c r="F140" s="597">
        <v>19474771200</v>
      </c>
      <c r="G140" s="122">
        <v>21103485265</v>
      </c>
      <c r="H140" s="122">
        <v>258358</v>
      </c>
      <c r="I140" s="142">
        <v>115.4</v>
      </c>
      <c r="J140" s="56">
        <v>21026886870</v>
      </c>
      <c r="K140" s="56">
        <v>-76598395</v>
      </c>
      <c r="L140" s="599">
        <v>19.28</v>
      </c>
      <c r="M140" s="599">
        <v>17.21</v>
      </c>
      <c r="N140" s="56">
        <v>-161</v>
      </c>
      <c r="O140" s="564">
        <f t="shared" si="6"/>
        <v>13</v>
      </c>
      <c r="P140" s="564" t="str">
        <f t="shared" si="7"/>
        <v>Kungsbacka</v>
      </c>
      <c r="Q140" s="600">
        <f t="shared" si="8"/>
        <v>-161</v>
      </c>
    </row>
    <row r="141" spans="1:17" x14ac:dyDescent="0.2">
      <c r="A141" s="593" t="s">
        <v>1159</v>
      </c>
      <c r="B141" s="594" t="s">
        <v>966</v>
      </c>
      <c r="C141" s="437" t="s">
        <v>500</v>
      </c>
      <c r="D141" s="493" t="s">
        <v>500</v>
      </c>
      <c r="E141" s="597">
        <v>25101</v>
      </c>
      <c r="F141" s="597">
        <v>4525626200</v>
      </c>
      <c r="G141" s="122">
        <v>4904113370</v>
      </c>
      <c r="H141" s="122">
        <v>195375</v>
      </c>
      <c r="I141" s="142">
        <v>87.3</v>
      </c>
      <c r="J141" s="56">
        <v>6461514481</v>
      </c>
      <c r="K141" s="56">
        <v>1557401111</v>
      </c>
      <c r="L141" s="599">
        <v>19.28</v>
      </c>
      <c r="M141" s="599">
        <v>17.21</v>
      </c>
      <c r="N141" s="56">
        <v>11962</v>
      </c>
      <c r="O141" s="564">
        <f t="shared" si="6"/>
        <v>198</v>
      </c>
      <c r="P141" s="564" t="str">
        <f t="shared" si="7"/>
        <v>Laholm</v>
      </c>
      <c r="Q141" s="600">
        <f t="shared" si="8"/>
        <v>11962</v>
      </c>
    </row>
    <row r="142" spans="1:17" x14ac:dyDescent="0.2">
      <c r="A142" s="593" t="s">
        <v>1159</v>
      </c>
      <c r="B142" s="594" t="s">
        <v>1102</v>
      </c>
      <c r="C142" s="437" t="s">
        <v>501</v>
      </c>
      <c r="D142" s="493" t="s">
        <v>501</v>
      </c>
      <c r="E142" s="597">
        <v>62651</v>
      </c>
      <c r="F142" s="597">
        <v>12794883000</v>
      </c>
      <c r="G142" s="122">
        <v>13864944655</v>
      </c>
      <c r="H142" s="122">
        <v>221304</v>
      </c>
      <c r="I142" s="142">
        <v>98.9</v>
      </c>
      <c r="J142" s="56">
        <v>16127658011</v>
      </c>
      <c r="K142" s="56">
        <v>2262713356</v>
      </c>
      <c r="L142" s="599">
        <v>19.28</v>
      </c>
      <c r="M142" s="599">
        <v>17.21</v>
      </c>
      <c r="N142" s="56">
        <v>6963</v>
      </c>
      <c r="O142" s="564">
        <f t="shared" si="6"/>
        <v>55</v>
      </c>
      <c r="P142" s="564" t="str">
        <f t="shared" si="7"/>
        <v>Varberg</v>
      </c>
      <c r="Q142" s="600">
        <f t="shared" si="8"/>
        <v>6963</v>
      </c>
    </row>
    <row r="143" spans="1:17" ht="25.5" x14ac:dyDescent="0.2">
      <c r="A143" s="593" t="s">
        <v>1160</v>
      </c>
      <c r="B143" s="594" t="s">
        <v>853</v>
      </c>
      <c r="C143" s="601" t="s">
        <v>503</v>
      </c>
      <c r="D143" s="596" t="s">
        <v>702</v>
      </c>
      <c r="E143" s="597">
        <v>30022</v>
      </c>
      <c r="F143" s="597">
        <v>6043857400</v>
      </c>
      <c r="G143" s="122">
        <v>6549317282</v>
      </c>
      <c r="H143" s="122">
        <v>218151</v>
      </c>
      <c r="I143" s="142">
        <v>97.5</v>
      </c>
      <c r="J143" s="56">
        <v>7728281253</v>
      </c>
      <c r="K143" s="56">
        <v>1178963971</v>
      </c>
      <c r="L143" s="599">
        <v>19.41</v>
      </c>
      <c r="M143" s="599">
        <v>17.34</v>
      </c>
      <c r="N143" s="56">
        <v>7622</v>
      </c>
      <c r="O143" s="564">
        <f t="shared" si="6"/>
        <v>64</v>
      </c>
      <c r="P143" s="564" t="str">
        <f t="shared" si="7"/>
        <v>Ale</v>
      </c>
      <c r="Q143" s="600">
        <f t="shared" si="8"/>
        <v>7622</v>
      </c>
    </row>
    <row r="144" spans="1:17" x14ac:dyDescent="0.2">
      <c r="A144" s="593" t="s">
        <v>1160</v>
      </c>
      <c r="B144" s="594" t="s">
        <v>854</v>
      </c>
      <c r="C144" s="437" t="s">
        <v>504</v>
      </c>
      <c r="D144" s="493" t="s">
        <v>504</v>
      </c>
      <c r="E144" s="597">
        <v>40337</v>
      </c>
      <c r="F144" s="597">
        <v>8239179300</v>
      </c>
      <c r="G144" s="122">
        <v>8928238343</v>
      </c>
      <c r="H144" s="122">
        <v>221341</v>
      </c>
      <c r="I144" s="142">
        <v>98.9</v>
      </c>
      <c r="J144" s="56">
        <v>10383574742</v>
      </c>
      <c r="K144" s="56">
        <v>1455336399</v>
      </c>
      <c r="L144" s="599">
        <v>19.41</v>
      </c>
      <c r="M144" s="599">
        <v>17.34</v>
      </c>
      <c r="N144" s="56">
        <v>7003</v>
      </c>
      <c r="O144" s="564">
        <f t="shared" si="6"/>
        <v>56</v>
      </c>
      <c r="P144" s="564" t="str">
        <f t="shared" si="7"/>
        <v>Alingsås</v>
      </c>
      <c r="Q144" s="600">
        <f t="shared" si="8"/>
        <v>7003</v>
      </c>
    </row>
    <row r="145" spans="1:17" x14ac:dyDescent="0.2">
      <c r="A145" s="593" t="s">
        <v>1160</v>
      </c>
      <c r="B145" s="594" t="s">
        <v>863</v>
      </c>
      <c r="C145" s="437" t="s">
        <v>505</v>
      </c>
      <c r="D145" s="493" t="s">
        <v>505</v>
      </c>
      <c r="E145" s="597">
        <v>9951</v>
      </c>
      <c r="F145" s="597">
        <v>1642324800</v>
      </c>
      <c r="G145" s="122">
        <v>1779675708</v>
      </c>
      <c r="H145" s="122">
        <v>178844</v>
      </c>
      <c r="I145" s="142">
        <v>79.900000000000006</v>
      </c>
      <c r="J145" s="56">
        <v>2561592391</v>
      </c>
      <c r="K145" s="56">
        <v>781916683</v>
      </c>
      <c r="L145" s="599">
        <v>19.41</v>
      </c>
      <c r="M145" s="599">
        <v>17.34</v>
      </c>
      <c r="N145" s="56">
        <v>15252</v>
      </c>
      <c r="O145" s="564">
        <f t="shared" si="6"/>
        <v>275</v>
      </c>
      <c r="P145" s="564" t="str">
        <f t="shared" si="7"/>
        <v>Bengtsfors</v>
      </c>
      <c r="Q145" s="600">
        <f t="shared" si="8"/>
        <v>15252</v>
      </c>
    </row>
    <row r="146" spans="1:17" x14ac:dyDescent="0.2">
      <c r="A146" s="593" t="s">
        <v>1160</v>
      </c>
      <c r="B146" s="594" t="s">
        <v>868</v>
      </c>
      <c r="C146" s="437" t="s">
        <v>506</v>
      </c>
      <c r="D146" s="493" t="s">
        <v>506</v>
      </c>
      <c r="E146" s="597">
        <v>9241</v>
      </c>
      <c r="F146" s="597">
        <v>1855879600</v>
      </c>
      <c r="G146" s="122">
        <v>2011090523</v>
      </c>
      <c r="H146" s="122">
        <v>217627</v>
      </c>
      <c r="I146" s="142">
        <v>97.2</v>
      </c>
      <c r="J146" s="56">
        <v>2378823765</v>
      </c>
      <c r="K146" s="56">
        <v>367733242</v>
      </c>
      <c r="L146" s="599">
        <v>19.41</v>
      </c>
      <c r="M146" s="599">
        <v>17.34</v>
      </c>
      <c r="N146" s="56">
        <v>7724</v>
      </c>
      <c r="O146" s="564">
        <f t="shared" si="6"/>
        <v>67</v>
      </c>
      <c r="P146" s="564" t="str">
        <f t="shared" si="7"/>
        <v>Bollebygd</v>
      </c>
      <c r="Q146" s="600">
        <f t="shared" si="8"/>
        <v>7724</v>
      </c>
    </row>
    <row r="147" spans="1:17" x14ac:dyDescent="0.2">
      <c r="A147" s="593" t="s">
        <v>1160</v>
      </c>
      <c r="B147" s="594" t="s">
        <v>872</v>
      </c>
      <c r="C147" s="437" t="s">
        <v>507</v>
      </c>
      <c r="D147" s="493" t="s">
        <v>507</v>
      </c>
      <c r="E147" s="597">
        <v>110816</v>
      </c>
      <c r="F147" s="597">
        <v>21529708100</v>
      </c>
      <c r="G147" s="122">
        <v>23330280648</v>
      </c>
      <c r="H147" s="122">
        <v>210532</v>
      </c>
      <c r="I147" s="142">
        <v>94.1</v>
      </c>
      <c r="J147" s="56">
        <v>28526321210</v>
      </c>
      <c r="K147" s="56">
        <v>5196040562</v>
      </c>
      <c r="L147" s="599">
        <v>19.41</v>
      </c>
      <c r="M147" s="599">
        <v>17.34</v>
      </c>
      <c r="N147" s="56">
        <v>9101</v>
      </c>
      <c r="O147" s="564">
        <f t="shared" si="6"/>
        <v>94</v>
      </c>
      <c r="P147" s="564" t="str">
        <f t="shared" si="7"/>
        <v>Borås</v>
      </c>
      <c r="Q147" s="600">
        <f t="shared" si="8"/>
        <v>9101</v>
      </c>
    </row>
    <row r="148" spans="1:17" x14ac:dyDescent="0.2">
      <c r="A148" s="593" t="s">
        <v>1160</v>
      </c>
      <c r="B148" s="594" t="s">
        <v>879</v>
      </c>
      <c r="C148" s="437" t="s">
        <v>508</v>
      </c>
      <c r="D148" s="493" t="s">
        <v>508</v>
      </c>
      <c r="E148" s="597">
        <v>4767</v>
      </c>
      <c r="F148" s="597">
        <v>772524400</v>
      </c>
      <c r="G148" s="122">
        <v>837132161</v>
      </c>
      <c r="H148" s="122">
        <v>175610</v>
      </c>
      <c r="I148" s="142">
        <v>78.5</v>
      </c>
      <c r="J148" s="56">
        <v>1227124000</v>
      </c>
      <c r="K148" s="56">
        <v>389991839</v>
      </c>
      <c r="L148" s="599">
        <v>19.41</v>
      </c>
      <c r="M148" s="599">
        <v>17.34</v>
      </c>
      <c r="N148" s="56">
        <v>15879</v>
      </c>
      <c r="O148" s="564">
        <f t="shared" si="6"/>
        <v>284</v>
      </c>
      <c r="P148" s="564" t="str">
        <f t="shared" si="7"/>
        <v>Dals-Ed</v>
      </c>
      <c r="Q148" s="600">
        <f t="shared" si="8"/>
        <v>15879</v>
      </c>
    </row>
    <row r="149" spans="1:17" x14ac:dyDescent="0.2">
      <c r="A149" s="593" t="s">
        <v>1160</v>
      </c>
      <c r="B149" s="594" t="s">
        <v>890</v>
      </c>
      <c r="C149" s="437" t="s">
        <v>509</v>
      </c>
      <c r="D149" s="493" t="s">
        <v>509</v>
      </c>
      <c r="E149" s="597">
        <v>5634</v>
      </c>
      <c r="F149" s="597">
        <v>1025683600</v>
      </c>
      <c r="G149" s="122">
        <v>1111463571</v>
      </c>
      <c r="H149" s="122">
        <v>197278</v>
      </c>
      <c r="I149" s="142">
        <v>88.1</v>
      </c>
      <c r="J149" s="56">
        <v>1450307660</v>
      </c>
      <c r="K149" s="56">
        <v>338844089</v>
      </c>
      <c r="L149" s="599">
        <v>19.41</v>
      </c>
      <c r="M149" s="599">
        <v>17.34</v>
      </c>
      <c r="N149" s="56">
        <v>11674</v>
      </c>
      <c r="O149" s="564">
        <f t="shared" si="6"/>
        <v>184</v>
      </c>
      <c r="P149" s="564" t="str">
        <f t="shared" si="7"/>
        <v>Essunga</v>
      </c>
      <c r="Q149" s="600">
        <f t="shared" si="8"/>
        <v>11674</v>
      </c>
    </row>
    <row r="150" spans="1:17" x14ac:dyDescent="0.2">
      <c r="A150" s="593" t="s">
        <v>1160</v>
      </c>
      <c r="B150" s="594" t="s">
        <v>893</v>
      </c>
      <c r="C150" s="437" t="s">
        <v>510</v>
      </c>
      <c r="D150" s="493" t="s">
        <v>510</v>
      </c>
      <c r="E150" s="597">
        <v>32947</v>
      </c>
      <c r="F150" s="597">
        <v>5934501700</v>
      </c>
      <c r="G150" s="602">
        <v>6430815946</v>
      </c>
      <c r="H150" s="602">
        <v>195187</v>
      </c>
      <c r="I150" s="142">
        <v>87.2</v>
      </c>
      <c r="J150" s="56">
        <v>8481236508</v>
      </c>
      <c r="K150" s="56">
        <v>2050420562</v>
      </c>
      <c r="L150" s="599">
        <v>19.41</v>
      </c>
      <c r="M150" s="599">
        <v>17.34</v>
      </c>
      <c r="N150" s="56">
        <v>12080</v>
      </c>
      <c r="O150" s="564">
        <f t="shared" si="6"/>
        <v>202</v>
      </c>
      <c r="P150" s="564" t="str">
        <f t="shared" si="7"/>
        <v>Falköping</v>
      </c>
      <c r="Q150" s="600">
        <f t="shared" si="8"/>
        <v>12080</v>
      </c>
    </row>
    <row r="151" spans="1:17" x14ac:dyDescent="0.2">
      <c r="A151" s="593" t="s">
        <v>1160</v>
      </c>
      <c r="B151" s="594" t="s">
        <v>899</v>
      </c>
      <c r="C151" s="437" t="s">
        <v>511</v>
      </c>
      <c r="D151" s="493" t="s">
        <v>511</v>
      </c>
      <c r="E151" s="597">
        <v>6602</v>
      </c>
      <c r="F151" s="597">
        <v>1128047000</v>
      </c>
      <c r="G151" s="602">
        <v>1222387827</v>
      </c>
      <c r="H151" s="602">
        <v>185154</v>
      </c>
      <c r="I151" s="142">
        <v>82.7</v>
      </c>
      <c r="J151" s="56">
        <v>1699490801</v>
      </c>
      <c r="K151" s="56">
        <v>477102974</v>
      </c>
      <c r="L151" s="599">
        <v>19.41</v>
      </c>
      <c r="M151" s="599">
        <v>17.34</v>
      </c>
      <c r="N151" s="56">
        <v>14027</v>
      </c>
      <c r="O151" s="564">
        <f t="shared" si="6"/>
        <v>252</v>
      </c>
      <c r="P151" s="564" t="str">
        <f t="shared" si="7"/>
        <v>Färgelanda</v>
      </c>
      <c r="Q151" s="600">
        <f t="shared" si="8"/>
        <v>14027</v>
      </c>
    </row>
    <row r="152" spans="1:17" x14ac:dyDescent="0.2">
      <c r="A152" s="593" t="s">
        <v>1160</v>
      </c>
      <c r="B152" s="594" t="s">
        <v>906</v>
      </c>
      <c r="C152" s="437" t="s">
        <v>512</v>
      </c>
      <c r="D152" s="493" t="s">
        <v>512</v>
      </c>
      <c r="E152" s="597">
        <v>5738</v>
      </c>
      <c r="F152" s="597">
        <v>1079623900</v>
      </c>
      <c r="G152" s="602">
        <v>1169915006</v>
      </c>
      <c r="H152" s="602">
        <v>203889</v>
      </c>
      <c r="I152" s="142">
        <v>91.1</v>
      </c>
      <c r="J152" s="56">
        <v>1477079403</v>
      </c>
      <c r="K152" s="56">
        <v>307164397</v>
      </c>
      <c r="L152" s="599">
        <v>19.41</v>
      </c>
      <c r="M152" s="599">
        <v>17.34</v>
      </c>
      <c r="N152" s="56">
        <v>10390</v>
      </c>
      <c r="O152" s="564">
        <f t="shared" si="6"/>
        <v>134</v>
      </c>
      <c r="P152" s="564" t="str">
        <f t="shared" si="7"/>
        <v>Grästorp</v>
      </c>
      <c r="Q152" s="600">
        <f t="shared" si="8"/>
        <v>10390</v>
      </c>
    </row>
    <row r="153" spans="1:17" x14ac:dyDescent="0.2">
      <c r="A153" s="593" t="s">
        <v>1160</v>
      </c>
      <c r="B153" s="594" t="s">
        <v>907</v>
      </c>
      <c r="C153" s="437" t="s">
        <v>513</v>
      </c>
      <c r="D153" s="493" t="s">
        <v>513</v>
      </c>
      <c r="E153" s="597">
        <v>5274</v>
      </c>
      <c r="F153" s="597">
        <v>899414500</v>
      </c>
      <c r="G153" s="602">
        <v>974634333</v>
      </c>
      <c r="H153" s="602">
        <v>184800</v>
      </c>
      <c r="I153" s="142">
        <v>82.6</v>
      </c>
      <c r="J153" s="56">
        <v>1357636244</v>
      </c>
      <c r="K153" s="56">
        <v>383001911</v>
      </c>
      <c r="L153" s="599">
        <v>19.41</v>
      </c>
      <c r="M153" s="599">
        <v>17.34</v>
      </c>
      <c r="N153" s="56">
        <v>14096</v>
      </c>
      <c r="O153" s="564">
        <f t="shared" si="6"/>
        <v>253</v>
      </c>
      <c r="P153" s="564" t="str">
        <f t="shared" si="7"/>
        <v>Gullspång</v>
      </c>
      <c r="Q153" s="600">
        <f t="shared" si="8"/>
        <v>14096</v>
      </c>
    </row>
    <row r="154" spans="1:17" x14ac:dyDescent="0.2">
      <c r="A154" s="593" t="s">
        <v>1160</v>
      </c>
      <c r="B154" s="594" t="s">
        <v>910</v>
      </c>
      <c r="C154" s="437" t="s">
        <v>514</v>
      </c>
      <c r="D154" s="493" t="s">
        <v>514</v>
      </c>
      <c r="E154" s="597">
        <v>563439</v>
      </c>
      <c r="F154" s="597">
        <v>121058789400</v>
      </c>
      <c r="G154" s="602">
        <v>131183178075</v>
      </c>
      <c r="H154" s="602">
        <v>232826</v>
      </c>
      <c r="I154" s="142">
        <v>104</v>
      </c>
      <c r="J154" s="56">
        <v>145040805443</v>
      </c>
      <c r="K154" s="56">
        <v>13857627368</v>
      </c>
      <c r="L154" s="599">
        <v>19.41</v>
      </c>
      <c r="M154" s="599">
        <v>17.34</v>
      </c>
      <c r="N154" s="56">
        <v>4774</v>
      </c>
      <c r="O154" s="564">
        <f t="shared" si="6"/>
        <v>34</v>
      </c>
      <c r="P154" s="564" t="str">
        <f t="shared" si="7"/>
        <v>Göteborg</v>
      </c>
      <c r="Q154" s="600">
        <f t="shared" si="8"/>
        <v>4774</v>
      </c>
    </row>
    <row r="155" spans="1:17" x14ac:dyDescent="0.2">
      <c r="A155" s="593" t="s">
        <v>1160</v>
      </c>
      <c r="B155" s="594" t="s">
        <v>911</v>
      </c>
      <c r="C155" s="437" t="s">
        <v>515</v>
      </c>
      <c r="D155" s="493" t="s">
        <v>515</v>
      </c>
      <c r="E155" s="597">
        <v>13217</v>
      </c>
      <c r="F155" s="597">
        <v>2511134100</v>
      </c>
      <c r="G155" s="602">
        <v>2721145267</v>
      </c>
      <c r="H155" s="602">
        <v>205882</v>
      </c>
      <c r="I155" s="142">
        <v>92</v>
      </c>
      <c r="J155" s="56">
        <v>3402328070</v>
      </c>
      <c r="K155" s="56">
        <v>681182803</v>
      </c>
      <c r="L155" s="599">
        <v>19.41</v>
      </c>
      <c r="M155" s="599">
        <v>17.34</v>
      </c>
      <c r="N155" s="56">
        <v>10004</v>
      </c>
      <c r="O155" s="564">
        <f t="shared" si="6"/>
        <v>125</v>
      </c>
      <c r="P155" s="564" t="str">
        <f t="shared" si="7"/>
        <v>Götene</v>
      </c>
      <c r="Q155" s="600">
        <f t="shared" si="8"/>
        <v>10004</v>
      </c>
    </row>
    <row r="156" spans="1:17" x14ac:dyDescent="0.2">
      <c r="A156" s="593" t="s">
        <v>1160</v>
      </c>
      <c r="B156" s="594" t="s">
        <v>923</v>
      </c>
      <c r="C156" s="437" t="s">
        <v>516</v>
      </c>
      <c r="D156" s="493" t="s">
        <v>516</v>
      </c>
      <c r="E156" s="597">
        <v>9497</v>
      </c>
      <c r="F156" s="597">
        <v>1762413400</v>
      </c>
      <c r="G156" s="602">
        <v>1909807557</v>
      </c>
      <c r="H156" s="602">
        <v>201096</v>
      </c>
      <c r="I156" s="142">
        <v>89.8</v>
      </c>
      <c r="J156" s="56">
        <v>2444723438</v>
      </c>
      <c r="K156" s="56">
        <v>534915881</v>
      </c>
      <c r="L156" s="599">
        <v>19.41</v>
      </c>
      <c r="M156" s="599">
        <v>17.34</v>
      </c>
      <c r="N156" s="56">
        <v>10933</v>
      </c>
      <c r="O156" s="564">
        <f t="shared" si="6"/>
        <v>157</v>
      </c>
      <c r="P156" s="564" t="str">
        <f t="shared" si="7"/>
        <v>Herrljunga</v>
      </c>
      <c r="Q156" s="600">
        <f t="shared" si="8"/>
        <v>10933</v>
      </c>
    </row>
    <row r="157" spans="1:17" x14ac:dyDescent="0.2">
      <c r="A157" s="593" t="s">
        <v>1160</v>
      </c>
      <c r="B157" s="594" t="s">
        <v>924</v>
      </c>
      <c r="C157" s="437" t="s">
        <v>517</v>
      </c>
      <c r="D157" s="493" t="s">
        <v>517</v>
      </c>
      <c r="E157" s="597">
        <v>9067</v>
      </c>
      <c r="F157" s="597">
        <v>1691657500</v>
      </c>
      <c r="G157" s="602">
        <v>1833134200</v>
      </c>
      <c r="H157" s="602">
        <v>202176</v>
      </c>
      <c r="I157" s="142">
        <v>90.3</v>
      </c>
      <c r="J157" s="56">
        <v>2334032580</v>
      </c>
      <c r="K157" s="56">
        <v>500898380</v>
      </c>
      <c r="L157" s="599">
        <v>19.41</v>
      </c>
      <c r="M157" s="599">
        <v>17.34</v>
      </c>
      <c r="N157" s="56">
        <v>10723</v>
      </c>
      <c r="O157" s="564">
        <f t="shared" si="6"/>
        <v>143</v>
      </c>
      <c r="P157" s="564" t="str">
        <f t="shared" si="7"/>
        <v>Hjo</v>
      </c>
      <c r="Q157" s="600">
        <f t="shared" si="8"/>
        <v>10723</v>
      </c>
    </row>
    <row r="158" spans="1:17" x14ac:dyDescent="0.2">
      <c r="A158" s="593" t="s">
        <v>1160</v>
      </c>
      <c r="B158" s="594" t="s">
        <v>934</v>
      </c>
      <c r="C158" s="437" t="s">
        <v>518</v>
      </c>
      <c r="D158" s="493" t="s">
        <v>518</v>
      </c>
      <c r="E158" s="597">
        <v>37356</v>
      </c>
      <c r="F158" s="597">
        <v>8727394300</v>
      </c>
      <c r="G158" s="602">
        <v>9457283740</v>
      </c>
      <c r="H158" s="602">
        <v>253166</v>
      </c>
      <c r="I158" s="142">
        <v>113.1</v>
      </c>
      <c r="J158" s="56">
        <v>9616203934</v>
      </c>
      <c r="K158" s="56">
        <v>158920194</v>
      </c>
      <c r="L158" s="599">
        <v>19.41</v>
      </c>
      <c r="M158" s="599">
        <v>17.34</v>
      </c>
      <c r="N158" s="56">
        <v>826</v>
      </c>
      <c r="O158" s="564">
        <f t="shared" si="6"/>
        <v>17</v>
      </c>
      <c r="P158" s="564" t="str">
        <f t="shared" si="7"/>
        <v>Härryda</v>
      </c>
      <c r="Q158" s="600">
        <f t="shared" si="8"/>
        <v>826</v>
      </c>
    </row>
    <row r="159" spans="1:17" x14ac:dyDescent="0.2">
      <c r="A159" s="593" t="s">
        <v>1160</v>
      </c>
      <c r="B159" s="594" t="s">
        <v>945</v>
      </c>
      <c r="C159" s="437" t="s">
        <v>519</v>
      </c>
      <c r="D159" s="493" t="s">
        <v>519</v>
      </c>
      <c r="E159" s="597">
        <v>6946</v>
      </c>
      <c r="F159" s="597">
        <v>1331126300</v>
      </c>
      <c r="G159" s="602">
        <v>1442451055</v>
      </c>
      <c r="H159" s="602">
        <v>207666</v>
      </c>
      <c r="I159" s="142">
        <v>92.8</v>
      </c>
      <c r="J159" s="56">
        <v>1788043488</v>
      </c>
      <c r="K159" s="56">
        <v>345592433</v>
      </c>
      <c r="L159" s="599">
        <v>19.41</v>
      </c>
      <c r="M159" s="599">
        <v>17.34</v>
      </c>
      <c r="N159" s="56">
        <v>9657</v>
      </c>
      <c r="O159" s="564">
        <f t="shared" si="6"/>
        <v>111</v>
      </c>
      <c r="P159" s="564" t="str">
        <f t="shared" si="7"/>
        <v>Karlsborg</v>
      </c>
      <c r="Q159" s="600">
        <f t="shared" si="8"/>
        <v>9657</v>
      </c>
    </row>
    <row r="160" spans="1:17" x14ac:dyDescent="0.2">
      <c r="A160" s="593" t="s">
        <v>1160</v>
      </c>
      <c r="B160" s="594" t="s">
        <v>963</v>
      </c>
      <c r="C160" s="437" t="s">
        <v>520</v>
      </c>
      <c r="D160" s="493" t="s">
        <v>520</v>
      </c>
      <c r="E160" s="597">
        <v>43944</v>
      </c>
      <c r="F160" s="597">
        <v>9741952100</v>
      </c>
      <c r="G160" s="602">
        <v>10556691038</v>
      </c>
      <c r="H160" s="602">
        <v>240231</v>
      </c>
      <c r="I160" s="142">
        <v>107.3</v>
      </c>
      <c r="J160" s="56">
        <v>11312090846</v>
      </c>
      <c r="K160" s="56">
        <v>755399808</v>
      </c>
      <c r="L160" s="599">
        <v>19.41</v>
      </c>
      <c r="M160" s="599">
        <v>17.34</v>
      </c>
      <c r="N160" s="56">
        <v>3337</v>
      </c>
      <c r="O160" s="564">
        <f t="shared" si="6"/>
        <v>30</v>
      </c>
      <c r="P160" s="564" t="str">
        <f t="shared" si="7"/>
        <v>Kungälv</v>
      </c>
      <c r="Q160" s="600">
        <f t="shared" si="8"/>
        <v>3337</v>
      </c>
    </row>
    <row r="161" spans="1:17" x14ac:dyDescent="0.2">
      <c r="A161" s="593" t="s">
        <v>1160</v>
      </c>
      <c r="B161" s="594" t="s">
        <v>971</v>
      </c>
      <c r="C161" s="437" t="s">
        <v>521</v>
      </c>
      <c r="D161" s="493" t="s">
        <v>521</v>
      </c>
      <c r="E161" s="597">
        <v>41356</v>
      </c>
      <c r="F161" s="597">
        <v>9236011100</v>
      </c>
      <c r="G161" s="602">
        <v>10008437180</v>
      </c>
      <c r="H161" s="602">
        <v>242007</v>
      </c>
      <c r="I161" s="142">
        <v>108.1</v>
      </c>
      <c r="J161" s="56">
        <v>10645886334</v>
      </c>
      <c r="K161" s="56">
        <v>637449154</v>
      </c>
      <c r="L161" s="599">
        <v>19.41</v>
      </c>
      <c r="M161" s="599">
        <v>17.34</v>
      </c>
      <c r="N161" s="56">
        <v>2992</v>
      </c>
      <c r="O161" s="564">
        <f t="shared" si="6"/>
        <v>29</v>
      </c>
      <c r="P161" s="564" t="str">
        <f t="shared" si="7"/>
        <v>Lerum</v>
      </c>
      <c r="Q161" s="600">
        <f t="shared" si="8"/>
        <v>2992</v>
      </c>
    </row>
    <row r="162" spans="1:17" x14ac:dyDescent="0.2">
      <c r="A162" s="593" t="s">
        <v>1160</v>
      </c>
      <c r="B162" s="594" t="s">
        <v>974</v>
      </c>
      <c r="C162" s="437" t="s">
        <v>522</v>
      </c>
      <c r="D162" s="493" t="s">
        <v>522</v>
      </c>
      <c r="E162" s="597">
        <v>39515</v>
      </c>
      <c r="F162" s="597">
        <v>7933936700</v>
      </c>
      <c r="G162" s="602">
        <v>8597467694</v>
      </c>
      <c r="H162" s="602">
        <v>217575</v>
      </c>
      <c r="I162" s="142">
        <v>97.2</v>
      </c>
      <c r="J162" s="56">
        <v>10171975009</v>
      </c>
      <c r="K162" s="56">
        <v>1574507315</v>
      </c>
      <c r="L162" s="599">
        <v>19.41</v>
      </c>
      <c r="M162" s="599">
        <v>17.34</v>
      </c>
      <c r="N162" s="56">
        <v>7734</v>
      </c>
      <c r="O162" s="564">
        <f t="shared" si="6"/>
        <v>68</v>
      </c>
      <c r="P162" s="564" t="str">
        <f t="shared" si="7"/>
        <v>Lidköping</v>
      </c>
      <c r="Q162" s="600">
        <f t="shared" si="8"/>
        <v>7734</v>
      </c>
    </row>
    <row r="163" spans="1:17" x14ac:dyDescent="0.2">
      <c r="A163" s="593" t="s">
        <v>1160</v>
      </c>
      <c r="B163" s="594" t="s">
        <v>975</v>
      </c>
      <c r="C163" s="437" t="s">
        <v>523</v>
      </c>
      <c r="D163" s="493" t="s">
        <v>523</v>
      </c>
      <c r="E163" s="597">
        <v>13909</v>
      </c>
      <c r="F163" s="597">
        <v>2563731300</v>
      </c>
      <c r="G163" s="602">
        <v>2778141276</v>
      </c>
      <c r="H163" s="602">
        <v>199737</v>
      </c>
      <c r="I163" s="142">
        <v>89.2</v>
      </c>
      <c r="J163" s="56">
        <v>3580463125</v>
      </c>
      <c r="K163" s="56">
        <v>802321849</v>
      </c>
      <c r="L163" s="599">
        <v>19.41</v>
      </c>
      <c r="M163" s="599">
        <v>17.34</v>
      </c>
      <c r="N163" s="56">
        <v>11196</v>
      </c>
      <c r="O163" s="564">
        <f t="shared" si="6"/>
        <v>169</v>
      </c>
      <c r="P163" s="564" t="str">
        <f t="shared" si="7"/>
        <v>Lilla Edet</v>
      </c>
      <c r="Q163" s="600">
        <f t="shared" si="8"/>
        <v>11196</v>
      </c>
    </row>
    <row r="164" spans="1:17" x14ac:dyDescent="0.2">
      <c r="A164" s="593" t="s">
        <v>1160</v>
      </c>
      <c r="B164" s="594" t="s">
        <v>986</v>
      </c>
      <c r="C164" s="437" t="s">
        <v>524</v>
      </c>
      <c r="D164" s="493" t="s">
        <v>524</v>
      </c>
      <c r="E164" s="597">
        <v>14633</v>
      </c>
      <c r="F164" s="597">
        <v>2915080000</v>
      </c>
      <c r="G164" s="602">
        <v>3158873971</v>
      </c>
      <c r="H164" s="602">
        <v>215873</v>
      </c>
      <c r="I164" s="142">
        <v>96.4</v>
      </c>
      <c r="J164" s="56">
        <v>3766835640</v>
      </c>
      <c r="K164" s="56">
        <v>607961669</v>
      </c>
      <c r="L164" s="599">
        <v>19.41</v>
      </c>
      <c r="M164" s="599">
        <v>17.34</v>
      </c>
      <c r="N164" s="56">
        <v>8064</v>
      </c>
      <c r="O164" s="564">
        <f t="shared" si="6"/>
        <v>79</v>
      </c>
      <c r="P164" s="564" t="str">
        <f t="shared" si="7"/>
        <v>Lysekil</v>
      </c>
      <c r="Q164" s="600">
        <f t="shared" si="8"/>
        <v>8064</v>
      </c>
    </row>
    <row r="165" spans="1:17" x14ac:dyDescent="0.2">
      <c r="A165" s="593" t="s">
        <v>1160</v>
      </c>
      <c r="B165" s="594" t="s">
        <v>990</v>
      </c>
      <c r="C165" s="437" t="s">
        <v>525</v>
      </c>
      <c r="D165" s="493" t="s">
        <v>525</v>
      </c>
      <c r="E165" s="597">
        <v>24285</v>
      </c>
      <c r="F165" s="597">
        <v>4614798800</v>
      </c>
      <c r="G165" s="602">
        <v>5000743653</v>
      </c>
      <c r="H165" s="602">
        <v>205919</v>
      </c>
      <c r="I165" s="142">
        <v>92</v>
      </c>
      <c r="J165" s="56">
        <v>6251459271</v>
      </c>
      <c r="K165" s="56">
        <v>1250715618</v>
      </c>
      <c r="L165" s="599">
        <v>19.41</v>
      </c>
      <c r="M165" s="599">
        <v>17.34</v>
      </c>
      <c r="N165" s="56">
        <v>9996</v>
      </c>
      <c r="O165" s="564">
        <f t="shared" si="6"/>
        <v>123</v>
      </c>
      <c r="P165" s="564" t="str">
        <f t="shared" si="7"/>
        <v>Mariestad</v>
      </c>
      <c r="Q165" s="600">
        <f t="shared" si="8"/>
        <v>9996</v>
      </c>
    </row>
    <row r="166" spans="1:17" x14ac:dyDescent="0.2">
      <c r="A166" s="593" t="s">
        <v>1160</v>
      </c>
      <c r="B166" s="594" t="s">
        <v>991</v>
      </c>
      <c r="C166" s="437" t="s">
        <v>526</v>
      </c>
      <c r="D166" s="493" t="s">
        <v>526</v>
      </c>
      <c r="E166" s="597">
        <v>34450</v>
      </c>
      <c r="F166" s="597">
        <v>6529571300</v>
      </c>
      <c r="G166" s="602">
        <v>7075652407</v>
      </c>
      <c r="H166" s="602">
        <v>205389</v>
      </c>
      <c r="I166" s="142">
        <v>91.8</v>
      </c>
      <c r="J166" s="56">
        <v>8868139670</v>
      </c>
      <c r="K166" s="56">
        <v>1792487263</v>
      </c>
      <c r="L166" s="599">
        <v>19.41</v>
      </c>
      <c r="M166" s="599">
        <v>17.34</v>
      </c>
      <c r="N166" s="56">
        <v>10099</v>
      </c>
      <c r="O166" s="564">
        <f t="shared" si="6"/>
        <v>128</v>
      </c>
      <c r="P166" s="564" t="str">
        <f t="shared" si="7"/>
        <v>Mark</v>
      </c>
      <c r="Q166" s="600">
        <f t="shared" si="8"/>
        <v>10099</v>
      </c>
    </row>
    <row r="167" spans="1:17" x14ac:dyDescent="0.2">
      <c r="A167" s="593" t="s">
        <v>1160</v>
      </c>
      <c r="B167" s="594" t="s">
        <v>993</v>
      </c>
      <c r="C167" s="437" t="s">
        <v>527</v>
      </c>
      <c r="D167" s="493" t="s">
        <v>527</v>
      </c>
      <c r="E167" s="597">
        <v>9332</v>
      </c>
      <c r="F167" s="597">
        <v>1510962100</v>
      </c>
      <c r="G167" s="602">
        <v>1637326882</v>
      </c>
      <c r="H167" s="602">
        <v>175453</v>
      </c>
      <c r="I167" s="142">
        <v>78.400000000000006</v>
      </c>
      <c r="J167" s="56">
        <v>2402249039</v>
      </c>
      <c r="K167" s="56">
        <v>764922157</v>
      </c>
      <c r="L167" s="599">
        <v>19.41</v>
      </c>
      <c r="M167" s="599">
        <v>17.34</v>
      </c>
      <c r="N167" s="56">
        <v>15910</v>
      </c>
      <c r="O167" s="564">
        <f t="shared" si="6"/>
        <v>285</v>
      </c>
      <c r="P167" s="564" t="str">
        <f t="shared" si="7"/>
        <v>Mellerud</v>
      </c>
      <c r="Q167" s="600">
        <f t="shared" si="8"/>
        <v>15910</v>
      </c>
    </row>
    <row r="168" spans="1:17" x14ac:dyDescent="0.2">
      <c r="A168" s="593" t="s">
        <v>1160</v>
      </c>
      <c r="B168" s="594" t="s">
        <v>998</v>
      </c>
      <c r="C168" s="437" t="s">
        <v>528</v>
      </c>
      <c r="D168" s="493" t="s">
        <v>528</v>
      </c>
      <c r="E168" s="597">
        <v>10371</v>
      </c>
      <c r="F168" s="597">
        <v>1859552400</v>
      </c>
      <c r="G168" s="602">
        <v>2015070486</v>
      </c>
      <c r="H168" s="602">
        <v>194299</v>
      </c>
      <c r="I168" s="142">
        <v>86.8</v>
      </c>
      <c r="J168" s="56">
        <v>2669709043</v>
      </c>
      <c r="K168" s="56">
        <v>654638557</v>
      </c>
      <c r="L168" s="599">
        <v>19.41</v>
      </c>
      <c r="M168" s="599">
        <v>17.34</v>
      </c>
      <c r="N168" s="56">
        <v>12252</v>
      </c>
      <c r="O168" s="564">
        <f t="shared" si="6"/>
        <v>209</v>
      </c>
      <c r="P168" s="564" t="str">
        <f t="shared" si="7"/>
        <v>Munkedal</v>
      </c>
      <c r="Q168" s="600">
        <f t="shared" si="8"/>
        <v>12252</v>
      </c>
    </row>
    <row r="169" spans="1:17" x14ac:dyDescent="0.2">
      <c r="A169" s="593" t="s">
        <v>1160</v>
      </c>
      <c r="B169" s="594" t="s">
        <v>1000</v>
      </c>
      <c r="C169" s="437" t="s">
        <v>529</v>
      </c>
      <c r="D169" s="493" t="s">
        <v>529</v>
      </c>
      <c r="E169" s="597">
        <v>65779</v>
      </c>
      <c r="F169" s="597">
        <v>14984561300</v>
      </c>
      <c r="G169" s="602">
        <v>16237750131</v>
      </c>
      <c r="H169" s="602">
        <v>246853</v>
      </c>
      <c r="I169" s="142">
        <v>110.3</v>
      </c>
      <c r="J169" s="56">
        <v>16932869647</v>
      </c>
      <c r="K169" s="56">
        <v>695119516</v>
      </c>
      <c r="L169" s="599">
        <v>19.41</v>
      </c>
      <c r="M169" s="599">
        <v>17.34</v>
      </c>
      <c r="N169" s="56">
        <v>2051</v>
      </c>
      <c r="O169" s="564">
        <f t="shared" si="6"/>
        <v>22</v>
      </c>
      <c r="P169" s="564" t="str">
        <f t="shared" si="7"/>
        <v>Mölndal</v>
      </c>
      <c r="Q169" s="600">
        <f t="shared" si="8"/>
        <v>2051</v>
      </c>
    </row>
    <row r="170" spans="1:17" x14ac:dyDescent="0.2">
      <c r="A170" s="593" t="s">
        <v>1160</v>
      </c>
      <c r="B170" s="594" t="s">
        <v>1019</v>
      </c>
      <c r="C170" s="437" t="s">
        <v>530</v>
      </c>
      <c r="D170" s="493" t="s">
        <v>530</v>
      </c>
      <c r="E170" s="597">
        <v>15068</v>
      </c>
      <c r="F170" s="597">
        <v>3103911000</v>
      </c>
      <c r="G170" s="602">
        <v>3363497285</v>
      </c>
      <c r="H170" s="602">
        <v>223221</v>
      </c>
      <c r="I170" s="142">
        <v>99.7</v>
      </c>
      <c r="J170" s="56">
        <v>3878813601</v>
      </c>
      <c r="K170" s="56">
        <v>515316316</v>
      </c>
      <c r="L170" s="599">
        <v>19.41</v>
      </c>
      <c r="M170" s="599">
        <v>17.34</v>
      </c>
      <c r="N170" s="56">
        <v>6638</v>
      </c>
      <c r="O170" s="564">
        <f t="shared" si="6"/>
        <v>49</v>
      </c>
      <c r="P170" s="564" t="str">
        <f t="shared" si="7"/>
        <v>Orust</v>
      </c>
      <c r="Q170" s="600">
        <f t="shared" si="8"/>
        <v>6638</v>
      </c>
    </row>
    <row r="171" spans="1:17" x14ac:dyDescent="0.2">
      <c r="A171" s="593" t="s">
        <v>1160</v>
      </c>
      <c r="B171" s="594" t="s">
        <v>1025</v>
      </c>
      <c r="C171" s="437" t="s">
        <v>531</v>
      </c>
      <c r="D171" s="493" t="s">
        <v>531</v>
      </c>
      <c r="E171" s="597">
        <v>37826</v>
      </c>
      <c r="F171" s="597">
        <v>8648833300</v>
      </c>
      <c r="G171" s="602">
        <v>9372152527</v>
      </c>
      <c r="H171" s="602">
        <v>247770</v>
      </c>
      <c r="I171" s="142">
        <v>110.7</v>
      </c>
      <c r="J171" s="56">
        <v>9737191616</v>
      </c>
      <c r="K171" s="56">
        <v>365039089</v>
      </c>
      <c r="L171" s="599">
        <v>19.41</v>
      </c>
      <c r="M171" s="599">
        <v>17.34</v>
      </c>
      <c r="N171" s="56">
        <v>1873</v>
      </c>
      <c r="O171" s="564">
        <f t="shared" si="6"/>
        <v>20</v>
      </c>
      <c r="P171" s="564" t="str">
        <f t="shared" si="7"/>
        <v>Partille</v>
      </c>
      <c r="Q171" s="600">
        <f t="shared" si="8"/>
        <v>1873</v>
      </c>
    </row>
    <row r="172" spans="1:17" x14ac:dyDescent="0.2">
      <c r="A172" s="593" t="s">
        <v>1160</v>
      </c>
      <c r="B172" s="594" t="s">
        <v>1038</v>
      </c>
      <c r="C172" s="437" t="s">
        <v>532</v>
      </c>
      <c r="D172" s="493" t="s">
        <v>532</v>
      </c>
      <c r="E172" s="597">
        <v>18822</v>
      </c>
      <c r="F172" s="597">
        <v>3616403300</v>
      </c>
      <c r="G172" s="602">
        <v>3918850341</v>
      </c>
      <c r="H172" s="602">
        <v>208206</v>
      </c>
      <c r="I172" s="142">
        <v>93</v>
      </c>
      <c r="J172" s="56">
        <v>4845170533</v>
      </c>
      <c r="K172" s="56">
        <v>926320192</v>
      </c>
      <c r="L172" s="599">
        <v>19.41</v>
      </c>
      <c r="M172" s="599">
        <v>17.34</v>
      </c>
      <c r="N172" s="56">
        <v>9553</v>
      </c>
      <c r="O172" s="564">
        <f t="shared" si="6"/>
        <v>108</v>
      </c>
      <c r="P172" s="564" t="str">
        <f t="shared" si="7"/>
        <v>Skara</v>
      </c>
      <c r="Q172" s="600">
        <f t="shared" si="8"/>
        <v>9553</v>
      </c>
    </row>
    <row r="173" spans="1:17" x14ac:dyDescent="0.2">
      <c r="A173" s="593" t="s">
        <v>1160</v>
      </c>
      <c r="B173" s="594" t="s">
        <v>1042</v>
      </c>
      <c r="C173" s="437" t="s">
        <v>533</v>
      </c>
      <c r="D173" s="493" t="s">
        <v>533</v>
      </c>
      <c r="E173" s="597">
        <v>54848</v>
      </c>
      <c r="F173" s="597">
        <v>11227220400</v>
      </c>
      <c r="G173" s="602">
        <v>12166175296</v>
      </c>
      <c r="H173" s="602">
        <v>221816</v>
      </c>
      <c r="I173" s="142">
        <v>99.1</v>
      </c>
      <c r="J173" s="56">
        <v>14119005069</v>
      </c>
      <c r="K173" s="56">
        <v>1952829773</v>
      </c>
      <c r="L173" s="599">
        <v>19.41</v>
      </c>
      <c r="M173" s="599">
        <v>17.34</v>
      </c>
      <c r="N173" s="56">
        <v>6911</v>
      </c>
      <c r="O173" s="564">
        <f t="shared" si="6"/>
        <v>54</v>
      </c>
      <c r="P173" s="564" t="str">
        <f t="shared" si="7"/>
        <v>Skövde</v>
      </c>
      <c r="Q173" s="600">
        <f t="shared" si="8"/>
        <v>6911</v>
      </c>
    </row>
    <row r="174" spans="1:17" x14ac:dyDescent="0.2">
      <c r="A174" s="593" t="s">
        <v>1160</v>
      </c>
      <c r="B174" s="594" t="s">
        <v>1048</v>
      </c>
      <c r="C174" s="437" t="s">
        <v>534</v>
      </c>
      <c r="D174" s="493" t="s">
        <v>534</v>
      </c>
      <c r="E174" s="597">
        <v>9104</v>
      </c>
      <c r="F174" s="597">
        <v>1952976700</v>
      </c>
      <c r="G174" s="602">
        <v>2116308047</v>
      </c>
      <c r="H174" s="602">
        <v>232459</v>
      </c>
      <c r="I174" s="142">
        <v>103.8</v>
      </c>
      <c r="J174" s="56">
        <v>2343557142</v>
      </c>
      <c r="K174" s="56">
        <v>227249095</v>
      </c>
      <c r="L174" s="599">
        <v>19.41</v>
      </c>
      <c r="M174" s="599">
        <v>17.34</v>
      </c>
      <c r="N174" s="56">
        <v>4845</v>
      </c>
      <c r="O174" s="564">
        <f t="shared" si="6"/>
        <v>35</v>
      </c>
      <c r="P174" s="564" t="str">
        <f t="shared" si="7"/>
        <v>Sotenäs</v>
      </c>
      <c r="Q174" s="600">
        <f t="shared" si="8"/>
        <v>4845</v>
      </c>
    </row>
    <row r="175" spans="1:17" x14ac:dyDescent="0.2">
      <c r="A175" s="593" t="s">
        <v>1160</v>
      </c>
      <c r="B175" s="594" t="s">
        <v>1050</v>
      </c>
      <c r="C175" s="437" t="s">
        <v>535</v>
      </c>
      <c r="D175" s="493" t="s">
        <v>535</v>
      </c>
      <c r="E175" s="597">
        <v>26180</v>
      </c>
      <c r="F175" s="597">
        <v>5883839000</v>
      </c>
      <c r="G175" s="602">
        <v>6375916223</v>
      </c>
      <c r="H175" s="602">
        <v>243541</v>
      </c>
      <c r="I175" s="142">
        <v>108.8</v>
      </c>
      <c r="J175" s="56">
        <v>6739271308</v>
      </c>
      <c r="K175" s="56">
        <v>363355085</v>
      </c>
      <c r="L175" s="599">
        <v>19.41</v>
      </c>
      <c r="M175" s="599">
        <v>17.34</v>
      </c>
      <c r="N175" s="56">
        <v>2694</v>
      </c>
      <c r="O175" s="564">
        <f t="shared" si="6"/>
        <v>26</v>
      </c>
      <c r="P175" s="564" t="str">
        <f t="shared" si="7"/>
        <v>Stenungsund</v>
      </c>
      <c r="Q175" s="600">
        <f t="shared" si="8"/>
        <v>2694</v>
      </c>
    </row>
    <row r="176" spans="1:17" x14ac:dyDescent="0.2">
      <c r="A176" s="593" t="s">
        <v>1160</v>
      </c>
      <c r="B176" s="594" t="s">
        <v>1055</v>
      </c>
      <c r="C176" s="437" t="s">
        <v>536</v>
      </c>
      <c r="D176" s="493" t="s">
        <v>536</v>
      </c>
      <c r="E176" s="597">
        <v>13171</v>
      </c>
      <c r="F176" s="597">
        <v>2266677000</v>
      </c>
      <c r="G176" s="602">
        <v>2456243731</v>
      </c>
      <c r="H176" s="602">
        <v>186489</v>
      </c>
      <c r="I176" s="142">
        <v>83.3</v>
      </c>
      <c r="J176" s="56">
        <v>3390486723</v>
      </c>
      <c r="K176" s="56">
        <v>934242992</v>
      </c>
      <c r="L176" s="599">
        <v>19.41</v>
      </c>
      <c r="M176" s="599">
        <v>17.34</v>
      </c>
      <c r="N176" s="56">
        <v>13768</v>
      </c>
      <c r="O176" s="564">
        <f t="shared" si="6"/>
        <v>248</v>
      </c>
      <c r="P176" s="564" t="str">
        <f t="shared" si="7"/>
        <v>Strömstad</v>
      </c>
      <c r="Q176" s="600">
        <f t="shared" si="8"/>
        <v>13768</v>
      </c>
    </row>
    <row r="177" spans="1:17" x14ac:dyDescent="0.2">
      <c r="A177" s="593" t="s">
        <v>1160</v>
      </c>
      <c r="B177" s="594" t="s">
        <v>1063</v>
      </c>
      <c r="C177" s="437" t="s">
        <v>537</v>
      </c>
      <c r="D177" s="493" t="s">
        <v>537</v>
      </c>
      <c r="E177" s="597">
        <v>10668</v>
      </c>
      <c r="F177" s="597">
        <v>1913057200</v>
      </c>
      <c r="G177" s="602">
        <v>2073050000</v>
      </c>
      <c r="H177" s="602">
        <v>194324</v>
      </c>
      <c r="I177" s="142">
        <v>86.8</v>
      </c>
      <c r="J177" s="56">
        <v>2746162961</v>
      </c>
      <c r="K177" s="56">
        <v>673112961</v>
      </c>
      <c r="L177" s="599">
        <v>19.41</v>
      </c>
      <c r="M177" s="599">
        <v>17.34</v>
      </c>
      <c r="N177" s="56">
        <v>12247</v>
      </c>
      <c r="O177" s="564">
        <f t="shared" si="6"/>
        <v>208</v>
      </c>
      <c r="P177" s="564" t="str">
        <f t="shared" si="7"/>
        <v>Svenljunga</v>
      </c>
      <c r="Q177" s="600">
        <f t="shared" si="8"/>
        <v>12247</v>
      </c>
    </row>
    <row r="178" spans="1:17" x14ac:dyDescent="0.2">
      <c r="A178" s="593" t="s">
        <v>1160</v>
      </c>
      <c r="B178" s="594" t="s">
        <v>1071</v>
      </c>
      <c r="C178" s="437" t="s">
        <v>538</v>
      </c>
      <c r="D178" s="493" t="s">
        <v>538</v>
      </c>
      <c r="E178" s="597">
        <v>12738</v>
      </c>
      <c r="F178" s="597">
        <v>2351345900</v>
      </c>
      <c r="G178" s="602">
        <v>2547993660</v>
      </c>
      <c r="H178" s="602">
        <v>200031</v>
      </c>
      <c r="I178" s="142">
        <v>89.4</v>
      </c>
      <c r="J178" s="56">
        <v>3279023603</v>
      </c>
      <c r="K178" s="56">
        <v>731029943</v>
      </c>
      <c r="L178" s="599">
        <v>19.41</v>
      </c>
      <c r="M178" s="599">
        <v>17.34</v>
      </c>
      <c r="N178" s="56">
        <v>11139</v>
      </c>
      <c r="O178" s="564">
        <f t="shared" si="6"/>
        <v>167</v>
      </c>
      <c r="P178" s="564" t="str">
        <f t="shared" si="7"/>
        <v>Tanum</v>
      </c>
      <c r="Q178" s="600">
        <f t="shared" si="8"/>
        <v>11139</v>
      </c>
    </row>
    <row r="179" spans="1:17" x14ac:dyDescent="0.2">
      <c r="A179" s="593" t="s">
        <v>1160</v>
      </c>
      <c r="B179" s="594" t="s">
        <v>1072</v>
      </c>
      <c r="C179" s="437" t="s">
        <v>539</v>
      </c>
      <c r="D179" s="493" t="s">
        <v>539</v>
      </c>
      <c r="E179" s="597">
        <v>11118</v>
      </c>
      <c r="F179" s="597">
        <v>1952841600</v>
      </c>
      <c r="G179" s="602">
        <v>2116161649</v>
      </c>
      <c r="H179" s="602">
        <v>190337</v>
      </c>
      <c r="I179" s="142">
        <v>85</v>
      </c>
      <c r="J179" s="56">
        <v>2862002231</v>
      </c>
      <c r="K179" s="56">
        <v>745840582</v>
      </c>
      <c r="L179" s="599">
        <v>19.41</v>
      </c>
      <c r="M179" s="599">
        <v>17.34</v>
      </c>
      <c r="N179" s="56">
        <v>13021</v>
      </c>
      <c r="O179" s="564">
        <f t="shared" si="6"/>
        <v>228</v>
      </c>
      <c r="P179" s="564" t="str">
        <f t="shared" si="7"/>
        <v>Tibro</v>
      </c>
      <c r="Q179" s="600">
        <f t="shared" si="8"/>
        <v>13021</v>
      </c>
    </row>
    <row r="180" spans="1:17" x14ac:dyDescent="0.2">
      <c r="A180" s="593" t="s">
        <v>1160</v>
      </c>
      <c r="B180" s="594" t="s">
        <v>1073</v>
      </c>
      <c r="C180" s="437" t="s">
        <v>540</v>
      </c>
      <c r="D180" s="493" t="s">
        <v>540</v>
      </c>
      <c r="E180" s="597">
        <v>12822</v>
      </c>
      <c r="F180" s="597">
        <v>2339244300</v>
      </c>
      <c r="G180" s="602">
        <v>2534879979</v>
      </c>
      <c r="H180" s="602">
        <v>197698</v>
      </c>
      <c r="I180" s="142">
        <v>88.3</v>
      </c>
      <c r="J180" s="56">
        <v>3300646933</v>
      </c>
      <c r="K180" s="56">
        <v>765766954</v>
      </c>
      <c r="L180" s="599">
        <v>19.41</v>
      </c>
      <c r="M180" s="599">
        <v>17.34</v>
      </c>
      <c r="N180" s="56">
        <v>11592</v>
      </c>
      <c r="O180" s="564">
        <f t="shared" si="6"/>
        <v>180</v>
      </c>
      <c r="P180" s="564" t="str">
        <f t="shared" si="7"/>
        <v>Tidaholm</v>
      </c>
      <c r="Q180" s="600">
        <f t="shared" si="8"/>
        <v>11592</v>
      </c>
    </row>
    <row r="181" spans="1:17" x14ac:dyDescent="0.2">
      <c r="A181" s="593" t="s">
        <v>1160</v>
      </c>
      <c r="B181" s="594" t="s">
        <v>1077</v>
      </c>
      <c r="C181" s="437" t="s">
        <v>541</v>
      </c>
      <c r="D181" s="493" t="s">
        <v>541</v>
      </c>
      <c r="E181" s="597">
        <v>15761</v>
      </c>
      <c r="F181" s="597">
        <v>3552999600</v>
      </c>
      <c r="G181" s="602">
        <v>3850144063</v>
      </c>
      <c r="H181" s="602">
        <v>244283</v>
      </c>
      <c r="I181" s="142">
        <v>109.1</v>
      </c>
      <c r="J181" s="56">
        <v>4057206077</v>
      </c>
      <c r="K181" s="56">
        <v>207062014</v>
      </c>
      <c r="L181" s="599">
        <v>19.41</v>
      </c>
      <c r="M181" s="599">
        <v>17.34</v>
      </c>
      <c r="N181" s="56">
        <v>2550</v>
      </c>
      <c r="O181" s="564">
        <f t="shared" si="6"/>
        <v>24</v>
      </c>
      <c r="P181" s="564" t="str">
        <f t="shared" si="7"/>
        <v>Tjörn</v>
      </c>
      <c r="Q181" s="600">
        <f t="shared" si="8"/>
        <v>2550</v>
      </c>
    </row>
    <row r="182" spans="1:17" x14ac:dyDescent="0.2">
      <c r="A182" s="593" t="s">
        <v>1160</v>
      </c>
      <c r="B182" s="594" t="s">
        <v>1081</v>
      </c>
      <c r="C182" s="437" t="s">
        <v>542</v>
      </c>
      <c r="D182" s="493" t="s">
        <v>542</v>
      </c>
      <c r="E182" s="597">
        <v>11818</v>
      </c>
      <c r="F182" s="597">
        <v>2232154500</v>
      </c>
      <c r="G182" s="602">
        <v>2418834045</v>
      </c>
      <c r="H182" s="602">
        <v>204674</v>
      </c>
      <c r="I182" s="142">
        <v>91.4</v>
      </c>
      <c r="J182" s="56">
        <v>3042196651</v>
      </c>
      <c r="K182" s="56">
        <v>623362606</v>
      </c>
      <c r="L182" s="599">
        <v>19.41</v>
      </c>
      <c r="M182" s="599">
        <v>17.34</v>
      </c>
      <c r="N182" s="56">
        <v>10238</v>
      </c>
      <c r="O182" s="564">
        <f t="shared" si="6"/>
        <v>131</v>
      </c>
      <c r="P182" s="564" t="str">
        <f t="shared" si="7"/>
        <v>Tranemo</v>
      </c>
      <c r="Q182" s="600">
        <f t="shared" si="8"/>
        <v>10238</v>
      </c>
    </row>
    <row r="183" spans="1:17" x14ac:dyDescent="0.2">
      <c r="A183" s="593" t="s">
        <v>1160</v>
      </c>
      <c r="B183" s="594" t="s">
        <v>1084</v>
      </c>
      <c r="C183" s="437" t="s">
        <v>543</v>
      </c>
      <c r="D183" s="493" t="s">
        <v>543</v>
      </c>
      <c r="E183" s="597">
        <v>58111</v>
      </c>
      <c r="F183" s="597">
        <v>11169538200</v>
      </c>
      <c r="G183" s="602">
        <v>12103669019</v>
      </c>
      <c r="H183" s="602">
        <v>208285</v>
      </c>
      <c r="I183" s="142">
        <v>93</v>
      </c>
      <c r="J183" s="56">
        <v>14958968487</v>
      </c>
      <c r="K183" s="56">
        <v>2855299468</v>
      </c>
      <c r="L183" s="599">
        <v>19.41</v>
      </c>
      <c r="M183" s="599">
        <v>17.34</v>
      </c>
      <c r="N183" s="56">
        <v>9537</v>
      </c>
      <c r="O183" s="564">
        <f t="shared" si="6"/>
        <v>107</v>
      </c>
      <c r="P183" s="564" t="str">
        <f t="shared" si="7"/>
        <v>Trollhättan</v>
      </c>
      <c r="Q183" s="600">
        <f t="shared" si="8"/>
        <v>9537</v>
      </c>
    </row>
    <row r="184" spans="1:17" x14ac:dyDescent="0.2">
      <c r="A184" s="593" t="s">
        <v>1160</v>
      </c>
      <c r="B184" s="594" t="s">
        <v>1088</v>
      </c>
      <c r="C184" s="437" t="s">
        <v>544</v>
      </c>
      <c r="D184" s="493" t="s">
        <v>544</v>
      </c>
      <c r="E184" s="597">
        <v>9427</v>
      </c>
      <c r="F184" s="597">
        <v>1596124800</v>
      </c>
      <c r="G184" s="602">
        <v>1729611909</v>
      </c>
      <c r="H184" s="602">
        <v>183474</v>
      </c>
      <c r="I184" s="142">
        <v>82</v>
      </c>
      <c r="J184" s="56">
        <v>2426703996</v>
      </c>
      <c r="K184" s="56">
        <v>697092087</v>
      </c>
      <c r="L184" s="599">
        <v>19.41</v>
      </c>
      <c r="M184" s="599">
        <v>17.34</v>
      </c>
      <c r="N184" s="56">
        <v>14353</v>
      </c>
      <c r="O184" s="564">
        <f t="shared" si="6"/>
        <v>259</v>
      </c>
      <c r="P184" s="564" t="str">
        <f t="shared" si="7"/>
        <v>Töreboda</v>
      </c>
      <c r="Q184" s="600">
        <f t="shared" si="8"/>
        <v>14353</v>
      </c>
    </row>
    <row r="185" spans="1:17" x14ac:dyDescent="0.2">
      <c r="A185" s="593" t="s">
        <v>1160</v>
      </c>
      <c r="B185" s="594" t="s">
        <v>1089</v>
      </c>
      <c r="C185" s="437" t="s">
        <v>545</v>
      </c>
      <c r="D185" s="493" t="s">
        <v>545</v>
      </c>
      <c r="E185" s="597">
        <v>55654</v>
      </c>
      <c r="F185" s="597">
        <v>10715967800</v>
      </c>
      <c r="G185" s="602">
        <v>11612165619</v>
      </c>
      <c r="H185" s="602">
        <v>208649</v>
      </c>
      <c r="I185" s="142">
        <v>93.2</v>
      </c>
      <c r="J185" s="56">
        <v>14326486072</v>
      </c>
      <c r="K185" s="56">
        <v>2714320453</v>
      </c>
      <c r="L185" s="599">
        <v>19.41</v>
      </c>
      <c r="M185" s="599">
        <v>17.34</v>
      </c>
      <c r="N185" s="56">
        <v>9467</v>
      </c>
      <c r="O185" s="564">
        <f t="shared" si="6"/>
        <v>104</v>
      </c>
      <c r="P185" s="564" t="str">
        <f t="shared" si="7"/>
        <v>Uddevalla</v>
      </c>
      <c r="Q185" s="600">
        <f t="shared" si="8"/>
        <v>9467</v>
      </c>
    </row>
    <row r="186" spans="1:17" x14ac:dyDescent="0.2">
      <c r="A186" s="593" t="s">
        <v>1160</v>
      </c>
      <c r="B186" s="594" t="s">
        <v>1090</v>
      </c>
      <c r="C186" s="437" t="s">
        <v>546</v>
      </c>
      <c r="D186" s="493" t="s">
        <v>546</v>
      </c>
      <c r="E186" s="597">
        <v>24221</v>
      </c>
      <c r="F186" s="597">
        <v>4576223800</v>
      </c>
      <c r="G186" s="602">
        <v>4958942549</v>
      </c>
      <c r="H186" s="602">
        <v>204737</v>
      </c>
      <c r="I186" s="142">
        <v>91.5</v>
      </c>
      <c r="J186" s="56">
        <v>6234984353</v>
      </c>
      <c r="K186" s="56">
        <v>1276041804</v>
      </c>
      <c r="L186" s="599">
        <v>19.41</v>
      </c>
      <c r="M186" s="599">
        <v>17.34</v>
      </c>
      <c r="N186" s="56">
        <v>10226</v>
      </c>
      <c r="O186" s="564">
        <f t="shared" si="6"/>
        <v>130</v>
      </c>
      <c r="P186" s="564" t="str">
        <f t="shared" si="7"/>
        <v>Ulricehamn</v>
      </c>
      <c r="Q186" s="600">
        <f t="shared" si="8"/>
        <v>10226</v>
      </c>
    </row>
    <row r="187" spans="1:17" x14ac:dyDescent="0.2">
      <c r="A187" s="593" t="s">
        <v>1160</v>
      </c>
      <c r="B187" s="594" t="s">
        <v>1101</v>
      </c>
      <c r="C187" s="437" t="s">
        <v>547</v>
      </c>
      <c r="D187" s="493" t="s">
        <v>547</v>
      </c>
      <c r="E187" s="597">
        <v>15954</v>
      </c>
      <c r="F187" s="597">
        <v>2864247900</v>
      </c>
      <c r="G187" s="602">
        <v>3103790680</v>
      </c>
      <c r="H187" s="602">
        <v>194546</v>
      </c>
      <c r="I187" s="142">
        <v>86.9</v>
      </c>
      <c r="J187" s="56">
        <v>4106888252</v>
      </c>
      <c r="K187" s="56">
        <v>1003097572</v>
      </c>
      <c r="L187" s="599">
        <v>19.41</v>
      </c>
      <c r="M187" s="599">
        <v>17.34</v>
      </c>
      <c r="N187" s="56">
        <v>12204</v>
      </c>
      <c r="O187" s="564">
        <f t="shared" si="6"/>
        <v>207</v>
      </c>
      <c r="P187" s="564" t="str">
        <f t="shared" si="7"/>
        <v>Vara</v>
      </c>
      <c r="Q187" s="600">
        <f t="shared" si="8"/>
        <v>12204</v>
      </c>
    </row>
    <row r="188" spans="1:17" x14ac:dyDescent="0.2">
      <c r="A188" s="593" t="s">
        <v>1160</v>
      </c>
      <c r="B188" s="594" t="s">
        <v>1110</v>
      </c>
      <c r="C188" s="437" t="s">
        <v>548</v>
      </c>
      <c r="D188" s="493" t="s">
        <v>548</v>
      </c>
      <c r="E188" s="597">
        <v>11459</v>
      </c>
      <c r="F188" s="597">
        <v>2126928400</v>
      </c>
      <c r="G188" s="602">
        <v>2304807676</v>
      </c>
      <c r="H188" s="602">
        <v>201135</v>
      </c>
      <c r="I188" s="142">
        <v>89.9</v>
      </c>
      <c r="J188" s="56">
        <v>2949782655</v>
      </c>
      <c r="K188" s="56">
        <v>644974979</v>
      </c>
      <c r="L188" s="599">
        <v>19.41</v>
      </c>
      <c r="M188" s="599">
        <v>17.34</v>
      </c>
      <c r="N188" s="56">
        <v>10925</v>
      </c>
      <c r="O188" s="564">
        <f t="shared" si="6"/>
        <v>156</v>
      </c>
      <c r="P188" s="564" t="str">
        <f t="shared" si="7"/>
        <v>Vårgårda</v>
      </c>
      <c r="Q188" s="600">
        <f t="shared" si="8"/>
        <v>10925</v>
      </c>
    </row>
    <row r="189" spans="1:17" x14ac:dyDescent="0.2">
      <c r="A189" s="593" t="s">
        <v>1160</v>
      </c>
      <c r="B189" s="594" t="s">
        <v>1111</v>
      </c>
      <c r="C189" s="437" t="s">
        <v>549</v>
      </c>
      <c r="D189" s="493" t="s">
        <v>549</v>
      </c>
      <c r="E189" s="597">
        <v>39055</v>
      </c>
      <c r="F189" s="597">
        <v>7336552000</v>
      </c>
      <c r="G189" s="602">
        <v>7950122517</v>
      </c>
      <c r="H189" s="602">
        <v>203562</v>
      </c>
      <c r="I189" s="142">
        <v>90.9</v>
      </c>
      <c r="J189" s="56">
        <v>10053561533</v>
      </c>
      <c r="K189" s="56">
        <v>2103439016</v>
      </c>
      <c r="L189" s="599">
        <v>19.41</v>
      </c>
      <c r="M189" s="599">
        <v>17.34</v>
      </c>
      <c r="N189" s="56">
        <v>10454</v>
      </c>
      <c r="O189" s="564">
        <f t="shared" si="6"/>
        <v>135</v>
      </c>
      <c r="P189" s="564" t="str">
        <f t="shared" si="7"/>
        <v>Vänersborg</v>
      </c>
      <c r="Q189" s="600">
        <f t="shared" si="8"/>
        <v>10454</v>
      </c>
    </row>
    <row r="190" spans="1:17" x14ac:dyDescent="0.2">
      <c r="A190" s="593" t="s">
        <v>1160</v>
      </c>
      <c r="B190" s="594" t="s">
        <v>1120</v>
      </c>
      <c r="C190" s="437" t="s">
        <v>550</v>
      </c>
      <c r="D190" s="493" t="s">
        <v>550</v>
      </c>
      <c r="E190" s="597">
        <v>12706</v>
      </c>
      <c r="F190" s="597">
        <v>2135017300</v>
      </c>
      <c r="G190" s="602">
        <v>2313573067</v>
      </c>
      <c r="H190" s="602">
        <v>182085</v>
      </c>
      <c r="I190" s="142">
        <v>81.3</v>
      </c>
      <c r="J190" s="56">
        <v>3270786144</v>
      </c>
      <c r="K190" s="56">
        <v>957213077</v>
      </c>
      <c r="L190" s="599">
        <v>19.41</v>
      </c>
      <c r="M190" s="599">
        <v>17.34</v>
      </c>
      <c r="N190" s="56">
        <v>14623</v>
      </c>
      <c r="O190" s="564">
        <f t="shared" si="6"/>
        <v>268</v>
      </c>
      <c r="P190" s="564" t="str">
        <f t="shared" si="7"/>
        <v>Åmål</v>
      </c>
      <c r="Q190" s="600">
        <f t="shared" si="8"/>
        <v>14623</v>
      </c>
    </row>
    <row r="191" spans="1:17" x14ac:dyDescent="0.2">
      <c r="A191" s="593" t="s">
        <v>1160</v>
      </c>
      <c r="B191" s="594" t="s">
        <v>1132</v>
      </c>
      <c r="C191" s="437" t="s">
        <v>551</v>
      </c>
      <c r="D191" s="493" t="s">
        <v>551</v>
      </c>
      <c r="E191" s="597">
        <v>12903</v>
      </c>
      <c r="F191" s="597">
        <v>2898829400</v>
      </c>
      <c r="G191" s="602">
        <v>3141264300</v>
      </c>
      <c r="H191" s="602">
        <v>243452</v>
      </c>
      <c r="I191" s="142">
        <v>108.8</v>
      </c>
      <c r="J191" s="56">
        <v>3321498002</v>
      </c>
      <c r="K191" s="56">
        <v>180233702</v>
      </c>
      <c r="L191" s="599">
        <v>19.41</v>
      </c>
      <c r="M191" s="599">
        <v>17.34</v>
      </c>
      <c r="N191" s="56">
        <v>2711</v>
      </c>
      <c r="O191" s="564">
        <f t="shared" si="6"/>
        <v>27</v>
      </c>
      <c r="P191" s="564" t="str">
        <f t="shared" si="7"/>
        <v>Öckerö</v>
      </c>
      <c r="Q191" s="600">
        <f t="shared" si="8"/>
        <v>2711</v>
      </c>
    </row>
    <row r="192" spans="1:17" ht="25.5" x14ac:dyDescent="0.2">
      <c r="A192" s="593" t="s">
        <v>1161</v>
      </c>
      <c r="B192" s="594" t="s">
        <v>860</v>
      </c>
      <c r="C192" s="595" t="s">
        <v>553</v>
      </c>
      <c r="D192" s="596" t="s">
        <v>703</v>
      </c>
      <c r="E192" s="597">
        <v>26040</v>
      </c>
      <c r="F192" s="597">
        <v>4673989900</v>
      </c>
      <c r="G192" s="602">
        <v>5064885023</v>
      </c>
      <c r="H192" s="602">
        <v>194504</v>
      </c>
      <c r="I192" s="142">
        <v>86.9</v>
      </c>
      <c r="J192" s="56">
        <v>6703232424</v>
      </c>
      <c r="K192" s="56">
        <v>1638347401</v>
      </c>
      <c r="L192" s="599">
        <v>20.45</v>
      </c>
      <c r="M192" s="599">
        <v>18.38</v>
      </c>
      <c r="N192" s="56">
        <v>12866</v>
      </c>
      <c r="O192" s="564">
        <f t="shared" si="6"/>
        <v>223</v>
      </c>
      <c r="P192" s="564" t="str">
        <f t="shared" si="7"/>
        <v>Arvika</v>
      </c>
      <c r="Q192" s="600">
        <f t="shared" si="8"/>
        <v>12866</v>
      </c>
    </row>
    <row r="193" spans="1:17" x14ac:dyDescent="0.2">
      <c r="A193" s="593" t="s">
        <v>1161</v>
      </c>
      <c r="B193" s="594" t="s">
        <v>883</v>
      </c>
      <c r="C193" s="437" t="s">
        <v>554</v>
      </c>
      <c r="D193" s="493" t="s">
        <v>554</v>
      </c>
      <c r="E193" s="597">
        <v>8621</v>
      </c>
      <c r="F193" s="597">
        <v>1338272000</v>
      </c>
      <c r="G193" s="602">
        <v>1450194364</v>
      </c>
      <c r="H193" s="602">
        <v>168216</v>
      </c>
      <c r="I193" s="142">
        <v>75.099999999999994</v>
      </c>
      <c r="J193" s="56">
        <v>2219222993</v>
      </c>
      <c r="K193" s="56">
        <v>769028629</v>
      </c>
      <c r="L193" s="599">
        <v>20.45</v>
      </c>
      <c r="M193" s="599">
        <v>18.38</v>
      </c>
      <c r="N193" s="56">
        <v>18242</v>
      </c>
      <c r="O193" s="564">
        <f t="shared" si="6"/>
        <v>289</v>
      </c>
      <c r="P193" s="564" t="str">
        <f t="shared" si="7"/>
        <v>Eda</v>
      </c>
      <c r="Q193" s="600">
        <f t="shared" si="8"/>
        <v>18242</v>
      </c>
    </row>
    <row r="194" spans="1:17" x14ac:dyDescent="0.2">
      <c r="A194" s="593" t="s">
        <v>1161</v>
      </c>
      <c r="B194" s="594" t="s">
        <v>895</v>
      </c>
      <c r="C194" s="437" t="s">
        <v>555</v>
      </c>
      <c r="D194" s="493" t="s">
        <v>555</v>
      </c>
      <c r="E194" s="597">
        <v>10789</v>
      </c>
      <c r="F194" s="597">
        <v>1762056500</v>
      </c>
      <c r="G194" s="602">
        <v>1909420809</v>
      </c>
      <c r="H194" s="602">
        <v>176978</v>
      </c>
      <c r="I194" s="142">
        <v>79.099999999999994</v>
      </c>
      <c r="J194" s="56">
        <v>2777310853</v>
      </c>
      <c r="K194" s="56">
        <v>867890044</v>
      </c>
      <c r="L194" s="599">
        <v>20.45</v>
      </c>
      <c r="M194" s="599">
        <v>18.38</v>
      </c>
      <c r="N194" s="56">
        <v>16450</v>
      </c>
      <c r="O194" s="564">
        <f t="shared" si="6"/>
        <v>286</v>
      </c>
      <c r="P194" s="564" t="str">
        <f t="shared" si="7"/>
        <v>Filipstad</v>
      </c>
      <c r="Q194" s="600">
        <f t="shared" si="8"/>
        <v>16450</v>
      </c>
    </row>
    <row r="195" spans="1:17" x14ac:dyDescent="0.2">
      <c r="A195" s="593" t="s">
        <v>1161</v>
      </c>
      <c r="B195" s="594" t="s">
        <v>898</v>
      </c>
      <c r="C195" s="437" t="s">
        <v>556</v>
      </c>
      <c r="D195" s="493" t="s">
        <v>556</v>
      </c>
      <c r="E195" s="597">
        <v>11492</v>
      </c>
      <c r="F195" s="597">
        <v>2085209400</v>
      </c>
      <c r="G195" s="602">
        <v>2259599633</v>
      </c>
      <c r="H195" s="602">
        <v>196624</v>
      </c>
      <c r="I195" s="142">
        <v>87.8</v>
      </c>
      <c r="J195" s="56">
        <v>2958277535</v>
      </c>
      <c r="K195" s="56">
        <v>698677902</v>
      </c>
      <c r="L195" s="599">
        <v>20.45</v>
      </c>
      <c r="M195" s="599">
        <v>18.38</v>
      </c>
      <c r="N195" s="56">
        <v>12433</v>
      </c>
      <c r="O195" s="564">
        <f t="shared" si="6"/>
        <v>214</v>
      </c>
      <c r="P195" s="564" t="str">
        <f t="shared" si="7"/>
        <v>Forshaga</v>
      </c>
      <c r="Q195" s="600">
        <f t="shared" si="8"/>
        <v>12433</v>
      </c>
    </row>
    <row r="196" spans="1:17" x14ac:dyDescent="0.2">
      <c r="A196" s="593" t="s">
        <v>1161</v>
      </c>
      <c r="B196" s="594" t="s">
        <v>905</v>
      </c>
      <c r="C196" s="437" t="s">
        <v>557</v>
      </c>
      <c r="D196" s="493" t="s">
        <v>557</v>
      </c>
      <c r="E196" s="597">
        <v>8985</v>
      </c>
      <c r="F196" s="597">
        <v>1649606600</v>
      </c>
      <c r="G196" s="602">
        <v>1787566499</v>
      </c>
      <c r="H196" s="602">
        <v>198950</v>
      </c>
      <c r="I196" s="142">
        <v>88.9</v>
      </c>
      <c r="J196" s="56">
        <v>2312924091</v>
      </c>
      <c r="K196" s="56">
        <v>525357592</v>
      </c>
      <c r="L196" s="599">
        <v>20.45</v>
      </c>
      <c r="M196" s="599">
        <v>18.38</v>
      </c>
      <c r="N196" s="56">
        <v>11957</v>
      </c>
      <c r="O196" s="564">
        <f t="shared" si="6"/>
        <v>197</v>
      </c>
      <c r="P196" s="564" t="str">
        <f t="shared" si="7"/>
        <v>Grums</v>
      </c>
      <c r="Q196" s="600">
        <f t="shared" si="8"/>
        <v>11957</v>
      </c>
    </row>
    <row r="197" spans="1:17" x14ac:dyDescent="0.2">
      <c r="A197" s="593" t="s">
        <v>1161</v>
      </c>
      <c r="B197" s="594" t="s">
        <v>913</v>
      </c>
      <c r="C197" s="437" t="s">
        <v>558</v>
      </c>
      <c r="D197" s="493" t="s">
        <v>558</v>
      </c>
      <c r="E197" s="597">
        <v>11778</v>
      </c>
      <c r="F197" s="597">
        <v>2160561000</v>
      </c>
      <c r="G197" s="602">
        <v>2341253038</v>
      </c>
      <c r="H197" s="602">
        <v>198782</v>
      </c>
      <c r="I197" s="142">
        <v>88.8</v>
      </c>
      <c r="J197" s="56">
        <v>3031899827</v>
      </c>
      <c r="K197" s="56">
        <v>690646789</v>
      </c>
      <c r="L197" s="599">
        <v>20.45</v>
      </c>
      <c r="M197" s="599">
        <v>18.38</v>
      </c>
      <c r="N197" s="56">
        <v>11992</v>
      </c>
      <c r="O197" s="564">
        <f t="shared" si="6"/>
        <v>200</v>
      </c>
      <c r="P197" s="564" t="str">
        <f t="shared" si="7"/>
        <v>Hagfors</v>
      </c>
      <c r="Q197" s="600">
        <f t="shared" si="8"/>
        <v>11992</v>
      </c>
    </row>
    <row r="198" spans="1:17" x14ac:dyDescent="0.2">
      <c r="A198" s="593" t="s">
        <v>1161</v>
      </c>
      <c r="B198" s="594" t="s">
        <v>917</v>
      </c>
      <c r="C198" s="437" t="s">
        <v>559</v>
      </c>
      <c r="D198" s="493" t="s">
        <v>559</v>
      </c>
      <c r="E198" s="597">
        <v>16142</v>
      </c>
      <c r="F198" s="597">
        <v>3457615100</v>
      </c>
      <c r="G198" s="602">
        <v>3746782366</v>
      </c>
      <c r="H198" s="602">
        <v>232114</v>
      </c>
      <c r="I198" s="142">
        <v>103.7</v>
      </c>
      <c r="J198" s="56">
        <v>4155283325</v>
      </c>
      <c r="K198" s="56">
        <v>408500959</v>
      </c>
      <c r="L198" s="599">
        <v>20.45</v>
      </c>
      <c r="M198" s="599">
        <v>18.38</v>
      </c>
      <c r="N198" s="56">
        <v>5175</v>
      </c>
      <c r="O198" s="564">
        <f t="shared" si="6"/>
        <v>39</v>
      </c>
      <c r="P198" s="564" t="str">
        <f t="shared" si="7"/>
        <v>Hammarö</v>
      </c>
      <c r="Q198" s="600">
        <f t="shared" si="8"/>
        <v>5175</v>
      </c>
    </row>
    <row r="199" spans="1:17" x14ac:dyDescent="0.2">
      <c r="A199" s="593" t="s">
        <v>1161</v>
      </c>
      <c r="B199" s="594" t="s">
        <v>949</v>
      </c>
      <c r="C199" s="437" t="s">
        <v>560</v>
      </c>
      <c r="D199" s="493" t="s">
        <v>560</v>
      </c>
      <c r="E199" s="597">
        <v>91050</v>
      </c>
      <c r="F199" s="597">
        <v>18406104200</v>
      </c>
      <c r="G199" s="602">
        <v>19945443506</v>
      </c>
      <c r="H199" s="602">
        <v>219060</v>
      </c>
      <c r="I199" s="142">
        <v>97.9</v>
      </c>
      <c r="J199" s="56">
        <v>23438145630</v>
      </c>
      <c r="K199" s="56">
        <v>3492702124</v>
      </c>
      <c r="L199" s="599">
        <v>20.45</v>
      </c>
      <c r="M199" s="599">
        <v>18.38</v>
      </c>
      <c r="N199" s="56">
        <v>7845</v>
      </c>
      <c r="O199" s="564">
        <f t="shared" si="6"/>
        <v>71</v>
      </c>
      <c r="P199" s="564" t="str">
        <f t="shared" si="7"/>
        <v>Karlstad</v>
      </c>
      <c r="Q199" s="600">
        <f t="shared" si="8"/>
        <v>7845</v>
      </c>
    </row>
    <row r="200" spans="1:17" x14ac:dyDescent="0.2">
      <c r="A200" s="593" t="s">
        <v>1161</v>
      </c>
      <c r="B200" s="594" t="s">
        <v>951</v>
      </c>
      <c r="C200" s="437" t="s">
        <v>561</v>
      </c>
      <c r="D200" s="493" t="s">
        <v>561</v>
      </c>
      <c r="E200" s="597">
        <v>11908</v>
      </c>
      <c r="F200" s="597">
        <v>2212007400</v>
      </c>
      <c r="G200" s="602">
        <v>2397002003</v>
      </c>
      <c r="H200" s="602">
        <v>201293</v>
      </c>
      <c r="I200" s="142">
        <v>89.9</v>
      </c>
      <c r="J200" s="56">
        <v>3065364505</v>
      </c>
      <c r="K200" s="56">
        <v>668362502</v>
      </c>
      <c r="L200" s="599">
        <v>20.45</v>
      </c>
      <c r="M200" s="599">
        <v>18.38</v>
      </c>
      <c r="N200" s="56">
        <v>11478</v>
      </c>
      <c r="O200" s="564">
        <f t="shared" si="6"/>
        <v>175</v>
      </c>
      <c r="P200" s="564" t="str">
        <f t="shared" si="7"/>
        <v>Kil</v>
      </c>
      <c r="Q200" s="600">
        <f t="shared" si="8"/>
        <v>11478</v>
      </c>
    </row>
    <row r="201" spans="1:17" x14ac:dyDescent="0.2">
      <c r="A201" s="593" t="s">
        <v>1161</v>
      </c>
      <c r="B201" s="594" t="s">
        <v>958</v>
      </c>
      <c r="C201" s="437" t="s">
        <v>562</v>
      </c>
      <c r="D201" s="493" t="s">
        <v>562</v>
      </c>
      <c r="E201" s="597">
        <v>24625</v>
      </c>
      <c r="F201" s="597">
        <v>4393801700</v>
      </c>
      <c r="G201" s="602">
        <v>4761264124</v>
      </c>
      <c r="H201" s="602">
        <v>193351</v>
      </c>
      <c r="I201" s="142">
        <v>86.4</v>
      </c>
      <c r="J201" s="56">
        <v>6338982275</v>
      </c>
      <c r="K201" s="56">
        <v>1577718151</v>
      </c>
      <c r="L201" s="599">
        <v>20.45</v>
      </c>
      <c r="M201" s="599">
        <v>18.38</v>
      </c>
      <c r="N201" s="56">
        <v>13102</v>
      </c>
      <c r="O201" s="564">
        <f t="shared" si="6"/>
        <v>231</v>
      </c>
      <c r="P201" s="564" t="str">
        <f t="shared" si="7"/>
        <v>Kristinehamn</v>
      </c>
      <c r="Q201" s="600">
        <f t="shared" si="8"/>
        <v>13102</v>
      </c>
    </row>
    <row r="202" spans="1:17" x14ac:dyDescent="0.2">
      <c r="A202" s="593" t="s">
        <v>1161</v>
      </c>
      <c r="B202" s="594" t="s">
        <v>999</v>
      </c>
      <c r="C202" s="437" t="s">
        <v>563</v>
      </c>
      <c r="D202" s="493" t="s">
        <v>563</v>
      </c>
      <c r="E202" s="597">
        <v>3741</v>
      </c>
      <c r="F202" s="597">
        <v>628366200</v>
      </c>
      <c r="G202" s="602">
        <v>680917722</v>
      </c>
      <c r="H202" s="602">
        <v>182015</v>
      </c>
      <c r="I202" s="142">
        <v>81.3</v>
      </c>
      <c r="J202" s="56">
        <v>963010465</v>
      </c>
      <c r="K202" s="56">
        <v>282092743</v>
      </c>
      <c r="L202" s="599">
        <v>20.45</v>
      </c>
      <c r="M202" s="599">
        <v>18.38</v>
      </c>
      <c r="N202" s="56">
        <v>15420</v>
      </c>
      <c r="O202" s="564">
        <f t="shared" ref="O202:O265" si="9">RANK(N202,$N$9:$N$298,1)</f>
        <v>281</v>
      </c>
      <c r="P202" s="564" t="str">
        <f t="shared" ref="P202:P265" si="10">C202</f>
        <v>Munkfors</v>
      </c>
      <c r="Q202" s="600">
        <f t="shared" ref="Q202:Q265" si="11">N202</f>
        <v>15420</v>
      </c>
    </row>
    <row r="203" spans="1:17" x14ac:dyDescent="0.2">
      <c r="A203" s="593" t="s">
        <v>1161</v>
      </c>
      <c r="B203" s="594" t="s">
        <v>1052</v>
      </c>
      <c r="C203" s="437" t="s">
        <v>564</v>
      </c>
      <c r="D203" s="493" t="s">
        <v>564</v>
      </c>
      <c r="E203" s="597">
        <v>4090</v>
      </c>
      <c r="F203" s="597">
        <v>731402800</v>
      </c>
      <c r="G203" s="602">
        <v>792571479</v>
      </c>
      <c r="H203" s="602">
        <v>193783</v>
      </c>
      <c r="I203" s="142">
        <v>86.6</v>
      </c>
      <c r="J203" s="56">
        <v>1052850254</v>
      </c>
      <c r="K203" s="56">
        <v>260278775</v>
      </c>
      <c r="L203" s="599">
        <v>20.45</v>
      </c>
      <c r="M203" s="599">
        <v>18.38</v>
      </c>
      <c r="N203" s="56">
        <v>13014</v>
      </c>
      <c r="O203" s="564">
        <f t="shared" si="9"/>
        <v>227</v>
      </c>
      <c r="P203" s="564" t="str">
        <f t="shared" si="10"/>
        <v>Storfors</v>
      </c>
      <c r="Q203" s="600">
        <f t="shared" si="11"/>
        <v>13014</v>
      </c>
    </row>
    <row r="204" spans="1:17" x14ac:dyDescent="0.2">
      <c r="A204" s="593" t="s">
        <v>1161</v>
      </c>
      <c r="B204" s="594" t="s">
        <v>1059</v>
      </c>
      <c r="C204" s="437" t="s">
        <v>565</v>
      </c>
      <c r="D204" s="493" t="s">
        <v>565</v>
      </c>
      <c r="E204" s="597">
        <v>13345</v>
      </c>
      <c r="F204" s="597">
        <v>2383489700</v>
      </c>
      <c r="G204" s="602">
        <v>2582825711</v>
      </c>
      <c r="H204" s="602">
        <v>193543</v>
      </c>
      <c r="I204" s="142">
        <v>86.5</v>
      </c>
      <c r="J204" s="56">
        <v>3435277907</v>
      </c>
      <c r="K204" s="56">
        <v>852452196</v>
      </c>
      <c r="L204" s="599">
        <v>20.45</v>
      </c>
      <c r="M204" s="599">
        <v>18.38</v>
      </c>
      <c r="N204" s="56">
        <v>13063</v>
      </c>
      <c r="O204" s="564">
        <f t="shared" si="9"/>
        <v>229</v>
      </c>
      <c r="P204" s="564" t="str">
        <f t="shared" si="10"/>
        <v>Sunne</v>
      </c>
      <c r="Q204" s="600">
        <f t="shared" si="11"/>
        <v>13063</v>
      </c>
    </row>
    <row r="205" spans="1:17" x14ac:dyDescent="0.2">
      <c r="A205" s="593" t="s">
        <v>1161</v>
      </c>
      <c r="B205" s="594" t="s">
        <v>1064</v>
      </c>
      <c r="C205" s="437" t="s">
        <v>566</v>
      </c>
      <c r="D205" s="493" t="s">
        <v>566</v>
      </c>
      <c r="E205" s="597">
        <v>15697</v>
      </c>
      <c r="F205" s="597">
        <v>2643573600</v>
      </c>
      <c r="G205" s="602">
        <v>2864660947</v>
      </c>
      <c r="H205" s="602">
        <v>182497</v>
      </c>
      <c r="I205" s="142">
        <v>81.5</v>
      </c>
      <c r="J205" s="56">
        <v>4040731158</v>
      </c>
      <c r="K205" s="56">
        <v>1176070211</v>
      </c>
      <c r="L205" s="599">
        <v>20.45</v>
      </c>
      <c r="M205" s="599">
        <v>18.38</v>
      </c>
      <c r="N205" s="56">
        <v>15322</v>
      </c>
      <c r="O205" s="564">
        <f t="shared" si="9"/>
        <v>278</v>
      </c>
      <c r="P205" s="564" t="str">
        <f t="shared" si="10"/>
        <v>Säffle</v>
      </c>
      <c r="Q205" s="600">
        <f t="shared" si="11"/>
        <v>15322</v>
      </c>
    </row>
    <row r="206" spans="1:17" x14ac:dyDescent="0.2">
      <c r="A206" s="593" t="s">
        <v>1161</v>
      </c>
      <c r="B206" s="594" t="s">
        <v>1079</v>
      </c>
      <c r="C206" s="437" t="s">
        <v>567</v>
      </c>
      <c r="D206" s="493" t="s">
        <v>567</v>
      </c>
      <c r="E206" s="597">
        <v>11876</v>
      </c>
      <c r="F206" s="597">
        <v>2091416900</v>
      </c>
      <c r="G206" s="602">
        <v>2266326278</v>
      </c>
      <c r="H206" s="602">
        <v>190832</v>
      </c>
      <c r="I206" s="142">
        <v>85.3</v>
      </c>
      <c r="J206" s="56">
        <v>3057127046</v>
      </c>
      <c r="K206" s="56">
        <v>790800768</v>
      </c>
      <c r="L206" s="599">
        <v>20.45</v>
      </c>
      <c r="M206" s="599">
        <v>18.38</v>
      </c>
      <c r="N206" s="56">
        <v>13617</v>
      </c>
      <c r="O206" s="564">
        <f t="shared" si="9"/>
        <v>246</v>
      </c>
      <c r="P206" s="564" t="str">
        <f t="shared" si="10"/>
        <v>Torsby</v>
      </c>
      <c r="Q206" s="600">
        <f t="shared" si="11"/>
        <v>13617</v>
      </c>
    </row>
    <row r="207" spans="1:17" x14ac:dyDescent="0.2">
      <c r="A207" s="593" t="s">
        <v>1161</v>
      </c>
      <c r="B207" s="594" t="s">
        <v>1123</v>
      </c>
      <c r="C207" s="437" t="s">
        <v>568</v>
      </c>
      <c r="D207" s="493" t="s">
        <v>568</v>
      </c>
      <c r="E207" s="597">
        <v>9943</v>
      </c>
      <c r="F207" s="597">
        <v>1520000200</v>
      </c>
      <c r="G207" s="602">
        <v>1647120857</v>
      </c>
      <c r="H207" s="602">
        <v>165656</v>
      </c>
      <c r="I207" s="142">
        <v>74</v>
      </c>
      <c r="J207" s="56">
        <v>2559533026</v>
      </c>
      <c r="K207" s="56">
        <v>912412169</v>
      </c>
      <c r="L207" s="599">
        <v>20.45</v>
      </c>
      <c r="M207" s="599">
        <v>18.38</v>
      </c>
      <c r="N207" s="56">
        <v>18766</v>
      </c>
      <c r="O207" s="564">
        <f t="shared" si="9"/>
        <v>290</v>
      </c>
      <c r="P207" s="564" t="str">
        <f t="shared" si="10"/>
        <v>Årjäng</v>
      </c>
      <c r="Q207" s="600">
        <f t="shared" si="11"/>
        <v>18766</v>
      </c>
    </row>
    <row r="208" spans="1:17" ht="25.5" x14ac:dyDescent="0.2">
      <c r="A208" s="593" t="s">
        <v>1162</v>
      </c>
      <c r="B208" s="594" t="s">
        <v>861</v>
      </c>
      <c r="C208" s="595" t="s">
        <v>570</v>
      </c>
      <c r="D208" s="596" t="s">
        <v>704</v>
      </c>
      <c r="E208" s="597">
        <v>11188</v>
      </c>
      <c r="F208" s="597">
        <v>2202716600</v>
      </c>
      <c r="G208" s="602">
        <v>2386934195</v>
      </c>
      <c r="H208" s="602">
        <v>213348</v>
      </c>
      <c r="I208" s="142">
        <v>95.3</v>
      </c>
      <c r="J208" s="56">
        <v>2880021673</v>
      </c>
      <c r="K208" s="56">
        <v>493087478</v>
      </c>
      <c r="L208" s="599">
        <v>19</v>
      </c>
      <c r="M208" s="599">
        <v>16.93</v>
      </c>
      <c r="N208" s="56">
        <v>8374</v>
      </c>
      <c r="O208" s="564">
        <f t="shared" si="9"/>
        <v>81</v>
      </c>
      <c r="P208" s="564" t="str">
        <f t="shared" si="10"/>
        <v>Askersund</v>
      </c>
      <c r="Q208" s="600">
        <f t="shared" si="11"/>
        <v>8374</v>
      </c>
    </row>
    <row r="209" spans="1:17" x14ac:dyDescent="0.2">
      <c r="A209" s="593" t="s">
        <v>1162</v>
      </c>
      <c r="B209" s="594" t="s">
        <v>881</v>
      </c>
      <c r="C209" s="437" t="s">
        <v>571</v>
      </c>
      <c r="D209" s="493" t="s">
        <v>571</v>
      </c>
      <c r="E209" s="597">
        <v>9621</v>
      </c>
      <c r="F209" s="597">
        <v>1768572400</v>
      </c>
      <c r="G209" s="602">
        <v>1916481647</v>
      </c>
      <c r="H209" s="602">
        <v>199198</v>
      </c>
      <c r="I209" s="142">
        <v>89</v>
      </c>
      <c r="J209" s="56">
        <v>2476643593</v>
      </c>
      <c r="K209" s="56">
        <v>560161946</v>
      </c>
      <c r="L209" s="599">
        <v>19</v>
      </c>
      <c r="M209" s="599">
        <v>16.93</v>
      </c>
      <c r="N209" s="56">
        <v>11062</v>
      </c>
      <c r="O209" s="564">
        <f t="shared" si="9"/>
        <v>162</v>
      </c>
      <c r="P209" s="564" t="str">
        <f t="shared" si="10"/>
        <v>Degerfors</v>
      </c>
      <c r="Q209" s="600">
        <f t="shared" si="11"/>
        <v>11062</v>
      </c>
    </row>
    <row r="210" spans="1:17" x14ac:dyDescent="0.2">
      <c r="A210" s="593" t="s">
        <v>1162</v>
      </c>
      <c r="B210" s="594" t="s">
        <v>914</v>
      </c>
      <c r="C210" s="437" t="s">
        <v>572</v>
      </c>
      <c r="D210" s="493" t="s">
        <v>572</v>
      </c>
      <c r="E210" s="597">
        <v>15927</v>
      </c>
      <c r="F210" s="597">
        <v>2941138900</v>
      </c>
      <c r="G210" s="602">
        <v>3187112228</v>
      </c>
      <c r="H210" s="602">
        <v>200108</v>
      </c>
      <c r="I210" s="142">
        <v>89.4</v>
      </c>
      <c r="J210" s="56">
        <v>4099937896</v>
      </c>
      <c r="K210" s="56">
        <v>912825668</v>
      </c>
      <c r="L210" s="599">
        <v>19</v>
      </c>
      <c r="M210" s="599">
        <v>16.93</v>
      </c>
      <c r="N210" s="56">
        <v>10889</v>
      </c>
      <c r="O210" s="564">
        <f t="shared" si="9"/>
        <v>152</v>
      </c>
      <c r="P210" s="564" t="str">
        <f t="shared" si="10"/>
        <v>Hallsberg</v>
      </c>
      <c r="Q210" s="600">
        <f t="shared" si="11"/>
        <v>10889</v>
      </c>
    </row>
    <row r="211" spans="1:17" x14ac:dyDescent="0.2">
      <c r="A211" s="593" t="s">
        <v>1162</v>
      </c>
      <c r="B211" s="594" t="s">
        <v>931</v>
      </c>
      <c r="C211" s="437" t="s">
        <v>573</v>
      </c>
      <c r="D211" s="493" t="s">
        <v>573</v>
      </c>
      <c r="E211" s="597">
        <v>7098</v>
      </c>
      <c r="F211" s="597">
        <v>1218372500</v>
      </c>
      <c r="G211" s="602">
        <v>1320267429</v>
      </c>
      <c r="H211" s="602">
        <v>186006</v>
      </c>
      <c r="I211" s="142">
        <v>83.1</v>
      </c>
      <c r="J211" s="56">
        <v>1827171419</v>
      </c>
      <c r="K211" s="56">
        <v>506903990</v>
      </c>
      <c r="L211" s="599">
        <v>19</v>
      </c>
      <c r="M211" s="599">
        <v>16.93</v>
      </c>
      <c r="N211" s="56">
        <v>13569</v>
      </c>
      <c r="O211" s="564">
        <f t="shared" si="9"/>
        <v>245</v>
      </c>
      <c r="P211" s="564" t="str">
        <f t="shared" si="10"/>
        <v>Hällefors</v>
      </c>
      <c r="Q211" s="600">
        <f t="shared" si="11"/>
        <v>13569</v>
      </c>
    </row>
    <row r="212" spans="1:17" x14ac:dyDescent="0.2">
      <c r="A212" s="593" t="s">
        <v>1162</v>
      </c>
      <c r="B212" s="594" t="s">
        <v>947</v>
      </c>
      <c r="C212" s="437" t="s">
        <v>574</v>
      </c>
      <c r="D212" s="493" t="s">
        <v>574</v>
      </c>
      <c r="E212" s="597">
        <v>30448</v>
      </c>
      <c r="F212" s="597">
        <v>5913998600</v>
      </c>
      <c r="G212" s="602">
        <v>6408598131</v>
      </c>
      <c r="H212" s="602">
        <v>210477</v>
      </c>
      <c r="I212" s="142">
        <v>94</v>
      </c>
      <c r="J212" s="56">
        <v>7837942429</v>
      </c>
      <c r="K212" s="56">
        <v>1429344298</v>
      </c>
      <c r="L212" s="599">
        <v>19</v>
      </c>
      <c r="M212" s="599">
        <v>16.93</v>
      </c>
      <c r="N212" s="56">
        <v>8919</v>
      </c>
      <c r="O212" s="564">
        <f t="shared" si="9"/>
        <v>91</v>
      </c>
      <c r="P212" s="564" t="str">
        <f t="shared" si="10"/>
        <v>Karlskoga</v>
      </c>
      <c r="Q212" s="600">
        <f t="shared" si="11"/>
        <v>8919</v>
      </c>
    </row>
    <row r="213" spans="1:17" x14ac:dyDescent="0.2">
      <c r="A213" s="593" t="s">
        <v>1162</v>
      </c>
      <c r="B213" s="594" t="s">
        <v>960</v>
      </c>
      <c r="C213" s="437" t="s">
        <v>575</v>
      </c>
      <c r="D213" s="493" t="s">
        <v>575</v>
      </c>
      <c r="E213" s="597">
        <v>21481</v>
      </c>
      <c r="F213" s="597">
        <v>4099039800</v>
      </c>
      <c r="G213" s="602">
        <v>4441850697</v>
      </c>
      <c r="H213" s="602">
        <v>206780</v>
      </c>
      <c r="I213" s="142">
        <v>92.4</v>
      </c>
      <c r="J213" s="56">
        <v>5529651909</v>
      </c>
      <c r="K213" s="56">
        <v>1087801212</v>
      </c>
      <c r="L213" s="599">
        <v>19</v>
      </c>
      <c r="M213" s="599">
        <v>16.93</v>
      </c>
      <c r="N213" s="56">
        <v>9622</v>
      </c>
      <c r="O213" s="564">
        <f t="shared" si="9"/>
        <v>109</v>
      </c>
      <c r="P213" s="564" t="str">
        <f t="shared" si="10"/>
        <v>Kumla</v>
      </c>
      <c r="Q213" s="600">
        <f t="shared" si="11"/>
        <v>9622</v>
      </c>
    </row>
    <row r="214" spans="1:17" x14ac:dyDescent="0.2">
      <c r="A214" s="593" t="s">
        <v>1162</v>
      </c>
      <c r="B214" s="594" t="s">
        <v>968</v>
      </c>
      <c r="C214" s="437" t="s">
        <v>576</v>
      </c>
      <c r="D214" s="493" t="s">
        <v>576</v>
      </c>
      <c r="E214" s="597">
        <v>5646</v>
      </c>
      <c r="F214" s="597">
        <v>1045263300</v>
      </c>
      <c r="G214" s="602">
        <v>1132680760</v>
      </c>
      <c r="H214" s="602">
        <v>200617</v>
      </c>
      <c r="I214" s="142">
        <v>89.6</v>
      </c>
      <c r="J214" s="56">
        <v>1453396708</v>
      </c>
      <c r="K214" s="56">
        <v>320715948</v>
      </c>
      <c r="L214" s="599">
        <v>19</v>
      </c>
      <c r="M214" s="599">
        <v>16.93</v>
      </c>
      <c r="N214" s="56">
        <v>10793</v>
      </c>
      <c r="O214" s="564">
        <f t="shared" si="9"/>
        <v>146</v>
      </c>
      <c r="P214" s="564" t="str">
        <f t="shared" si="10"/>
        <v>Laxå</v>
      </c>
      <c r="Q214" s="600">
        <f t="shared" si="11"/>
        <v>10793</v>
      </c>
    </row>
    <row r="215" spans="1:17" x14ac:dyDescent="0.2">
      <c r="A215" s="593" t="s">
        <v>1162</v>
      </c>
      <c r="B215" s="594" t="s">
        <v>969</v>
      </c>
      <c r="C215" s="437" t="s">
        <v>577</v>
      </c>
      <c r="D215" s="493" t="s">
        <v>577</v>
      </c>
      <c r="E215" s="597">
        <v>7867</v>
      </c>
      <c r="F215" s="597">
        <v>1436399900</v>
      </c>
      <c r="G215" s="602">
        <v>1556528896</v>
      </c>
      <c r="H215" s="602">
        <v>197855</v>
      </c>
      <c r="I215" s="142">
        <v>88.4</v>
      </c>
      <c r="J215" s="56">
        <v>2025127860</v>
      </c>
      <c r="K215" s="56">
        <v>468598964</v>
      </c>
      <c r="L215" s="599">
        <v>19</v>
      </c>
      <c r="M215" s="599">
        <v>16.93</v>
      </c>
      <c r="N215" s="56">
        <v>11317</v>
      </c>
      <c r="O215" s="564">
        <f t="shared" si="9"/>
        <v>172</v>
      </c>
      <c r="P215" s="564" t="str">
        <f t="shared" si="10"/>
        <v>Lekeberg</v>
      </c>
      <c r="Q215" s="600">
        <f t="shared" si="11"/>
        <v>11317</v>
      </c>
    </row>
    <row r="216" spans="1:17" x14ac:dyDescent="0.2">
      <c r="A216" s="593" t="s">
        <v>1162</v>
      </c>
      <c r="B216" s="594" t="s">
        <v>976</v>
      </c>
      <c r="C216" s="437" t="s">
        <v>578</v>
      </c>
      <c r="D216" s="493" t="s">
        <v>578</v>
      </c>
      <c r="E216" s="597">
        <v>23661</v>
      </c>
      <c r="F216" s="597">
        <v>4409398500</v>
      </c>
      <c r="G216" s="602">
        <v>4778165315</v>
      </c>
      <c r="H216" s="602">
        <v>201943</v>
      </c>
      <c r="I216" s="142">
        <v>90.2</v>
      </c>
      <c r="J216" s="56">
        <v>6090828817</v>
      </c>
      <c r="K216" s="56">
        <v>1312663502</v>
      </c>
      <c r="L216" s="599">
        <v>19</v>
      </c>
      <c r="M216" s="599">
        <v>16.93</v>
      </c>
      <c r="N216" s="56">
        <v>10541</v>
      </c>
      <c r="O216" s="564">
        <f t="shared" si="9"/>
        <v>138</v>
      </c>
      <c r="P216" s="564" t="str">
        <f t="shared" si="10"/>
        <v>Lindesberg</v>
      </c>
      <c r="Q216" s="600">
        <f t="shared" si="11"/>
        <v>10541</v>
      </c>
    </row>
    <row r="217" spans="1:17" x14ac:dyDescent="0.2">
      <c r="A217" s="593" t="s">
        <v>1162</v>
      </c>
      <c r="B217" s="594" t="s">
        <v>980</v>
      </c>
      <c r="C217" s="437" t="s">
        <v>579</v>
      </c>
      <c r="D217" s="493" t="s">
        <v>579</v>
      </c>
      <c r="E217" s="597">
        <v>4952</v>
      </c>
      <c r="F217" s="597">
        <v>828225500</v>
      </c>
      <c r="G217" s="602">
        <v>897491655</v>
      </c>
      <c r="H217" s="602">
        <v>181238</v>
      </c>
      <c r="I217" s="142">
        <v>81</v>
      </c>
      <c r="J217" s="56">
        <v>1274746811</v>
      </c>
      <c r="K217" s="56">
        <v>377255156</v>
      </c>
      <c r="L217" s="599">
        <v>19</v>
      </c>
      <c r="M217" s="599">
        <v>16.93</v>
      </c>
      <c r="N217" s="56">
        <v>14475</v>
      </c>
      <c r="O217" s="564">
        <f t="shared" si="9"/>
        <v>262</v>
      </c>
      <c r="P217" s="564" t="str">
        <f t="shared" si="10"/>
        <v>Ljusnarsberg</v>
      </c>
      <c r="Q217" s="600">
        <f t="shared" si="11"/>
        <v>14475</v>
      </c>
    </row>
    <row r="218" spans="1:17" x14ac:dyDescent="0.2">
      <c r="A218" s="593" t="s">
        <v>1162</v>
      </c>
      <c r="B218" s="594" t="s">
        <v>1004</v>
      </c>
      <c r="C218" s="437" t="s">
        <v>580</v>
      </c>
      <c r="D218" s="493" t="s">
        <v>580</v>
      </c>
      <c r="E218" s="597">
        <v>10739</v>
      </c>
      <c r="F218" s="597">
        <v>2025826300</v>
      </c>
      <c r="G218" s="602">
        <v>2195250205</v>
      </c>
      <c r="H218" s="602">
        <v>204418</v>
      </c>
      <c r="I218" s="142">
        <v>91.3</v>
      </c>
      <c r="J218" s="56">
        <v>2764439823</v>
      </c>
      <c r="K218" s="56">
        <v>569189618</v>
      </c>
      <c r="L218" s="599">
        <v>19</v>
      </c>
      <c r="M218" s="599">
        <v>16.93</v>
      </c>
      <c r="N218" s="56">
        <v>10070</v>
      </c>
      <c r="O218" s="564">
        <f t="shared" si="9"/>
        <v>127</v>
      </c>
      <c r="P218" s="564" t="str">
        <f t="shared" si="10"/>
        <v>Nora</v>
      </c>
      <c r="Q218" s="600">
        <f t="shared" si="11"/>
        <v>10070</v>
      </c>
    </row>
    <row r="219" spans="1:17" x14ac:dyDescent="0.2">
      <c r="A219" s="593" t="s">
        <v>1162</v>
      </c>
      <c r="B219" s="594" t="s">
        <v>1134</v>
      </c>
      <c r="C219" s="437" t="s">
        <v>569</v>
      </c>
      <c r="D219" s="493" t="s">
        <v>569</v>
      </c>
      <c r="E219" s="597">
        <v>149793</v>
      </c>
      <c r="F219" s="597">
        <v>28859526700</v>
      </c>
      <c r="G219" s="602">
        <v>31273106637</v>
      </c>
      <c r="H219" s="602">
        <v>208775</v>
      </c>
      <c r="I219" s="142">
        <v>93.3</v>
      </c>
      <c r="J219" s="56">
        <v>38559803936</v>
      </c>
      <c r="K219" s="56">
        <v>7286697299</v>
      </c>
      <c r="L219" s="599">
        <v>19</v>
      </c>
      <c r="M219" s="599">
        <v>16.93</v>
      </c>
      <c r="N219" s="56">
        <v>9243</v>
      </c>
      <c r="O219" s="564">
        <f t="shared" si="9"/>
        <v>98</v>
      </c>
      <c r="P219" s="564" t="str">
        <f t="shared" si="10"/>
        <v>Örebro</v>
      </c>
      <c r="Q219" s="600">
        <f t="shared" si="11"/>
        <v>9243</v>
      </c>
    </row>
    <row r="220" spans="1:17" ht="25.5" x14ac:dyDescent="0.2">
      <c r="A220" s="593" t="s">
        <v>1163</v>
      </c>
      <c r="B220" s="594" t="s">
        <v>857</v>
      </c>
      <c r="C220" s="595" t="s">
        <v>582</v>
      </c>
      <c r="D220" s="596" t="s">
        <v>705</v>
      </c>
      <c r="E220" s="597">
        <v>13884</v>
      </c>
      <c r="F220" s="597">
        <v>2568282500</v>
      </c>
      <c r="G220" s="602">
        <v>2783073102</v>
      </c>
      <c r="H220" s="602">
        <v>200452</v>
      </c>
      <c r="I220" s="142">
        <v>89.5</v>
      </c>
      <c r="J220" s="56">
        <v>3574027610</v>
      </c>
      <c r="K220" s="56">
        <v>790954508</v>
      </c>
      <c r="L220" s="599">
        <v>20.190000000000001</v>
      </c>
      <c r="M220" s="599">
        <v>18.12</v>
      </c>
      <c r="N220" s="56">
        <v>11502</v>
      </c>
      <c r="O220" s="564">
        <f t="shared" si="9"/>
        <v>176</v>
      </c>
      <c r="P220" s="564" t="str">
        <f t="shared" si="10"/>
        <v>Arboga</v>
      </c>
      <c r="Q220" s="600">
        <f t="shared" si="11"/>
        <v>11502</v>
      </c>
    </row>
    <row r="221" spans="1:17" x14ac:dyDescent="0.2">
      <c r="A221" s="593" t="s">
        <v>1163</v>
      </c>
      <c r="B221" s="594" t="s">
        <v>891</v>
      </c>
      <c r="C221" s="437" t="s">
        <v>583</v>
      </c>
      <c r="D221" s="493" t="s">
        <v>583</v>
      </c>
      <c r="E221" s="597">
        <v>13391</v>
      </c>
      <c r="F221" s="597">
        <v>2513015600</v>
      </c>
      <c r="G221" s="602">
        <v>2723184121</v>
      </c>
      <c r="H221" s="602">
        <v>203359</v>
      </c>
      <c r="I221" s="142">
        <v>90.8</v>
      </c>
      <c r="J221" s="56">
        <v>3447119255</v>
      </c>
      <c r="K221" s="56">
        <v>723935134</v>
      </c>
      <c r="L221" s="599">
        <v>20.190000000000001</v>
      </c>
      <c r="M221" s="599">
        <v>18.12</v>
      </c>
      <c r="N221" s="56">
        <v>10915</v>
      </c>
      <c r="O221" s="564">
        <f t="shared" si="9"/>
        <v>154</v>
      </c>
      <c r="P221" s="564" t="str">
        <f t="shared" si="10"/>
        <v>Fagersta</v>
      </c>
      <c r="Q221" s="600">
        <f t="shared" si="11"/>
        <v>10915</v>
      </c>
    </row>
    <row r="222" spans="1:17" x14ac:dyDescent="0.2">
      <c r="A222" s="593" t="s">
        <v>1163</v>
      </c>
      <c r="B222" s="594" t="s">
        <v>915</v>
      </c>
      <c r="C222" s="437" t="s">
        <v>584</v>
      </c>
      <c r="D222" s="493" t="s">
        <v>584</v>
      </c>
      <c r="E222" s="597">
        <v>15925</v>
      </c>
      <c r="F222" s="597">
        <v>2942721400</v>
      </c>
      <c r="G222" s="602">
        <v>3188827076</v>
      </c>
      <c r="H222" s="602">
        <v>200240</v>
      </c>
      <c r="I222" s="142">
        <v>89.5</v>
      </c>
      <c r="J222" s="56">
        <v>4099423055</v>
      </c>
      <c r="K222" s="56">
        <v>910595979</v>
      </c>
      <c r="L222" s="599">
        <v>20.190000000000001</v>
      </c>
      <c r="M222" s="599">
        <v>18.12</v>
      </c>
      <c r="N222" s="56">
        <v>11545</v>
      </c>
      <c r="O222" s="564">
        <f t="shared" si="9"/>
        <v>178</v>
      </c>
      <c r="P222" s="564" t="str">
        <f t="shared" si="10"/>
        <v>Hallstahammar</v>
      </c>
      <c r="Q222" s="600">
        <f t="shared" si="11"/>
        <v>11545</v>
      </c>
    </row>
    <row r="223" spans="1:17" x14ac:dyDescent="0.2">
      <c r="A223" s="593" t="s">
        <v>1163</v>
      </c>
      <c r="B223" s="594" t="s">
        <v>962</v>
      </c>
      <c r="C223" s="437" t="s">
        <v>585</v>
      </c>
      <c r="D223" s="493" t="s">
        <v>585</v>
      </c>
      <c r="E223" s="597">
        <v>8574</v>
      </c>
      <c r="F223" s="597">
        <v>1563708300</v>
      </c>
      <c r="G223" s="602">
        <v>1694484353</v>
      </c>
      <c r="H223" s="602">
        <v>197631</v>
      </c>
      <c r="I223" s="142">
        <v>88.3</v>
      </c>
      <c r="J223" s="56">
        <v>2207124224</v>
      </c>
      <c r="K223" s="56">
        <v>512639871</v>
      </c>
      <c r="L223" s="599">
        <v>20.190000000000001</v>
      </c>
      <c r="M223" s="599">
        <v>18.12</v>
      </c>
      <c r="N223" s="56">
        <v>12072</v>
      </c>
      <c r="O223" s="564">
        <f t="shared" si="9"/>
        <v>201</v>
      </c>
      <c r="P223" s="564" t="str">
        <f t="shared" si="10"/>
        <v>Kungsör</v>
      </c>
      <c r="Q223" s="600">
        <f t="shared" si="11"/>
        <v>12072</v>
      </c>
    </row>
    <row r="224" spans="1:17" x14ac:dyDescent="0.2">
      <c r="A224" s="593" t="s">
        <v>1163</v>
      </c>
      <c r="B224" s="594" t="s">
        <v>965</v>
      </c>
      <c r="C224" s="437" t="s">
        <v>586</v>
      </c>
      <c r="D224" s="493" t="s">
        <v>586</v>
      </c>
      <c r="E224" s="597">
        <v>26128</v>
      </c>
      <c r="F224" s="597">
        <v>4895605600</v>
      </c>
      <c r="G224" s="602">
        <v>5305034888</v>
      </c>
      <c r="H224" s="602">
        <v>203040</v>
      </c>
      <c r="I224" s="142">
        <v>90.7</v>
      </c>
      <c r="J224" s="56">
        <v>6725885437</v>
      </c>
      <c r="K224" s="56">
        <v>1420850549</v>
      </c>
      <c r="L224" s="599">
        <v>20.190000000000001</v>
      </c>
      <c r="M224" s="599">
        <v>18.12</v>
      </c>
      <c r="N224" s="56">
        <v>10979</v>
      </c>
      <c r="O224" s="564">
        <f t="shared" si="9"/>
        <v>159</v>
      </c>
      <c r="P224" s="564" t="str">
        <f t="shared" si="10"/>
        <v>Köping</v>
      </c>
      <c r="Q224" s="600">
        <f t="shared" si="11"/>
        <v>10979</v>
      </c>
    </row>
    <row r="225" spans="1:17" x14ac:dyDescent="0.2">
      <c r="A225" s="593" t="s">
        <v>1163</v>
      </c>
      <c r="B225" s="594" t="s">
        <v>1005</v>
      </c>
      <c r="C225" s="437" t="s">
        <v>587</v>
      </c>
      <c r="D225" s="493" t="s">
        <v>587</v>
      </c>
      <c r="E225" s="597">
        <v>5793</v>
      </c>
      <c r="F225" s="597">
        <v>1090191000</v>
      </c>
      <c r="G225" s="602">
        <v>1181365854</v>
      </c>
      <c r="H225" s="602">
        <v>203930</v>
      </c>
      <c r="I225" s="142">
        <v>91.1</v>
      </c>
      <c r="J225" s="56">
        <v>1491237536</v>
      </c>
      <c r="K225" s="56">
        <v>309871682</v>
      </c>
      <c r="L225" s="599">
        <v>20.190000000000001</v>
      </c>
      <c r="M225" s="599">
        <v>18.12</v>
      </c>
      <c r="N225" s="56">
        <v>10800</v>
      </c>
      <c r="O225" s="564">
        <f t="shared" si="9"/>
        <v>147</v>
      </c>
      <c r="P225" s="564" t="str">
        <f t="shared" si="10"/>
        <v>Norberg</v>
      </c>
      <c r="Q225" s="600">
        <f t="shared" si="11"/>
        <v>10800</v>
      </c>
    </row>
    <row r="226" spans="1:17" x14ac:dyDescent="0.2">
      <c r="A226" s="593" t="s">
        <v>1163</v>
      </c>
      <c r="B226" s="594" t="s">
        <v>1032</v>
      </c>
      <c r="C226" s="437" t="s">
        <v>588</v>
      </c>
      <c r="D226" s="493" t="s">
        <v>588</v>
      </c>
      <c r="E226" s="597">
        <v>22636</v>
      </c>
      <c r="F226" s="597">
        <v>4149760100</v>
      </c>
      <c r="G226" s="602">
        <v>4496812837</v>
      </c>
      <c r="H226" s="602">
        <v>198658</v>
      </c>
      <c r="I226" s="142">
        <v>88.7</v>
      </c>
      <c r="J226" s="56">
        <v>5826972702</v>
      </c>
      <c r="K226" s="56">
        <v>1330159865</v>
      </c>
      <c r="L226" s="599">
        <v>20.190000000000001</v>
      </c>
      <c r="M226" s="599">
        <v>18.12</v>
      </c>
      <c r="N226" s="56">
        <v>11864</v>
      </c>
      <c r="O226" s="564">
        <f t="shared" si="9"/>
        <v>192</v>
      </c>
      <c r="P226" s="564" t="str">
        <f t="shared" si="10"/>
        <v>Sala</v>
      </c>
      <c r="Q226" s="600">
        <f t="shared" si="11"/>
        <v>11864</v>
      </c>
    </row>
    <row r="227" spans="1:17" x14ac:dyDescent="0.2">
      <c r="A227" s="593" t="s">
        <v>1163</v>
      </c>
      <c r="B227" s="594" t="s">
        <v>1040</v>
      </c>
      <c r="C227" s="437" t="s">
        <v>589</v>
      </c>
      <c r="D227" s="493" t="s">
        <v>589</v>
      </c>
      <c r="E227" s="597">
        <v>4422</v>
      </c>
      <c r="F227" s="597">
        <v>812947100</v>
      </c>
      <c r="G227" s="602">
        <v>880935492</v>
      </c>
      <c r="H227" s="602">
        <v>199217</v>
      </c>
      <c r="I227" s="142">
        <v>89</v>
      </c>
      <c r="J227" s="56">
        <v>1138313893</v>
      </c>
      <c r="K227" s="56">
        <v>257378401</v>
      </c>
      <c r="L227" s="599">
        <v>20.190000000000001</v>
      </c>
      <c r="M227" s="599">
        <v>18.12</v>
      </c>
      <c r="N227" s="56">
        <v>11751</v>
      </c>
      <c r="O227" s="564">
        <f t="shared" si="9"/>
        <v>188</v>
      </c>
      <c r="P227" s="564" t="str">
        <f t="shared" si="10"/>
        <v>Skinnskatteberg</v>
      </c>
      <c r="Q227" s="600">
        <f t="shared" si="11"/>
        <v>11751</v>
      </c>
    </row>
    <row r="228" spans="1:17" x14ac:dyDescent="0.2">
      <c r="A228" s="593" t="s">
        <v>1163</v>
      </c>
      <c r="B228" s="594" t="s">
        <v>1060</v>
      </c>
      <c r="C228" s="437" t="s">
        <v>590</v>
      </c>
      <c r="D228" s="493" t="s">
        <v>590</v>
      </c>
      <c r="E228" s="597">
        <v>10033</v>
      </c>
      <c r="F228" s="597">
        <v>1882774000</v>
      </c>
      <c r="G228" s="602">
        <v>2040234155</v>
      </c>
      <c r="H228" s="602">
        <v>203352</v>
      </c>
      <c r="I228" s="142">
        <v>90.8</v>
      </c>
      <c r="J228" s="56">
        <v>2582700880</v>
      </c>
      <c r="K228" s="56">
        <v>542466725</v>
      </c>
      <c r="L228" s="599">
        <v>20.190000000000001</v>
      </c>
      <c r="M228" s="599">
        <v>18.12</v>
      </c>
      <c r="N228" s="56">
        <v>10916</v>
      </c>
      <c r="O228" s="564">
        <f t="shared" si="9"/>
        <v>155</v>
      </c>
      <c r="P228" s="564" t="str">
        <f t="shared" si="10"/>
        <v>Surahammar</v>
      </c>
      <c r="Q228" s="600">
        <f t="shared" si="11"/>
        <v>10916</v>
      </c>
    </row>
    <row r="229" spans="1:17" x14ac:dyDescent="0.2">
      <c r="A229" s="593" t="s">
        <v>1163</v>
      </c>
      <c r="B229" s="594" t="s">
        <v>1116</v>
      </c>
      <c r="C229" s="437" t="s">
        <v>591</v>
      </c>
      <c r="D229" s="493" t="s">
        <v>591</v>
      </c>
      <c r="E229" s="597">
        <v>149898</v>
      </c>
      <c r="F229" s="597">
        <v>31154669000</v>
      </c>
      <c r="G229" s="602">
        <v>33760196278</v>
      </c>
      <c r="H229" s="602">
        <v>225221</v>
      </c>
      <c r="I229" s="142">
        <v>100.6</v>
      </c>
      <c r="J229" s="56">
        <v>38586833099</v>
      </c>
      <c r="K229" s="56">
        <v>4826636821</v>
      </c>
      <c r="L229" s="599">
        <v>20.190000000000001</v>
      </c>
      <c r="M229" s="599">
        <v>18.12</v>
      </c>
      <c r="N229" s="56">
        <v>6501</v>
      </c>
      <c r="O229" s="564">
        <f t="shared" si="9"/>
        <v>47</v>
      </c>
      <c r="P229" s="564" t="str">
        <f t="shared" si="10"/>
        <v>Västerås</v>
      </c>
      <c r="Q229" s="600">
        <f t="shared" si="11"/>
        <v>6501</v>
      </c>
    </row>
    <row r="230" spans="1:17" ht="25.5" x14ac:dyDescent="0.2">
      <c r="A230" s="593" t="s">
        <v>1164</v>
      </c>
      <c r="B230" s="594" t="s">
        <v>862</v>
      </c>
      <c r="C230" s="595" t="s">
        <v>593</v>
      </c>
      <c r="D230" s="596" t="s">
        <v>706</v>
      </c>
      <c r="E230" s="597">
        <v>23172</v>
      </c>
      <c r="F230" s="597">
        <v>4339364500</v>
      </c>
      <c r="G230" s="602">
        <v>4702274232</v>
      </c>
      <c r="H230" s="602">
        <v>202929</v>
      </c>
      <c r="I230" s="142">
        <v>90.7</v>
      </c>
      <c r="J230" s="56">
        <v>5964950143</v>
      </c>
      <c r="K230" s="56">
        <v>1262675911</v>
      </c>
      <c r="L230" s="599">
        <v>19.52</v>
      </c>
      <c r="M230" s="599">
        <v>17.45</v>
      </c>
      <c r="N230" s="56">
        <v>10637</v>
      </c>
      <c r="O230" s="564">
        <f t="shared" si="9"/>
        <v>139</v>
      </c>
      <c r="P230" s="564" t="str">
        <f t="shared" si="10"/>
        <v>Avesta</v>
      </c>
      <c r="Q230" s="600">
        <f t="shared" si="11"/>
        <v>10637</v>
      </c>
    </row>
    <row r="231" spans="1:17" x14ac:dyDescent="0.2">
      <c r="A231" s="593" t="s">
        <v>1164</v>
      </c>
      <c r="B231" s="594" t="s">
        <v>871</v>
      </c>
      <c r="C231" s="437" t="s">
        <v>594</v>
      </c>
      <c r="D231" s="493" t="s">
        <v>594</v>
      </c>
      <c r="E231" s="597">
        <v>51883</v>
      </c>
      <c r="F231" s="597">
        <v>9673817600</v>
      </c>
      <c r="G231" s="602">
        <v>10482858314</v>
      </c>
      <c r="H231" s="602">
        <v>202048</v>
      </c>
      <c r="I231" s="142">
        <v>90.3</v>
      </c>
      <c r="J231" s="56">
        <v>13355752990</v>
      </c>
      <c r="K231" s="56">
        <v>2872894676</v>
      </c>
      <c r="L231" s="599">
        <v>19.52</v>
      </c>
      <c r="M231" s="599">
        <v>17.45</v>
      </c>
      <c r="N231" s="56">
        <v>10809</v>
      </c>
      <c r="O231" s="564">
        <f t="shared" si="9"/>
        <v>148</v>
      </c>
      <c r="P231" s="564" t="str">
        <f t="shared" si="10"/>
        <v>Borlänge</v>
      </c>
      <c r="Q231" s="600">
        <f t="shared" si="11"/>
        <v>10809</v>
      </c>
    </row>
    <row r="232" spans="1:17" x14ac:dyDescent="0.2">
      <c r="A232" s="593" t="s">
        <v>1164</v>
      </c>
      <c r="B232" s="594" t="s">
        <v>894</v>
      </c>
      <c r="C232" s="437" t="s">
        <v>595</v>
      </c>
      <c r="D232" s="493" t="s">
        <v>595</v>
      </c>
      <c r="E232" s="597">
        <v>58248</v>
      </c>
      <c r="F232" s="597">
        <v>11866509900</v>
      </c>
      <c r="G232" s="602">
        <v>12858929856</v>
      </c>
      <c r="H232" s="602">
        <v>220762</v>
      </c>
      <c r="I232" s="142">
        <v>98.6</v>
      </c>
      <c r="J232" s="56">
        <v>14994235109</v>
      </c>
      <c r="K232" s="56">
        <v>2135305253</v>
      </c>
      <c r="L232" s="599">
        <v>19.52</v>
      </c>
      <c r="M232" s="599">
        <v>17.45</v>
      </c>
      <c r="N232" s="56">
        <v>7156</v>
      </c>
      <c r="O232" s="564">
        <f t="shared" si="9"/>
        <v>58</v>
      </c>
      <c r="P232" s="564" t="str">
        <f t="shared" si="10"/>
        <v>Falun</v>
      </c>
      <c r="Q232" s="600">
        <f t="shared" si="11"/>
        <v>7156</v>
      </c>
    </row>
    <row r="233" spans="1:17" x14ac:dyDescent="0.2">
      <c r="A233" s="593" t="s">
        <v>1164</v>
      </c>
      <c r="B233" s="594" t="s">
        <v>900</v>
      </c>
      <c r="C233" s="437" t="s">
        <v>596</v>
      </c>
      <c r="D233" s="493" t="s">
        <v>596</v>
      </c>
      <c r="E233" s="597">
        <v>10253</v>
      </c>
      <c r="F233" s="597">
        <v>1907643200</v>
      </c>
      <c r="G233" s="602">
        <v>2067183216</v>
      </c>
      <c r="H233" s="602">
        <v>201617</v>
      </c>
      <c r="I233" s="142">
        <v>90.1</v>
      </c>
      <c r="J233" s="56">
        <v>2639333412</v>
      </c>
      <c r="K233" s="56">
        <v>572150196</v>
      </c>
      <c r="L233" s="599">
        <v>19.52</v>
      </c>
      <c r="M233" s="599">
        <v>17.45</v>
      </c>
      <c r="N233" s="56">
        <v>10893</v>
      </c>
      <c r="O233" s="564">
        <f t="shared" si="9"/>
        <v>153</v>
      </c>
      <c r="P233" s="564" t="str">
        <f t="shared" si="10"/>
        <v>Gagnef</v>
      </c>
      <c r="Q233" s="600">
        <f t="shared" si="11"/>
        <v>10893</v>
      </c>
    </row>
    <row r="234" spans="1:17" x14ac:dyDescent="0.2">
      <c r="A234" s="593" t="s">
        <v>1164</v>
      </c>
      <c r="B234" s="594" t="s">
        <v>921</v>
      </c>
      <c r="C234" s="437" t="s">
        <v>597</v>
      </c>
      <c r="D234" s="493" t="s">
        <v>597</v>
      </c>
      <c r="E234" s="597">
        <v>15526</v>
      </c>
      <c r="F234" s="597">
        <v>2863561000</v>
      </c>
      <c r="G234" s="602">
        <v>3103046334</v>
      </c>
      <c r="H234" s="602">
        <v>199861</v>
      </c>
      <c r="I234" s="142">
        <v>89.3</v>
      </c>
      <c r="J234" s="56">
        <v>3996712236</v>
      </c>
      <c r="K234" s="56">
        <v>893665902</v>
      </c>
      <c r="L234" s="599">
        <v>19.52</v>
      </c>
      <c r="M234" s="599">
        <v>17.45</v>
      </c>
      <c r="N234" s="56">
        <v>11236</v>
      </c>
      <c r="O234" s="564">
        <f t="shared" si="9"/>
        <v>170</v>
      </c>
      <c r="P234" s="564" t="str">
        <f t="shared" si="10"/>
        <v>Hedemora</v>
      </c>
      <c r="Q234" s="600">
        <f t="shared" si="11"/>
        <v>11236</v>
      </c>
    </row>
    <row r="235" spans="1:17" x14ac:dyDescent="0.2">
      <c r="A235" s="593" t="s">
        <v>1164</v>
      </c>
      <c r="B235" s="594" t="s">
        <v>970</v>
      </c>
      <c r="C235" s="437" t="s">
        <v>598</v>
      </c>
      <c r="D235" s="493" t="s">
        <v>598</v>
      </c>
      <c r="E235" s="597">
        <v>15591</v>
      </c>
      <c r="F235" s="597">
        <v>3028043800</v>
      </c>
      <c r="G235" s="602">
        <v>3281285159</v>
      </c>
      <c r="H235" s="602">
        <v>210460</v>
      </c>
      <c r="I235" s="142">
        <v>94</v>
      </c>
      <c r="J235" s="56">
        <v>4013444575</v>
      </c>
      <c r="K235" s="56">
        <v>732159416</v>
      </c>
      <c r="L235" s="599">
        <v>19.52</v>
      </c>
      <c r="M235" s="599">
        <v>17.45</v>
      </c>
      <c r="N235" s="56">
        <v>9167</v>
      </c>
      <c r="O235" s="564">
        <f t="shared" si="9"/>
        <v>95</v>
      </c>
      <c r="P235" s="564" t="str">
        <f t="shared" si="10"/>
        <v>Leksand</v>
      </c>
      <c r="Q235" s="600">
        <f t="shared" si="11"/>
        <v>9167</v>
      </c>
    </row>
    <row r="236" spans="1:17" x14ac:dyDescent="0.2">
      <c r="A236" s="593" t="s">
        <v>1164</v>
      </c>
      <c r="B236" s="594" t="s">
        <v>982</v>
      </c>
      <c r="C236" s="437" t="s">
        <v>599</v>
      </c>
      <c r="D236" s="493" t="s">
        <v>599</v>
      </c>
      <c r="E236" s="597">
        <v>26964</v>
      </c>
      <c r="F236" s="597">
        <v>5138283300</v>
      </c>
      <c r="G236" s="602">
        <v>5568008209</v>
      </c>
      <c r="H236" s="602">
        <v>206498</v>
      </c>
      <c r="I236" s="142">
        <v>92.3</v>
      </c>
      <c r="J236" s="56">
        <v>6941089058</v>
      </c>
      <c r="K236" s="56">
        <v>1373080849</v>
      </c>
      <c r="L236" s="599">
        <v>19.52</v>
      </c>
      <c r="M236" s="599">
        <v>17.45</v>
      </c>
      <c r="N236" s="56">
        <v>9940</v>
      </c>
      <c r="O236" s="564">
        <f t="shared" si="9"/>
        <v>121</v>
      </c>
      <c r="P236" s="564" t="str">
        <f t="shared" si="10"/>
        <v>Ludvika</v>
      </c>
      <c r="Q236" s="600">
        <f t="shared" si="11"/>
        <v>9940</v>
      </c>
    </row>
    <row r="237" spans="1:17" x14ac:dyDescent="0.2">
      <c r="A237" s="593" t="s">
        <v>1164</v>
      </c>
      <c r="B237" s="594" t="s">
        <v>988</v>
      </c>
      <c r="C237" s="437" t="s">
        <v>600</v>
      </c>
      <c r="D237" s="493" t="s">
        <v>600</v>
      </c>
      <c r="E237" s="597">
        <v>10091</v>
      </c>
      <c r="F237" s="597">
        <v>1841819700</v>
      </c>
      <c r="G237" s="602">
        <v>1995854765</v>
      </c>
      <c r="H237" s="602">
        <v>197786</v>
      </c>
      <c r="I237" s="142">
        <v>88.4</v>
      </c>
      <c r="J237" s="56">
        <v>2597631275</v>
      </c>
      <c r="K237" s="56">
        <v>601776510</v>
      </c>
      <c r="L237" s="599">
        <v>19.52</v>
      </c>
      <c r="M237" s="599">
        <v>17.45</v>
      </c>
      <c r="N237" s="56">
        <v>11641</v>
      </c>
      <c r="O237" s="564">
        <f t="shared" si="9"/>
        <v>182</v>
      </c>
      <c r="P237" s="564" t="str">
        <f t="shared" si="10"/>
        <v>Malung-Sälen</v>
      </c>
      <c r="Q237" s="600">
        <f t="shared" si="11"/>
        <v>11641</v>
      </c>
    </row>
    <row r="238" spans="1:17" x14ac:dyDescent="0.2">
      <c r="A238" s="593" t="s">
        <v>1164</v>
      </c>
      <c r="B238" s="594" t="s">
        <v>995</v>
      </c>
      <c r="C238" s="437" t="s">
        <v>601</v>
      </c>
      <c r="D238" s="493" t="s">
        <v>601</v>
      </c>
      <c r="E238" s="597">
        <v>20351</v>
      </c>
      <c r="F238" s="597">
        <v>3938124900</v>
      </c>
      <c r="G238" s="602">
        <v>4267478162</v>
      </c>
      <c r="H238" s="602">
        <v>209694</v>
      </c>
      <c r="I238" s="142">
        <v>93.7</v>
      </c>
      <c r="J238" s="56">
        <v>5238766631</v>
      </c>
      <c r="K238" s="56">
        <v>971288469</v>
      </c>
      <c r="L238" s="599">
        <v>19.52</v>
      </c>
      <c r="M238" s="599">
        <v>17.45</v>
      </c>
      <c r="N238" s="56">
        <v>9316</v>
      </c>
      <c r="O238" s="564">
        <f t="shared" si="9"/>
        <v>101</v>
      </c>
      <c r="P238" s="564" t="str">
        <f t="shared" si="10"/>
        <v>Mora</v>
      </c>
      <c r="Q238" s="600">
        <f t="shared" si="11"/>
        <v>9316</v>
      </c>
    </row>
    <row r="239" spans="1:17" x14ac:dyDescent="0.2">
      <c r="A239" s="593" t="s">
        <v>1164</v>
      </c>
      <c r="B239" s="594" t="s">
        <v>1018</v>
      </c>
      <c r="C239" s="437" t="s">
        <v>602</v>
      </c>
      <c r="D239" s="493" t="s">
        <v>602</v>
      </c>
      <c r="E239" s="597">
        <v>6879</v>
      </c>
      <c r="F239" s="597">
        <v>1184545800</v>
      </c>
      <c r="G239" s="602">
        <v>1283611734</v>
      </c>
      <c r="H239" s="602">
        <v>186599</v>
      </c>
      <c r="I239" s="142">
        <v>83.4</v>
      </c>
      <c r="J239" s="56">
        <v>1770796307</v>
      </c>
      <c r="K239" s="56">
        <v>487184573</v>
      </c>
      <c r="L239" s="599">
        <v>19.52</v>
      </c>
      <c r="M239" s="599">
        <v>17.45</v>
      </c>
      <c r="N239" s="56">
        <v>13824</v>
      </c>
      <c r="O239" s="564">
        <f t="shared" si="9"/>
        <v>250</v>
      </c>
      <c r="P239" s="564" t="str">
        <f t="shared" si="10"/>
        <v>Orsa</v>
      </c>
      <c r="Q239" s="600">
        <f t="shared" si="11"/>
        <v>13824</v>
      </c>
    </row>
    <row r="240" spans="1:17" x14ac:dyDescent="0.2">
      <c r="A240" s="593" t="s">
        <v>1164</v>
      </c>
      <c r="B240" s="594" t="s">
        <v>1031</v>
      </c>
      <c r="C240" s="437" t="s">
        <v>603</v>
      </c>
      <c r="D240" s="493" t="s">
        <v>603</v>
      </c>
      <c r="E240" s="597">
        <v>10814</v>
      </c>
      <c r="F240" s="597">
        <v>2006589500</v>
      </c>
      <c r="G240" s="602">
        <v>2174404593</v>
      </c>
      <c r="H240" s="602">
        <v>201073</v>
      </c>
      <c r="I240" s="142">
        <v>89.8</v>
      </c>
      <c r="J240" s="56">
        <v>2783746368</v>
      </c>
      <c r="K240" s="56">
        <v>609341775</v>
      </c>
      <c r="L240" s="599">
        <v>19.52</v>
      </c>
      <c r="M240" s="599">
        <v>17.45</v>
      </c>
      <c r="N240" s="56">
        <v>10999</v>
      </c>
      <c r="O240" s="564">
        <f t="shared" si="9"/>
        <v>160</v>
      </c>
      <c r="P240" s="564" t="str">
        <f t="shared" si="10"/>
        <v>Rättvik</v>
      </c>
      <c r="Q240" s="600">
        <f t="shared" si="11"/>
        <v>10999</v>
      </c>
    </row>
    <row r="241" spans="1:17" x14ac:dyDescent="0.2">
      <c r="A241" s="593" t="s">
        <v>1164</v>
      </c>
      <c r="B241" s="594" t="s">
        <v>1043</v>
      </c>
      <c r="C241" s="437" t="s">
        <v>604</v>
      </c>
      <c r="D241" s="493" t="s">
        <v>604</v>
      </c>
      <c r="E241" s="597">
        <v>10869</v>
      </c>
      <c r="F241" s="597">
        <v>2126136700</v>
      </c>
      <c r="G241" s="602">
        <v>2303949764</v>
      </c>
      <c r="H241" s="602">
        <v>211974</v>
      </c>
      <c r="I241" s="142">
        <v>94.7</v>
      </c>
      <c r="J241" s="56">
        <v>2797904501</v>
      </c>
      <c r="K241" s="56">
        <v>493954737</v>
      </c>
      <c r="L241" s="599">
        <v>19.52</v>
      </c>
      <c r="M241" s="599">
        <v>17.45</v>
      </c>
      <c r="N241" s="56">
        <v>8871</v>
      </c>
      <c r="O241" s="564">
        <f t="shared" si="9"/>
        <v>90</v>
      </c>
      <c r="P241" s="564" t="str">
        <f t="shared" si="10"/>
        <v>Smedjebacken</v>
      </c>
      <c r="Q241" s="600">
        <f t="shared" si="11"/>
        <v>8871</v>
      </c>
    </row>
    <row r="242" spans="1:17" x14ac:dyDescent="0.2">
      <c r="A242" s="593" t="s">
        <v>1164</v>
      </c>
      <c r="B242" s="594" t="s">
        <v>1065</v>
      </c>
      <c r="C242" s="437" t="s">
        <v>605</v>
      </c>
      <c r="D242" s="493" t="s">
        <v>605</v>
      </c>
      <c r="E242" s="597">
        <v>11176</v>
      </c>
      <c r="F242" s="597">
        <v>2199406900</v>
      </c>
      <c r="G242" s="602">
        <v>2383347698</v>
      </c>
      <c r="H242" s="602">
        <v>213256</v>
      </c>
      <c r="I242" s="142">
        <v>95.3</v>
      </c>
      <c r="J242" s="56">
        <v>2876932626</v>
      </c>
      <c r="K242" s="56">
        <v>493584928</v>
      </c>
      <c r="L242" s="599">
        <v>19.52</v>
      </c>
      <c r="M242" s="599">
        <v>17.45</v>
      </c>
      <c r="N242" s="56">
        <v>8621</v>
      </c>
      <c r="O242" s="564">
        <f t="shared" si="9"/>
        <v>84</v>
      </c>
      <c r="P242" s="564" t="str">
        <f t="shared" si="10"/>
        <v>Säter</v>
      </c>
      <c r="Q242" s="600">
        <f t="shared" si="11"/>
        <v>8621</v>
      </c>
    </row>
    <row r="243" spans="1:17" x14ac:dyDescent="0.2">
      <c r="A243" s="593" t="s">
        <v>1164</v>
      </c>
      <c r="B243" s="594" t="s">
        <v>1100</v>
      </c>
      <c r="C243" s="437" t="s">
        <v>606</v>
      </c>
      <c r="D243" s="493" t="s">
        <v>606</v>
      </c>
      <c r="E243" s="597">
        <v>6810</v>
      </c>
      <c r="F243" s="597">
        <v>1161312800</v>
      </c>
      <c r="G243" s="602">
        <v>1258435712</v>
      </c>
      <c r="H243" s="602">
        <v>184792</v>
      </c>
      <c r="I243" s="142">
        <v>82.6</v>
      </c>
      <c r="J243" s="56">
        <v>1753034286</v>
      </c>
      <c r="K243" s="56">
        <v>494598574</v>
      </c>
      <c r="L243" s="599">
        <v>19.52</v>
      </c>
      <c r="M243" s="599">
        <v>17.45</v>
      </c>
      <c r="N243" s="56">
        <v>14177</v>
      </c>
      <c r="O243" s="564">
        <f t="shared" si="9"/>
        <v>255</v>
      </c>
      <c r="P243" s="564" t="str">
        <f t="shared" si="10"/>
        <v>Vansbro</v>
      </c>
      <c r="Q243" s="600">
        <f t="shared" si="11"/>
        <v>14177</v>
      </c>
    </row>
    <row r="244" spans="1:17" x14ac:dyDescent="0.2">
      <c r="A244" s="593" t="s">
        <v>1164</v>
      </c>
      <c r="B244" s="594" t="s">
        <v>1128</v>
      </c>
      <c r="C244" s="437" t="s">
        <v>607</v>
      </c>
      <c r="D244" s="493" t="s">
        <v>607</v>
      </c>
      <c r="E244" s="597">
        <v>7070</v>
      </c>
      <c r="F244" s="597">
        <v>1241065700</v>
      </c>
      <c r="G244" s="602">
        <v>1344858507</v>
      </c>
      <c r="H244" s="602">
        <v>190220</v>
      </c>
      <c r="I244" s="142">
        <v>85</v>
      </c>
      <c r="J244" s="56">
        <v>1819963642</v>
      </c>
      <c r="K244" s="56">
        <v>475105135</v>
      </c>
      <c r="L244" s="599">
        <v>19.52</v>
      </c>
      <c r="M244" s="599">
        <v>17.45</v>
      </c>
      <c r="N244" s="56">
        <v>13117</v>
      </c>
      <c r="O244" s="564">
        <f t="shared" si="9"/>
        <v>233</v>
      </c>
      <c r="P244" s="564" t="str">
        <f t="shared" si="10"/>
        <v>Älvdalen</v>
      </c>
      <c r="Q244" s="600">
        <f t="shared" si="11"/>
        <v>13117</v>
      </c>
    </row>
    <row r="245" spans="1:17" ht="25.5" x14ac:dyDescent="0.2">
      <c r="A245" s="593" t="s">
        <v>1165</v>
      </c>
      <c r="B245" s="594" t="s">
        <v>869</v>
      </c>
      <c r="C245" s="595" t="s">
        <v>609</v>
      </c>
      <c r="D245" s="596" t="s">
        <v>707</v>
      </c>
      <c r="E245" s="597">
        <v>26848</v>
      </c>
      <c r="F245" s="597">
        <v>4762649800</v>
      </c>
      <c r="G245" s="602">
        <v>5160959728</v>
      </c>
      <c r="H245" s="602">
        <v>192229</v>
      </c>
      <c r="I245" s="142">
        <v>85.9</v>
      </c>
      <c r="J245" s="56">
        <v>6911228269</v>
      </c>
      <c r="K245" s="56">
        <v>1750268541</v>
      </c>
      <c r="L245" s="599">
        <v>19.309999999999999</v>
      </c>
      <c r="M245" s="599">
        <v>17.239999999999998</v>
      </c>
      <c r="N245" s="56">
        <v>12589</v>
      </c>
      <c r="O245" s="564">
        <f t="shared" si="9"/>
        <v>219</v>
      </c>
      <c r="P245" s="564" t="str">
        <f t="shared" si="10"/>
        <v>Bollnäs</v>
      </c>
      <c r="Q245" s="600">
        <f t="shared" si="11"/>
        <v>12589</v>
      </c>
    </row>
    <row r="246" spans="1:17" x14ac:dyDescent="0.2">
      <c r="A246" s="593" t="s">
        <v>1165</v>
      </c>
      <c r="B246" s="594" t="s">
        <v>909</v>
      </c>
      <c r="C246" s="437" t="s">
        <v>610</v>
      </c>
      <c r="D246" s="493" t="s">
        <v>610</v>
      </c>
      <c r="E246" s="597">
        <v>100550</v>
      </c>
      <c r="F246" s="597">
        <v>20244257300</v>
      </c>
      <c r="G246" s="602">
        <v>21937325027</v>
      </c>
      <c r="H246" s="602">
        <v>218173</v>
      </c>
      <c r="I246" s="142">
        <v>97.5</v>
      </c>
      <c r="J246" s="56">
        <v>25883641330</v>
      </c>
      <c r="K246" s="56">
        <v>3946316303</v>
      </c>
      <c r="L246" s="599">
        <v>19.309999999999999</v>
      </c>
      <c r="M246" s="599">
        <v>17.239999999999998</v>
      </c>
      <c r="N246" s="56">
        <v>7579</v>
      </c>
      <c r="O246" s="564">
        <f t="shared" si="9"/>
        <v>63</v>
      </c>
      <c r="P246" s="564" t="str">
        <f t="shared" si="10"/>
        <v>Gävle</v>
      </c>
      <c r="Q246" s="600">
        <f t="shared" si="11"/>
        <v>7579</v>
      </c>
    </row>
    <row r="247" spans="1:17" x14ac:dyDescent="0.2">
      <c r="A247" s="593" t="s">
        <v>1165</v>
      </c>
      <c r="B247" s="594" t="s">
        <v>925</v>
      </c>
      <c r="C247" s="437" t="s">
        <v>611</v>
      </c>
      <c r="D247" s="493" t="s">
        <v>611</v>
      </c>
      <c r="E247" s="597">
        <v>9617</v>
      </c>
      <c r="F247" s="597">
        <v>1839600700</v>
      </c>
      <c r="G247" s="602">
        <v>1993450186</v>
      </c>
      <c r="H247" s="602">
        <v>207284</v>
      </c>
      <c r="I247" s="142">
        <v>92.6</v>
      </c>
      <c r="J247" s="56">
        <v>2475613910</v>
      </c>
      <c r="K247" s="56">
        <v>482163724</v>
      </c>
      <c r="L247" s="599">
        <v>19.309999999999999</v>
      </c>
      <c r="M247" s="599">
        <v>17.239999999999998</v>
      </c>
      <c r="N247" s="56">
        <v>9681</v>
      </c>
      <c r="O247" s="564">
        <f t="shared" si="9"/>
        <v>112</v>
      </c>
      <c r="P247" s="564" t="str">
        <f t="shared" si="10"/>
        <v>Hofors</v>
      </c>
      <c r="Q247" s="600">
        <f t="shared" si="11"/>
        <v>9681</v>
      </c>
    </row>
    <row r="248" spans="1:17" x14ac:dyDescent="0.2">
      <c r="A248" s="593" t="s">
        <v>1165</v>
      </c>
      <c r="B248" s="594" t="s">
        <v>927</v>
      </c>
      <c r="C248" s="437" t="s">
        <v>612</v>
      </c>
      <c r="D248" s="493" t="s">
        <v>612</v>
      </c>
      <c r="E248" s="597">
        <v>37397</v>
      </c>
      <c r="F248" s="597">
        <v>7138732400</v>
      </c>
      <c r="G248" s="602">
        <v>7735758868</v>
      </c>
      <c r="H248" s="602">
        <v>206855</v>
      </c>
      <c r="I248" s="142">
        <v>92.4</v>
      </c>
      <c r="J248" s="56">
        <v>9626758178</v>
      </c>
      <c r="K248" s="56">
        <v>1890999310</v>
      </c>
      <c r="L248" s="599">
        <v>19.309999999999999</v>
      </c>
      <c r="M248" s="599">
        <v>17.239999999999998</v>
      </c>
      <c r="N248" s="56">
        <v>9764</v>
      </c>
      <c r="O248" s="564">
        <f t="shared" si="9"/>
        <v>115</v>
      </c>
      <c r="P248" s="564" t="str">
        <f t="shared" si="10"/>
        <v>Hudiksvall</v>
      </c>
      <c r="Q248" s="600">
        <f t="shared" si="11"/>
        <v>9764</v>
      </c>
    </row>
    <row r="249" spans="1:17" x14ac:dyDescent="0.2">
      <c r="A249" s="593" t="s">
        <v>1165</v>
      </c>
      <c r="B249" s="594" t="s">
        <v>979</v>
      </c>
      <c r="C249" s="437" t="s">
        <v>613</v>
      </c>
      <c r="D249" s="493" t="s">
        <v>613</v>
      </c>
      <c r="E249" s="597">
        <v>19020</v>
      </c>
      <c r="F249" s="597">
        <v>3346445500</v>
      </c>
      <c r="G249" s="602">
        <v>3626315430</v>
      </c>
      <c r="H249" s="602">
        <v>190658</v>
      </c>
      <c r="I249" s="142">
        <v>85.2</v>
      </c>
      <c r="J249" s="56">
        <v>4896139812</v>
      </c>
      <c r="K249" s="56">
        <v>1269824382</v>
      </c>
      <c r="L249" s="599">
        <v>19.309999999999999</v>
      </c>
      <c r="M249" s="599">
        <v>17.239999999999998</v>
      </c>
      <c r="N249" s="56">
        <v>12892</v>
      </c>
      <c r="O249" s="564">
        <f t="shared" si="9"/>
        <v>224</v>
      </c>
      <c r="P249" s="564" t="str">
        <f t="shared" si="10"/>
        <v>Ljusdal</v>
      </c>
      <c r="Q249" s="600">
        <f t="shared" si="11"/>
        <v>12892</v>
      </c>
    </row>
    <row r="250" spans="1:17" x14ac:dyDescent="0.2">
      <c r="A250" s="593" t="s">
        <v>1165</v>
      </c>
      <c r="B250" s="594" t="s">
        <v>1006</v>
      </c>
      <c r="C250" s="437" t="s">
        <v>614</v>
      </c>
      <c r="D250" s="493" t="s">
        <v>614</v>
      </c>
      <c r="E250" s="597">
        <v>9463</v>
      </c>
      <c r="F250" s="597">
        <v>1677428700</v>
      </c>
      <c r="G250" s="602">
        <v>1817715417</v>
      </c>
      <c r="H250" s="602">
        <v>192087</v>
      </c>
      <c r="I250" s="142">
        <v>85.8</v>
      </c>
      <c r="J250" s="56">
        <v>2435971138</v>
      </c>
      <c r="K250" s="56">
        <v>618255721</v>
      </c>
      <c r="L250" s="599">
        <v>19.309999999999999</v>
      </c>
      <c r="M250" s="599">
        <v>17.239999999999998</v>
      </c>
      <c r="N250" s="56">
        <v>12616</v>
      </c>
      <c r="O250" s="564">
        <f t="shared" si="9"/>
        <v>220</v>
      </c>
      <c r="P250" s="564" t="str">
        <f t="shared" si="10"/>
        <v>Nordanstig</v>
      </c>
      <c r="Q250" s="600">
        <f t="shared" si="11"/>
        <v>12616</v>
      </c>
    </row>
    <row r="251" spans="1:17" x14ac:dyDescent="0.2">
      <c r="A251" s="593" t="s">
        <v>1165</v>
      </c>
      <c r="B251" s="594" t="s">
        <v>1016</v>
      </c>
      <c r="C251" s="437" t="s">
        <v>615</v>
      </c>
      <c r="D251" s="493" t="s">
        <v>615</v>
      </c>
      <c r="E251" s="597">
        <v>5896</v>
      </c>
      <c r="F251" s="597">
        <v>1072192900</v>
      </c>
      <c r="G251" s="602">
        <v>1161862537</v>
      </c>
      <c r="H251" s="602">
        <v>197059</v>
      </c>
      <c r="I251" s="142">
        <v>88</v>
      </c>
      <c r="J251" s="56">
        <v>1517751858</v>
      </c>
      <c r="K251" s="56">
        <v>355889321</v>
      </c>
      <c r="L251" s="599">
        <v>19.309999999999999</v>
      </c>
      <c r="M251" s="599">
        <v>17.239999999999998</v>
      </c>
      <c r="N251" s="56">
        <v>11656</v>
      </c>
      <c r="O251" s="564">
        <f t="shared" si="9"/>
        <v>183</v>
      </c>
      <c r="P251" s="564" t="str">
        <f t="shared" si="10"/>
        <v>Ockelbo</v>
      </c>
      <c r="Q251" s="600">
        <f t="shared" si="11"/>
        <v>11656</v>
      </c>
    </row>
    <row r="252" spans="1:17" x14ac:dyDescent="0.2">
      <c r="A252" s="593" t="s">
        <v>1165</v>
      </c>
      <c r="B252" s="594" t="s">
        <v>1022</v>
      </c>
      <c r="C252" s="437" t="s">
        <v>616</v>
      </c>
      <c r="D252" s="493" t="s">
        <v>616</v>
      </c>
      <c r="E252" s="597">
        <v>11602</v>
      </c>
      <c r="F252" s="597">
        <v>2020874900</v>
      </c>
      <c r="G252" s="602">
        <v>2189884710</v>
      </c>
      <c r="H252" s="602">
        <v>188751</v>
      </c>
      <c r="I252" s="142">
        <v>84.3</v>
      </c>
      <c r="J252" s="56">
        <v>2986593801</v>
      </c>
      <c r="K252" s="56">
        <v>796709091</v>
      </c>
      <c r="L252" s="599">
        <v>19.309999999999999</v>
      </c>
      <c r="M252" s="599">
        <v>17.239999999999998</v>
      </c>
      <c r="N252" s="56">
        <v>13260</v>
      </c>
      <c r="O252" s="564">
        <f t="shared" si="9"/>
        <v>239</v>
      </c>
      <c r="P252" s="564" t="str">
        <f t="shared" si="10"/>
        <v>Ovanåker</v>
      </c>
      <c r="Q252" s="600">
        <f t="shared" si="11"/>
        <v>13260</v>
      </c>
    </row>
    <row r="253" spans="1:17" x14ac:dyDescent="0.2">
      <c r="A253" s="593" t="s">
        <v>1165</v>
      </c>
      <c r="B253" s="594" t="s">
        <v>1034</v>
      </c>
      <c r="C253" s="437" t="s">
        <v>617</v>
      </c>
      <c r="D253" s="493" t="s">
        <v>617</v>
      </c>
      <c r="E253" s="597">
        <v>39238</v>
      </c>
      <c r="F253" s="597">
        <v>7536447900</v>
      </c>
      <c r="G253" s="602">
        <v>8166736111</v>
      </c>
      <c r="H253" s="602">
        <v>208133</v>
      </c>
      <c r="I253" s="142">
        <v>93</v>
      </c>
      <c r="J253" s="56">
        <v>10100669503</v>
      </c>
      <c r="K253" s="56">
        <v>1933933392</v>
      </c>
      <c r="L253" s="599">
        <v>19.309999999999999</v>
      </c>
      <c r="M253" s="599">
        <v>17.239999999999998</v>
      </c>
      <c r="N253" s="56">
        <v>9517</v>
      </c>
      <c r="O253" s="564">
        <f t="shared" si="9"/>
        <v>106</v>
      </c>
      <c r="P253" s="564" t="str">
        <f t="shared" si="10"/>
        <v>Sandviken</v>
      </c>
      <c r="Q253" s="600">
        <f t="shared" si="11"/>
        <v>9517</v>
      </c>
    </row>
    <row r="254" spans="1:17" x14ac:dyDescent="0.2">
      <c r="A254" s="593" t="s">
        <v>1165</v>
      </c>
      <c r="B254" s="594" t="s">
        <v>1067</v>
      </c>
      <c r="C254" s="437" t="s">
        <v>618</v>
      </c>
      <c r="D254" s="493" t="s">
        <v>618</v>
      </c>
      <c r="E254" s="597">
        <v>25756</v>
      </c>
      <c r="F254" s="597">
        <v>4752419600</v>
      </c>
      <c r="G254" s="602">
        <v>5149873956</v>
      </c>
      <c r="H254" s="602">
        <v>199949</v>
      </c>
      <c r="I254" s="142">
        <v>89.3</v>
      </c>
      <c r="J254" s="56">
        <v>6630124974</v>
      </c>
      <c r="K254" s="56">
        <v>1480251018</v>
      </c>
      <c r="L254" s="599">
        <v>19.309999999999999</v>
      </c>
      <c r="M254" s="599">
        <v>17.239999999999998</v>
      </c>
      <c r="N254" s="56">
        <v>11098</v>
      </c>
      <c r="O254" s="564">
        <f t="shared" si="9"/>
        <v>165</v>
      </c>
      <c r="P254" s="564" t="str">
        <f t="shared" si="10"/>
        <v>Söderhamn</v>
      </c>
      <c r="Q254" s="600">
        <f t="shared" si="11"/>
        <v>11098</v>
      </c>
    </row>
    <row r="255" spans="1:17" ht="25.5" x14ac:dyDescent="0.2">
      <c r="A255" s="593" t="s">
        <v>1166</v>
      </c>
      <c r="B255" s="594" t="s">
        <v>933</v>
      </c>
      <c r="C255" s="595" t="s">
        <v>620</v>
      </c>
      <c r="D255" s="596" t="s">
        <v>708</v>
      </c>
      <c r="E255" s="597">
        <v>25225</v>
      </c>
      <c r="F255" s="597">
        <v>4677196800</v>
      </c>
      <c r="G255" s="602">
        <v>5068360123</v>
      </c>
      <c r="H255" s="602">
        <v>200926</v>
      </c>
      <c r="I255" s="142">
        <v>89.8</v>
      </c>
      <c r="J255" s="56">
        <v>6493434635</v>
      </c>
      <c r="K255" s="56">
        <v>1425074512</v>
      </c>
      <c r="L255" s="599">
        <v>21.04</v>
      </c>
      <c r="M255" s="599">
        <v>18.97</v>
      </c>
      <c r="N255" s="56">
        <v>11886</v>
      </c>
      <c r="O255" s="564">
        <f t="shared" si="9"/>
        <v>195</v>
      </c>
      <c r="P255" s="564" t="str">
        <f t="shared" si="10"/>
        <v>Härnösand</v>
      </c>
      <c r="Q255" s="600">
        <f t="shared" si="11"/>
        <v>11886</v>
      </c>
    </row>
    <row r="256" spans="1:17" x14ac:dyDescent="0.2">
      <c r="A256" s="593" t="s">
        <v>1166</v>
      </c>
      <c r="B256" s="594" t="s">
        <v>956</v>
      </c>
      <c r="C256" s="437" t="s">
        <v>621</v>
      </c>
      <c r="D256" s="493" t="s">
        <v>621</v>
      </c>
      <c r="E256" s="597">
        <v>18644</v>
      </c>
      <c r="F256" s="597">
        <v>3351486500</v>
      </c>
      <c r="G256" s="602">
        <v>3631778019</v>
      </c>
      <c r="H256" s="602">
        <v>194796</v>
      </c>
      <c r="I256" s="142">
        <v>87</v>
      </c>
      <c r="J256" s="56">
        <v>4799349666</v>
      </c>
      <c r="K256" s="56">
        <v>1167571647</v>
      </c>
      <c r="L256" s="599">
        <v>21.04</v>
      </c>
      <c r="M256" s="599">
        <v>18.97</v>
      </c>
      <c r="N256" s="56">
        <v>13176</v>
      </c>
      <c r="O256" s="564">
        <f t="shared" si="9"/>
        <v>234</v>
      </c>
      <c r="P256" s="564" t="str">
        <f t="shared" si="10"/>
        <v>Kramfors</v>
      </c>
      <c r="Q256" s="600">
        <f t="shared" si="11"/>
        <v>13176</v>
      </c>
    </row>
    <row r="257" spans="1:17" x14ac:dyDescent="0.2">
      <c r="A257" s="593" t="s">
        <v>1166</v>
      </c>
      <c r="B257" s="594" t="s">
        <v>1044</v>
      </c>
      <c r="C257" s="437" t="s">
        <v>622</v>
      </c>
      <c r="D257" s="493" t="s">
        <v>622</v>
      </c>
      <c r="E257" s="597">
        <v>19695</v>
      </c>
      <c r="F257" s="597">
        <v>3549918900</v>
      </c>
      <c r="G257" s="602">
        <v>3846805717</v>
      </c>
      <c r="H257" s="602">
        <v>195319</v>
      </c>
      <c r="I257" s="142">
        <v>87.3</v>
      </c>
      <c r="J257" s="56">
        <v>5069898717</v>
      </c>
      <c r="K257" s="56">
        <v>1223093000</v>
      </c>
      <c r="L257" s="599">
        <v>21.04</v>
      </c>
      <c r="M257" s="599">
        <v>18.97</v>
      </c>
      <c r="N257" s="56">
        <v>13066</v>
      </c>
      <c r="O257" s="564">
        <f t="shared" si="9"/>
        <v>230</v>
      </c>
      <c r="P257" s="564" t="str">
        <f t="shared" si="10"/>
        <v>Sollefteå</v>
      </c>
      <c r="Q257" s="600">
        <f t="shared" si="11"/>
        <v>13066</v>
      </c>
    </row>
    <row r="258" spans="1:17" x14ac:dyDescent="0.2">
      <c r="A258" s="593" t="s">
        <v>1166</v>
      </c>
      <c r="B258" s="594" t="s">
        <v>1058</v>
      </c>
      <c r="C258" s="437" t="s">
        <v>623</v>
      </c>
      <c r="D258" s="493" t="s">
        <v>623</v>
      </c>
      <c r="E258" s="597">
        <v>98766</v>
      </c>
      <c r="F258" s="597">
        <v>20822594200</v>
      </c>
      <c r="G258" s="602">
        <v>22564029398</v>
      </c>
      <c r="H258" s="602">
        <v>228459</v>
      </c>
      <c r="I258" s="142">
        <v>102.1</v>
      </c>
      <c r="J258" s="56">
        <v>25424402980</v>
      </c>
      <c r="K258" s="56">
        <v>2860373582</v>
      </c>
      <c r="L258" s="599">
        <v>21.04</v>
      </c>
      <c r="M258" s="599">
        <v>18.97</v>
      </c>
      <c r="N258" s="56">
        <v>6093</v>
      </c>
      <c r="O258" s="564">
        <f t="shared" si="9"/>
        <v>45</v>
      </c>
      <c r="P258" s="564" t="str">
        <f t="shared" si="10"/>
        <v>Sundsvall</v>
      </c>
      <c r="Q258" s="600">
        <f t="shared" si="11"/>
        <v>6093</v>
      </c>
    </row>
    <row r="259" spans="1:17" x14ac:dyDescent="0.2">
      <c r="A259" s="593" t="s">
        <v>1166</v>
      </c>
      <c r="B259" s="594" t="s">
        <v>1075</v>
      </c>
      <c r="C259" s="437" t="s">
        <v>624</v>
      </c>
      <c r="D259" s="493" t="s">
        <v>624</v>
      </c>
      <c r="E259" s="597">
        <v>18019</v>
      </c>
      <c r="F259" s="597">
        <v>3491353000</v>
      </c>
      <c r="G259" s="602">
        <v>3783341834</v>
      </c>
      <c r="H259" s="602">
        <v>209964</v>
      </c>
      <c r="I259" s="142">
        <v>93.8</v>
      </c>
      <c r="J259" s="56">
        <v>4638461791</v>
      </c>
      <c r="K259" s="56">
        <v>855119957</v>
      </c>
      <c r="L259" s="599">
        <v>21.04</v>
      </c>
      <c r="M259" s="599">
        <v>18.97</v>
      </c>
      <c r="N259" s="56">
        <v>9985</v>
      </c>
      <c r="O259" s="564">
        <f t="shared" si="9"/>
        <v>122</v>
      </c>
      <c r="P259" s="564" t="str">
        <f t="shared" si="10"/>
        <v>Timrå</v>
      </c>
      <c r="Q259" s="600">
        <f t="shared" si="11"/>
        <v>9985</v>
      </c>
    </row>
    <row r="260" spans="1:17" x14ac:dyDescent="0.2">
      <c r="A260" s="593" t="s">
        <v>1166</v>
      </c>
      <c r="B260" s="594" t="s">
        <v>1121</v>
      </c>
      <c r="C260" s="437" t="s">
        <v>625</v>
      </c>
      <c r="D260" s="493" t="s">
        <v>625</v>
      </c>
      <c r="E260" s="597">
        <v>9493</v>
      </c>
      <c r="F260" s="597">
        <v>1760976500</v>
      </c>
      <c r="G260" s="602">
        <v>1908250487</v>
      </c>
      <c r="H260" s="602">
        <v>201017</v>
      </c>
      <c r="I260" s="142">
        <v>89.8</v>
      </c>
      <c r="J260" s="56">
        <v>2443693756</v>
      </c>
      <c r="K260" s="56">
        <v>535443269</v>
      </c>
      <c r="L260" s="599">
        <v>21.04</v>
      </c>
      <c r="M260" s="599">
        <v>18.97</v>
      </c>
      <c r="N260" s="56">
        <v>11867</v>
      </c>
      <c r="O260" s="564">
        <f t="shared" si="9"/>
        <v>193</v>
      </c>
      <c r="P260" s="564" t="str">
        <f t="shared" si="10"/>
        <v>Ånge</v>
      </c>
      <c r="Q260" s="600">
        <f t="shared" si="11"/>
        <v>11867</v>
      </c>
    </row>
    <row r="261" spans="1:17" x14ac:dyDescent="0.2">
      <c r="A261" s="593" t="s">
        <v>1166</v>
      </c>
      <c r="B261" s="594" t="s">
        <v>1136</v>
      </c>
      <c r="C261" s="437" t="s">
        <v>626</v>
      </c>
      <c r="D261" s="493" t="s">
        <v>626</v>
      </c>
      <c r="E261" s="597">
        <v>56141</v>
      </c>
      <c r="F261" s="597">
        <v>11352103700</v>
      </c>
      <c r="G261" s="602">
        <v>12301502837</v>
      </c>
      <c r="H261" s="602">
        <v>219118</v>
      </c>
      <c r="I261" s="142">
        <v>97.9</v>
      </c>
      <c r="J261" s="56">
        <v>14451849905</v>
      </c>
      <c r="K261" s="56">
        <v>2150347068</v>
      </c>
      <c r="L261" s="599">
        <v>21.04</v>
      </c>
      <c r="M261" s="599">
        <v>18.97</v>
      </c>
      <c r="N261" s="56">
        <v>8059</v>
      </c>
      <c r="O261" s="564">
        <f t="shared" si="9"/>
        <v>77</v>
      </c>
      <c r="P261" s="564" t="str">
        <f t="shared" si="10"/>
        <v>Örnsköldsvik</v>
      </c>
      <c r="Q261" s="600">
        <f t="shared" si="11"/>
        <v>8059</v>
      </c>
    </row>
    <row r="262" spans="1:17" ht="25.5" x14ac:dyDescent="0.2">
      <c r="A262" s="593" t="s">
        <v>1167</v>
      </c>
      <c r="B262" s="594" t="s">
        <v>864</v>
      </c>
      <c r="C262" s="595" t="s">
        <v>628</v>
      </c>
      <c r="D262" s="596" t="s">
        <v>709</v>
      </c>
      <c r="E262" s="597">
        <v>7126</v>
      </c>
      <c r="F262" s="597">
        <v>1190139300</v>
      </c>
      <c r="G262" s="602">
        <v>1289673030</v>
      </c>
      <c r="H262" s="602">
        <v>180981</v>
      </c>
      <c r="I262" s="142">
        <v>80.900000000000006</v>
      </c>
      <c r="J262" s="56">
        <v>1834379196</v>
      </c>
      <c r="K262" s="56">
        <v>544706166</v>
      </c>
      <c r="L262" s="599">
        <v>20.170000000000002</v>
      </c>
      <c r="M262" s="599">
        <v>18.100000000000001</v>
      </c>
      <c r="N262" s="56">
        <v>15418</v>
      </c>
      <c r="O262" s="564">
        <f t="shared" si="9"/>
        <v>280</v>
      </c>
      <c r="P262" s="564" t="str">
        <f t="shared" si="10"/>
        <v>Berg</v>
      </c>
      <c r="Q262" s="600">
        <f t="shared" si="11"/>
        <v>15418</v>
      </c>
    </row>
    <row r="263" spans="1:17" x14ac:dyDescent="0.2">
      <c r="A263" s="593" t="s">
        <v>1167</v>
      </c>
      <c r="B263" s="594" t="s">
        <v>876</v>
      </c>
      <c r="C263" s="437" t="s">
        <v>629</v>
      </c>
      <c r="D263" s="493" t="s">
        <v>629</v>
      </c>
      <c r="E263" s="597">
        <v>6497</v>
      </c>
      <c r="F263" s="597">
        <v>1102199400</v>
      </c>
      <c r="G263" s="602">
        <v>1194378540</v>
      </c>
      <c r="H263" s="602">
        <v>183835</v>
      </c>
      <c r="I263" s="142">
        <v>82.1</v>
      </c>
      <c r="J263" s="56">
        <v>1672461638</v>
      </c>
      <c r="K263" s="56">
        <v>478083098</v>
      </c>
      <c r="L263" s="599">
        <v>20.170000000000002</v>
      </c>
      <c r="M263" s="599">
        <v>18.100000000000001</v>
      </c>
      <c r="N263" s="56">
        <v>14842</v>
      </c>
      <c r="O263" s="564">
        <f t="shared" si="9"/>
        <v>269</v>
      </c>
      <c r="P263" s="564" t="str">
        <f t="shared" si="10"/>
        <v>Bräcke</v>
      </c>
      <c r="Q263" s="600">
        <f t="shared" si="11"/>
        <v>14842</v>
      </c>
    </row>
    <row r="264" spans="1:17" x14ac:dyDescent="0.2">
      <c r="A264" s="593" t="s">
        <v>1167</v>
      </c>
      <c r="B264" s="594" t="s">
        <v>932</v>
      </c>
      <c r="C264" s="437" t="s">
        <v>630</v>
      </c>
      <c r="D264" s="493" t="s">
        <v>630</v>
      </c>
      <c r="E264" s="597">
        <v>10179</v>
      </c>
      <c r="F264" s="597">
        <v>1871450900</v>
      </c>
      <c r="G264" s="602">
        <v>2027964082</v>
      </c>
      <c r="H264" s="602">
        <v>199230</v>
      </c>
      <c r="I264" s="142">
        <v>89</v>
      </c>
      <c r="J264" s="56">
        <v>2620284287</v>
      </c>
      <c r="K264" s="56">
        <v>592320205</v>
      </c>
      <c r="L264" s="599">
        <v>20.170000000000002</v>
      </c>
      <c r="M264" s="599">
        <v>18.100000000000001</v>
      </c>
      <c r="N264" s="56">
        <v>11737</v>
      </c>
      <c r="O264" s="564">
        <f t="shared" si="9"/>
        <v>187</v>
      </c>
      <c r="P264" s="564" t="str">
        <f t="shared" si="10"/>
        <v>Härjedalen</v>
      </c>
      <c r="Q264" s="600">
        <f t="shared" si="11"/>
        <v>11737</v>
      </c>
    </row>
    <row r="265" spans="1:17" x14ac:dyDescent="0.2">
      <c r="A265" s="593" t="s">
        <v>1167</v>
      </c>
      <c r="B265" s="594" t="s">
        <v>959</v>
      </c>
      <c r="C265" s="437" t="s">
        <v>631</v>
      </c>
      <c r="D265" s="493" t="s">
        <v>631</v>
      </c>
      <c r="E265" s="597">
        <v>14898</v>
      </c>
      <c r="F265" s="597">
        <v>2741368800</v>
      </c>
      <c r="G265" s="602">
        <v>2970634955</v>
      </c>
      <c r="H265" s="602">
        <v>199398</v>
      </c>
      <c r="I265" s="142">
        <v>89.1</v>
      </c>
      <c r="J265" s="56">
        <v>3835052099</v>
      </c>
      <c r="K265" s="56">
        <v>864417144</v>
      </c>
      <c r="L265" s="599">
        <v>20.170000000000002</v>
      </c>
      <c r="M265" s="599">
        <v>18.100000000000001</v>
      </c>
      <c r="N265" s="56">
        <v>11703</v>
      </c>
      <c r="O265" s="564">
        <f t="shared" si="9"/>
        <v>185</v>
      </c>
      <c r="P265" s="564" t="str">
        <f t="shared" si="10"/>
        <v>Krokom</v>
      </c>
      <c r="Q265" s="600">
        <f t="shared" si="11"/>
        <v>11703</v>
      </c>
    </row>
    <row r="266" spans="1:17" x14ac:dyDescent="0.2">
      <c r="A266" s="593" t="s">
        <v>1167</v>
      </c>
      <c r="B266" s="594" t="s">
        <v>1028</v>
      </c>
      <c r="C266" s="437" t="s">
        <v>632</v>
      </c>
      <c r="D266" s="493" t="s">
        <v>632</v>
      </c>
      <c r="E266" s="597">
        <v>5464</v>
      </c>
      <c r="F266" s="597">
        <v>935417300</v>
      </c>
      <c r="G266" s="602">
        <v>1013648120</v>
      </c>
      <c r="H266" s="602">
        <v>185514</v>
      </c>
      <c r="I266" s="142">
        <v>82.9</v>
      </c>
      <c r="J266" s="56">
        <v>1406546158</v>
      </c>
      <c r="K266" s="56">
        <v>392898038</v>
      </c>
      <c r="L266" s="599">
        <v>20.170000000000002</v>
      </c>
      <c r="M266" s="599">
        <v>18.100000000000001</v>
      </c>
      <c r="N266" s="56">
        <v>14504</v>
      </c>
      <c r="O266" s="564">
        <f t="shared" ref="O266:O298" si="12">RANK(N266,$N$9:$N$298,1)</f>
        <v>265</v>
      </c>
      <c r="P266" s="564" t="str">
        <f t="shared" ref="P266:P298" si="13">C266</f>
        <v>Ragunda</v>
      </c>
      <c r="Q266" s="600">
        <f t="shared" ref="Q266:Q298" si="14">N266</f>
        <v>14504</v>
      </c>
    </row>
    <row r="267" spans="1:17" x14ac:dyDescent="0.2">
      <c r="A267" s="593" t="s">
        <v>1167</v>
      </c>
      <c r="B267" s="594" t="s">
        <v>1056</v>
      </c>
      <c r="C267" s="437" t="s">
        <v>633</v>
      </c>
      <c r="D267" s="493" t="s">
        <v>633</v>
      </c>
      <c r="E267" s="597">
        <v>11806</v>
      </c>
      <c r="F267" s="597">
        <v>2021887500</v>
      </c>
      <c r="G267" s="602">
        <v>2190981995</v>
      </c>
      <c r="H267" s="602">
        <v>185582</v>
      </c>
      <c r="I267" s="142">
        <v>82.9</v>
      </c>
      <c r="J267" s="56">
        <v>3039107604</v>
      </c>
      <c r="K267" s="56">
        <v>848125609</v>
      </c>
      <c r="L267" s="599">
        <v>20.170000000000002</v>
      </c>
      <c r="M267" s="599">
        <v>18.100000000000001</v>
      </c>
      <c r="N267" s="56">
        <v>14490</v>
      </c>
      <c r="O267" s="564">
        <f t="shared" si="12"/>
        <v>263</v>
      </c>
      <c r="P267" s="564" t="str">
        <f t="shared" si="13"/>
        <v>Strömsund</v>
      </c>
      <c r="Q267" s="600">
        <f t="shared" si="14"/>
        <v>14490</v>
      </c>
    </row>
    <row r="268" spans="1:17" x14ac:dyDescent="0.2">
      <c r="A268" s="593" t="s">
        <v>1167</v>
      </c>
      <c r="B268" s="594" t="s">
        <v>1122</v>
      </c>
      <c r="C268" s="437" t="s">
        <v>634</v>
      </c>
      <c r="D268" s="493" t="s">
        <v>634</v>
      </c>
      <c r="E268" s="597">
        <v>11183</v>
      </c>
      <c r="F268" s="597">
        <v>1957213800</v>
      </c>
      <c r="G268" s="602">
        <v>2120899505</v>
      </c>
      <c r="H268" s="602">
        <v>189654</v>
      </c>
      <c r="I268" s="142">
        <v>84.7</v>
      </c>
      <c r="J268" s="56">
        <v>2878734570</v>
      </c>
      <c r="K268" s="56">
        <v>757835065</v>
      </c>
      <c r="L268" s="599">
        <v>20.170000000000002</v>
      </c>
      <c r="M268" s="599">
        <v>18.100000000000001</v>
      </c>
      <c r="N268" s="56">
        <v>13669</v>
      </c>
      <c r="O268" s="564">
        <f t="shared" si="12"/>
        <v>247</v>
      </c>
      <c r="P268" s="564" t="str">
        <f t="shared" si="13"/>
        <v>Åre</v>
      </c>
      <c r="Q268" s="600">
        <f t="shared" si="14"/>
        <v>13669</v>
      </c>
    </row>
    <row r="269" spans="1:17" x14ac:dyDescent="0.2">
      <c r="A269" s="593" t="s">
        <v>1167</v>
      </c>
      <c r="B269" s="594" t="s">
        <v>1137</v>
      </c>
      <c r="C269" s="437" t="s">
        <v>635</v>
      </c>
      <c r="D269" s="493" t="s">
        <v>635</v>
      </c>
      <c r="E269" s="597">
        <v>62559</v>
      </c>
      <c r="F269" s="597">
        <v>12213179800</v>
      </c>
      <c r="G269" s="602">
        <v>13234592453</v>
      </c>
      <c r="H269" s="602">
        <v>211554</v>
      </c>
      <c r="I269" s="142">
        <v>94.5</v>
      </c>
      <c r="J269" s="56">
        <v>16103975315</v>
      </c>
      <c r="K269" s="56">
        <v>2869382862</v>
      </c>
      <c r="L269" s="599">
        <v>20.170000000000002</v>
      </c>
      <c r="M269" s="599">
        <v>18.100000000000001</v>
      </c>
      <c r="N269" s="56">
        <v>9251</v>
      </c>
      <c r="O269" s="564">
        <f t="shared" si="12"/>
        <v>99</v>
      </c>
      <c r="P269" s="564" t="str">
        <f t="shared" si="13"/>
        <v>Östersund</v>
      </c>
      <c r="Q269" s="600">
        <f t="shared" si="14"/>
        <v>9251</v>
      </c>
    </row>
    <row r="270" spans="1:17" ht="25.5" x14ac:dyDescent="0.2">
      <c r="A270" s="593" t="s">
        <v>1168</v>
      </c>
      <c r="B270" s="594" t="s">
        <v>865</v>
      </c>
      <c r="C270" s="595" t="s">
        <v>637</v>
      </c>
      <c r="D270" s="596" t="s">
        <v>710</v>
      </c>
      <c r="E270" s="597">
        <v>2453</v>
      </c>
      <c r="F270" s="597">
        <v>415633400</v>
      </c>
      <c r="G270" s="602">
        <v>450393653</v>
      </c>
      <c r="H270" s="602">
        <v>183609</v>
      </c>
      <c r="I270" s="142">
        <v>82</v>
      </c>
      <c r="J270" s="56">
        <v>631452732</v>
      </c>
      <c r="K270" s="56">
        <v>181059079</v>
      </c>
      <c r="L270" s="599">
        <v>20.6</v>
      </c>
      <c r="M270" s="599">
        <v>18.53</v>
      </c>
      <c r="N270" s="56">
        <v>15205</v>
      </c>
      <c r="O270" s="564">
        <f t="shared" si="12"/>
        <v>274</v>
      </c>
      <c r="P270" s="564" t="str">
        <f t="shared" si="13"/>
        <v>Bjurholm</v>
      </c>
      <c r="Q270" s="600">
        <f t="shared" si="14"/>
        <v>15205</v>
      </c>
    </row>
    <row r="271" spans="1:17" x14ac:dyDescent="0.2">
      <c r="A271" s="593" t="s">
        <v>1168</v>
      </c>
      <c r="B271" s="594" t="s">
        <v>882</v>
      </c>
      <c r="C271" s="437" t="s">
        <v>638</v>
      </c>
      <c r="D271" s="493" t="s">
        <v>638</v>
      </c>
      <c r="E271" s="597">
        <v>2655</v>
      </c>
      <c r="F271" s="597">
        <v>466899300</v>
      </c>
      <c r="G271" s="602">
        <v>505947022</v>
      </c>
      <c r="H271" s="602">
        <v>190564</v>
      </c>
      <c r="I271" s="142">
        <v>85.1</v>
      </c>
      <c r="J271" s="56">
        <v>683451693</v>
      </c>
      <c r="K271" s="56">
        <v>177504671</v>
      </c>
      <c r="L271" s="599">
        <v>20.6</v>
      </c>
      <c r="M271" s="599">
        <v>18.53</v>
      </c>
      <c r="N271" s="56">
        <v>13772</v>
      </c>
      <c r="O271" s="564">
        <f t="shared" si="12"/>
        <v>249</v>
      </c>
      <c r="P271" s="564" t="str">
        <f t="shared" si="13"/>
        <v>Dorotea</v>
      </c>
      <c r="Q271" s="600">
        <f t="shared" si="14"/>
        <v>13772</v>
      </c>
    </row>
    <row r="272" spans="1:17" x14ac:dyDescent="0.2">
      <c r="A272" s="593" t="s">
        <v>1168</v>
      </c>
      <c r="B272" s="594" t="s">
        <v>985</v>
      </c>
      <c r="C272" s="437" t="s">
        <v>639</v>
      </c>
      <c r="D272" s="493" t="s">
        <v>639</v>
      </c>
      <c r="E272" s="597">
        <v>12281</v>
      </c>
      <c r="F272" s="597">
        <v>2308700400</v>
      </c>
      <c r="G272" s="602">
        <v>2501781632</v>
      </c>
      <c r="H272" s="602">
        <v>203712</v>
      </c>
      <c r="I272" s="142">
        <v>91</v>
      </c>
      <c r="J272" s="56">
        <v>3161382389</v>
      </c>
      <c r="K272" s="56">
        <v>659600757</v>
      </c>
      <c r="L272" s="599">
        <v>20.6</v>
      </c>
      <c r="M272" s="599">
        <v>18.53</v>
      </c>
      <c r="N272" s="56">
        <v>11064</v>
      </c>
      <c r="O272" s="564">
        <f t="shared" si="12"/>
        <v>164</v>
      </c>
      <c r="P272" s="564" t="str">
        <f t="shared" si="13"/>
        <v>Lycksele</v>
      </c>
      <c r="Q272" s="600">
        <f t="shared" si="14"/>
        <v>11064</v>
      </c>
    </row>
    <row r="273" spans="1:17" x14ac:dyDescent="0.2">
      <c r="A273" s="593" t="s">
        <v>1168</v>
      </c>
      <c r="B273" s="594" t="s">
        <v>989</v>
      </c>
      <c r="C273" s="437" t="s">
        <v>640</v>
      </c>
      <c r="D273" s="493" t="s">
        <v>640</v>
      </c>
      <c r="E273" s="597">
        <v>3122</v>
      </c>
      <c r="F273" s="597">
        <v>609123800</v>
      </c>
      <c r="G273" s="602">
        <v>660066042</v>
      </c>
      <c r="H273" s="602">
        <v>211424</v>
      </c>
      <c r="I273" s="142">
        <v>94.5</v>
      </c>
      <c r="J273" s="56">
        <v>803667113</v>
      </c>
      <c r="K273" s="56">
        <v>143601071</v>
      </c>
      <c r="L273" s="599">
        <v>20.6</v>
      </c>
      <c r="M273" s="599">
        <v>18.53</v>
      </c>
      <c r="N273" s="56">
        <v>9475</v>
      </c>
      <c r="O273" s="564">
        <f t="shared" si="12"/>
        <v>105</v>
      </c>
      <c r="P273" s="564" t="str">
        <f t="shared" si="13"/>
        <v>Malå</v>
      </c>
      <c r="Q273" s="600">
        <f t="shared" si="14"/>
        <v>9475</v>
      </c>
    </row>
    <row r="274" spans="1:17" x14ac:dyDescent="0.2">
      <c r="A274" s="593" t="s">
        <v>1168</v>
      </c>
      <c r="B274" s="594" t="s">
        <v>1007</v>
      </c>
      <c r="C274" s="437" t="s">
        <v>641</v>
      </c>
      <c r="D274" s="493" t="s">
        <v>641</v>
      </c>
      <c r="E274" s="597">
        <v>7124</v>
      </c>
      <c r="F274" s="597">
        <v>1296530600</v>
      </c>
      <c r="G274" s="602">
        <v>1404962047</v>
      </c>
      <c r="H274" s="602">
        <v>197215</v>
      </c>
      <c r="I274" s="142">
        <v>88.1</v>
      </c>
      <c r="J274" s="56">
        <v>1833864354</v>
      </c>
      <c r="K274" s="56">
        <v>428902307</v>
      </c>
      <c r="L274" s="599">
        <v>20.6</v>
      </c>
      <c r="M274" s="599">
        <v>18.53</v>
      </c>
      <c r="N274" s="56">
        <v>12402</v>
      </c>
      <c r="O274" s="564">
        <f t="shared" si="12"/>
        <v>213</v>
      </c>
      <c r="P274" s="564" t="str">
        <f t="shared" si="13"/>
        <v>Nordmaling</v>
      </c>
      <c r="Q274" s="600">
        <f t="shared" si="14"/>
        <v>12402</v>
      </c>
    </row>
    <row r="275" spans="1:17" x14ac:dyDescent="0.2">
      <c r="A275" s="593" t="s">
        <v>1168</v>
      </c>
      <c r="B275" s="594" t="s">
        <v>1010</v>
      </c>
      <c r="C275" s="437" t="s">
        <v>642</v>
      </c>
      <c r="D275" s="493" t="s">
        <v>642</v>
      </c>
      <c r="E275" s="597">
        <v>4096</v>
      </c>
      <c r="F275" s="597">
        <v>749873100</v>
      </c>
      <c r="G275" s="602">
        <v>812586487</v>
      </c>
      <c r="H275" s="602">
        <v>198385</v>
      </c>
      <c r="I275" s="142">
        <v>88.6</v>
      </c>
      <c r="J275" s="56">
        <v>1054394778</v>
      </c>
      <c r="K275" s="56">
        <v>241808291</v>
      </c>
      <c r="L275" s="599">
        <v>20.6</v>
      </c>
      <c r="M275" s="599">
        <v>18.53</v>
      </c>
      <c r="N275" s="56">
        <v>12161</v>
      </c>
      <c r="O275" s="564">
        <f t="shared" si="12"/>
        <v>204</v>
      </c>
      <c r="P275" s="564" t="str">
        <f t="shared" si="13"/>
        <v>Norsjö</v>
      </c>
      <c r="Q275" s="600">
        <f t="shared" si="14"/>
        <v>12161</v>
      </c>
    </row>
    <row r="276" spans="1:17" x14ac:dyDescent="0.2">
      <c r="A276" s="593" t="s">
        <v>1168</v>
      </c>
      <c r="B276" s="594" t="s">
        <v>1029</v>
      </c>
      <c r="C276" s="437" t="s">
        <v>643</v>
      </c>
      <c r="D276" s="493" t="s">
        <v>643</v>
      </c>
      <c r="E276" s="597">
        <v>6805</v>
      </c>
      <c r="F276" s="597">
        <v>1231516500</v>
      </c>
      <c r="G276" s="602">
        <v>1334510688</v>
      </c>
      <c r="H276" s="602">
        <v>196107</v>
      </c>
      <c r="I276" s="142">
        <v>87.6</v>
      </c>
      <c r="J276" s="56">
        <v>1751747183</v>
      </c>
      <c r="K276" s="56">
        <v>417236495</v>
      </c>
      <c r="L276" s="599">
        <v>20.6</v>
      </c>
      <c r="M276" s="599">
        <v>18.53</v>
      </c>
      <c r="N276" s="56">
        <v>12631</v>
      </c>
      <c r="O276" s="564">
        <f t="shared" si="12"/>
        <v>221</v>
      </c>
      <c r="P276" s="564" t="str">
        <f t="shared" si="13"/>
        <v>Robertsfors</v>
      </c>
      <c r="Q276" s="600">
        <f t="shared" si="14"/>
        <v>12631</v>
      </c>
    </row>
    <row r="277" spans="1:17" x14ac:dyDescent="0.2">
      <c r="A277" s="593" t="s">
        <v>1168</v>
      </c>
      <c r="B277" s="594" t="s">
        <v>1039</v>
      </c>
      <c r="C277" s="437" t="s">
        <v>644</v>
      </c>
      <c r="D277" s="493" t="s">
        <v>644</v>
      </c>
      <c r="E277" s="597">
        <v>72650</v>
      </c>
      <c r="F277" s="597">
        <v>14493796300</v>
      </c>
      <c r="G277" s="602">
        <v>15705941472</v>
      </c>
      <c r="H277" s="602">
        <v>216186</v>
      </c>
      <c r="I277" s="142">
        <v>96.6</v>
      </c>
      <c r="J277" s="56">
        <v>18701606590</v>
      </c>
      <c r="K277" s="56">
        <v>2995665118</v>
      </c>
      <c r="L277" s="599">
        <v>20.6</v>
      </c>
      <c r="M277" s="599">
        <v>18.53</v>
      </c>
      <c r="N277" s="56">
        <v>8494</v>
      </c>
      <c r="O277" s="564">
        <f t="shared" si="12"/>
        <v>83</v>
      </c>
      <c r="P277" s="564" t="str">
        <f t="shared" si="13"/>
        <v>Skellefteå</v>
      </c>
      <c r="Q277" s="600">
        <f t="shared" si="14"/>
        <v>8494</v>
      </c>
    </row>
    <row r="278" spans="1:17" x14ac:dyDescent="0.2">
      <c r="A278" s="593" t="s">
        <v>1168</v>
      </c>
      <c r="B278" s="594" t="s">
        <v>1047</v>
      </c>
      <c r="C278" s="437" t="s">
        <v>645</v>
      </c>
      <c r="D278" s="493" t="s">
        <v>645</v>
      </c>
      <c r="E278" s="597">
        <v>2526</v>
      </c>
      <c r="F278" s="597">
        <v>437577900</v>
      </c>
      <c r="G278" s="602">
        <v>474173415</v>
      </c>
      <c r="H278" s="602">
        <v>187717</v>
      </c>
      <c r="I278" s="142">
        <v>83.9</v>
      </c>
      <c r="J278" s="56">
        <v>650244436</v>
      </c>
      <c r="K278" s="56">
        <v>176071021</v>
      </c>
      <c r="L278" s="599">
        <v>20.6</v>
      </c>
      <c r="M278" s="599">
        <v>18.53</v>
      </c>
      <c r="N278" s="56">
        <v>14359</v>
      </c>
      <c r="O278" s="564">
        <f t="shared" si="12"/>
        <v>260</v>
      </c>
      <c r="P278" s="564" t="str">
        <f t="shared" si="13"/>
        <v>Sorsele</v>
      </c>
      <c r="Q278" s="600">
        <f t="shared" si="14"/>
        <v>14359</v>
      </c>
    </row>
    <row r="279" spans="1:17" x14ac:dyDescent="0.2">
      <c r="A279" s="593" t="s">
        <v>1168</v>
      </c>
      <c r="B279" s="594" t="s">
        <v>1053</v>
      </c>
      <c r="C279" s="437" t="s">
        <v>646</v>
      </c>
      <c r="D279" s="493" t="s">
        <v>646</v>
      </c>
      <c r="E279" s="597">
        <v>5883</v>
      </c>
      <c r="F279" s="597">
        <v>1065838300</v>
      </c>
      <c r="G279" s="602">
        <v>1154976489</v>
      </c>
      <c r="H279" s="602">
        <v>196324</v>
      </c>
      <c r="I279" s="142">
        <v>87.7</v>
      </c>
      <c r="J279" s="56">
        <v>1514405390</v>
      </c>
      <c r="K279" s="56">
        <v>359428901</v>
      </c>
      <c r="L279" s="599">
        <v>20.6</v>
      </c>
      <c r="M279" s="599">
        <v>18.53</v>
      </c>
      <c r="N279" s="56">
        <v>12586</v>
      </c>
      <c r="O279" s="564">
        <f t="shared" si="12"/>
        <v>218</v>
      </c>
      <c r="P279" s="564" t="str">
        <f t="shared" si="13"/>
        <v>Storuman</v>
      </c>
      <c r="Q279" s="600">
        <f t="shared" si="14"/>
        <v>12586</v>
      </c>
    </row>
    <row r="280" spans="1:17" x14ac:dyDescent="0.2">
      <c r="A280" s="593" t="s">
        <v>1168</v>
      </c>
      <c r="B280" s="594" t="s">
        <v>1091</v>
      </c>
      <c r="C280" s="437" t="s">
        <v>647</v>
      </c>
      <c r="D280" s="493" t="s">
        <v>647</v>
      </c>
      <c r="E280" s="597">
        <v>124907</v>
      </c>
      <c r="F280" s="597">
        <v>25251068400</v>
      </c>
      <c r="G280" s="602">
        <v>27362865752</v>
      </c>
      <c r="H280" s="602">
        <v>219066</v>
      </c>
      <c r="I280" s="142">
        <v>97.9</v>
      </c>
      <c r="J280" s="56">
        <v>32153634884</v>
      </c>
      <c r="K280" s="56">
        <v>4790769132</v>
      </c>
      <c r="L280" s="599">
        <v>20.6</v>
      </c>
      <c r="M280" s="599">
        <v>18.53</v>
      </c>
      <c r="N280" s="56">
        <v>7901</v>
      </c>
      <c r="O280" s="564">
        <f t="shared" si="12"/>
        <v>72</v>
      </c>
      <c r="P280" s="564" t="str">
        <f t="shared" si="13"/>
        <v>Umeå</v>
      </c>
      <c r="Q280" s="600">
        <f t="shared" si="14"/>
        <v>7901</v>
      </c>
    </row>
    <row r="281" spans="1:17" x14ac:dyDescent="0.2">
      <c r="A281" s="593" t="s">
        <v>1168</v>
      </c>
      <c r="B281" s="594" t="s">
        <v>1106</v>
      </c>
      <c r="C281" s="437" t="s">
        <v>648</v>
      </c>
      <c r="D281" s="493" t="s">
        <v>648</v>
      </c>
      <c r="E281" s="597">
        <v>6799</v>
      </c>
      <c r="F281" s="597">
        <v>1149449400</v>
      </c>
      <c r="G281" s="602">
        <v>1245580152</v>
      </c>
      <c r="H281" s="602">
        <v>183200</v>
      </c>
      <c r="I281" s="142">
        <v>81.8</v>
      </c>
      <c r="J281" s="56">
        <v>1750202659</v>
      </c>
      <c r="K281" s="56">
        <v>504622507</v>
      </c>
      <c r="L281" s="599">
        <v>20.6</v>
      </c>
      <c r="M281" s="599">
        <v>18.53</v>
      </c>
      <c r="N281" s="56">
        <v>15289</v>
      </c>
      <c r="O281" s="564">
        <f t="shared" si="12"/>
        <v>277</v>
      </c>
      <c r="P281" s="564" t="str">
        <f t="shared" si="13"/>
        <v>Vilhelmina</v>
      </c>
      <c r="Q281" s="600">
        <f t="shared" si="14"/>
        <v>15289</v>
      </c>
    </row>
    <row r="282" spans="1:17" x14ac:dyDescent="0.2">
      <c r="A282" s="593" t="s">
        <v>1168</v>
      </c>
      <c r="B282" s="594" t="s">
        <v>1108</v>
      </c>
      <c r="C282" s="437" t="s">
        <v>649</v>
      </c>
      <c r="D282" s="493" t="s">
        <v>649</v>
      </c>
      <c r="E282" s="597">
        <v>5396</v>
      </c>
      <c r="F282" s="597">
        <v>962561200</v>
      </c>
      <c r="G282" s="602">
        <v>1043062118</v>
      </c>
      <c r="H282" s="602">
        <v>193303</v>
      </c>
      <c r="I282" s="142">
        <v>86.4</v>
      </c>
      <c r="J282" s="56">
        <v>1389041558</v>
      </c>
      <c r="K282" s="56">
        <v>345979440</v>
      </c>
      <c r="L282" s="599">
        <v>20.6</v>
      </c>
      <c r="M282" s="599">
        <v>18.53</v>
      </c>
      <c r="N282" s="56">
        <v>13208</v>
      </c>
      <c r="O282" s="564">
        <f t="shared" si="12"/>
        <v>237</v>
      </c>
      <c r="P282" s="564" t="str">
        <f t="shared" si="13"/>
        <v>Vindeln</v>
      </c>
      <c r="Q282" s="600">
        <f t="shared" si="14"/>
        <v>13208</v>
      </c>
    </row>
    <row r="283" spans="1:17" x14ac:dyDescent="0.2">
      <c r="A283" s="593" t="s">
        <v>1168</v>
      </c>
      <c r="B283" s="594" t="s">
        <v>1112</v>
      </c>
      <c r="C283" s="437" t="s">
        <v>650</v>
      </c>
      <c r="D283" s="493" t="s">
        <v>650</v>
      </c>
      <c r="E283" s="597">
        <v>8752</v>
      </c>
      <c r="F283" s="597">
        <v>1625938300</v>
      </c>
      <c r="G283" s="602">
        <v>1761918772</v>
      </c>
      <c r="H283" s="602">
        <v>201316</v>
      </c>
      <c r="I283" s="142">
        <v>89.9</v>
      </c>
      <c r="J283" s="56">
        <v>2252945091</v>
      </c>
      <c r="K283" s="56">
        <v>491026319</v>
      </c>
      <c r="L283" s="599">
        <v>20.6</v>
      </c>
      <c r="M283" s="599">
        <v>18.53</v>
      </c>
      <c r="N283" s="56">
        <v>11558</v>
      </c>
      <c r="O283" s="564">
        <f t="shared" si="12"/>
        <v>179</v>
      </c>
      <c r="P283" s="564" t="str">
        <f t="shared" si="13"/>
        <v>Vännäs</v>
      </c>
      <c r="Q283" s="600">
        <f t="shared" si="14"/>
        <v>11558</v>
      </c>
    </row>
    <row r="284" spans="1:17" x14ac:dyDescent="0.2">
      <c r="A284" s="593" t="s">
        <v>1168</v>
      </c>
      <c r="B284" s="594" t="s">
        <v>1124</v>
      </c>
      <c r="C284" s="437" t="s">
        <v>651</v>
      </c>
      <c r="D284" s="493" t="s">
        <v>651</v>
      </c>
      <c r="E284" s="597">
        <v>2829</v>
      </c>
      <c r="F284" s="597">
        <v>482613700</v>
      </c>
      <c r="G284" s="602">
        <v>522975649</v>
      </c>
      <c r="H284" s="602">
        <v>184862</v>
      </c>
      <c r="I284" s="142">
        <v>82.6</v>
      </c>
      <c r="J284" s="56">
        <v>728242877</v>
      </c>
      <c r="K284" s="56">
        <v>205267228</v>
      </c>
      <c r="L284" s="599">
        <v>20.6</v>
      </c>
      <c r="M284" s="599">
        <v>18.53</v>
      </c>
      <c r="N284" s="56">
        <v>14947</v>
      </c>
      <c r="O284" s="564">
        <f t="shared" si="12"/>
        <v>272</v>
      </c>
      <c r="P284" s="564" t="str">
        <f t="shared" si="13"/>
        <v>Åsele</v>
      </c>
      <c r="Q284" s="600">
        <f t="shared" si="14"/>
        <v>14947</v>
      </c>
    </row>
    <row r="285" spans="1:17" ht="25.5" x14ac:dyDescent="0.2">
      <c r="A285" s="593" t="s">
        <v>1169</v>
      </c>
      <c r="B285" s="594" t="s">
        <v>858</v>
      </c>
      <c r="C285" s="595" t="s">
        <v>653</v>
      </c>
      <c r="D285" s="596" t="s">
        <v>711</v>
      </c>
      <c r="E285" s="597">
        <v>2827</v>
      </c>
      <c r="F285" s="597">
        <v>563517200</v>
      </c>
      <c r="G285" s="602">
        <v>610645270</v>
      </c>
      <c r="H285" s="602">
        <v>216005</v>
      </c>
      <c r="I285" s="142">
        <v>96.5</v>
      </c>
      <c r="J285" s="56">
        <v>727728036</v>
      </c>
      <c r="K285" s="56">
        <v>117082766</v>
      </c>
      <c r="L285" s="599">
        <v>20.45</v>
      </c>
      <c r="M285" s="599">
        <v>18.38</v>
      </c>
      <c r="N285" s="56">
        <v>8470</v>
      </c>
      <c r="O285" s="564">
        <f t="shared" si="12"/>
        <v>82</v>
      </c>
      <c r="P285" s="564" t="str">
        <f t="shared" si="13"/>
        <v>Arjeplog</v>
      </c>
      <c r="Q285" s="600">
        <f t="shared" si="14"/>
        <v>8470</v>
      </c>
    </row>
    <row r="286" spans="1:17" x14ac:dyDescent="0.2">
      <c r="A286" s="593" t="s">
        <v>1169</v>
      </c>
      <c r="B286" s="594" t="s">
        <v>859</v>
      </c>
      <c r="C286" s="437" t="s">
        <v>654</v>
      </c>
      <c r="D286" s="493" t="s">
        <v>654</v>
      </c>
      <c r="E286" s="597">
        <v>6437</v>
      </c>
      <c r="F286" s="597">
        <v>1240980600</v>
      </c>
      <c r="G286" s="602">
        <v>1344766290</v>
      </c>
      <c r="H286" s="602">
        <v>208912</v>
      </c>
      <c r="I286" s="142">
        <v>93.3</v>
      </c>
      <c r="J286" s="56">
        <v>1657016402</v>
      </c>
      <c r="K286" s="56">
        <v>312250112</v>
      </c>
      <c r="L286" s="599">
        <v>20.45</v>
      </c>
      <c r="M286" s="599">
        <v>18.38</v>
      </c>
      <c r="N286" s="56">
        <v>9920</v>
      </c>
      <c r="O286" s="564">
        <f t="shared" si="12"/>
        <v>120</v>
      </c>
      <c r="P286" s="564" t="str">
        <f t="shared" si="13"/>
        <v>Arvidsjaur</v>
      </c>
      <c r="Q286" s="600">
        <f t="shared" si="14"/>
        <v>9920</v>
      </c>
    </row>
    <row r="287" spans="1:17" x14ac:dyDescent="0.2">
      <c r="A287" s="593" t="s">
        <v>1169</v>
      </c>
      <c r="B287" s="594" t="s">
        <v>867</v>
      </c>
      <c r="C287" s="437" t="s">
        <v>655</v>
      </c>
      <c r="D287" s="493" t="s">
        <v>655</v>
      </c>
      <c r="E287" s="597">
        <v>28046</v>
      </c>
      <c r="F287" s="597">
        <v>5676776700</v>
      </c>
      <c r="G287" s="602">
        <v>6151536889</v>
      </c>
      <c r="H287" s="602">
        <v>219337</v>
      </c>
      <c r="I287" s="142">
        <v>98</v>
      </c>
      <c r="J287" s="56">
        <v>7219618148</v>
      </c>
      <c r="K287" s="56">
        <v>1068081259</v>
      </c>
      <c r="L287" s="599">
        <v>20.45</v>
      </c>
      <c r="M287" s="599">
        <v>18.38</v>
      </c>
      <c r="N287" s="56">
        <v>7788</v>
      </c>
      <c r="O287" s="564">
        <f t="shared" si="12"/>
        <v>69</v>
      </c>
      <c r="P287" s="564" t="str">
        <f t="shared" si="13"/>
        <v>Boden</v>
      </c>
      <c r="Q287" s="600">
        <f t="shared" si="14"/>
        <v>7788</v>
      </c>
    </row>
    <row r="288" spans="1:17" x14ac:dyDescent="0.2">
      <c r="A288" s="593" t="s">
        <v>1169</v>
      </c>
      <c r="B288" s="594" t="s">
        <v>908</v>
      </c>
      <c r="C288" s="437" t="s">
        <v>656</v>
      </c>
      <c r="D288" s="493" t="s">
        <v>656</v>
      </c>
      <c r="E288" s="597">
        <v>17863</v>
      </c>
      <c r="F288" s="597">
        <v>4269086000</v>
      </c>
      <c r="G288" s="602">
        <v>4626118200</v>
      </c>
      <c r="H288" s="602">
        <v>258978</v>
      </c>
      <c r="I288" s="142">
        <v>115.7</v>
      </c>
      <c r="J288" s="56">
        <v>4598304178</v>
      </c>
      <c r="K288" s="56">
        <v>-27814022</v>
      </c>
      <c r="L288" s="599">
        <v>20.45</v>
      </c>
      <c r="M288" s="599">
        <v>18.38</v>
      </c>
      <c r="N288" s="56">
        <v>-286</v>
      </c>
      <c r="O288" s="564">
        <f t="shared" si="12"/>
        <v>12</v>
      </c>
      <c r="P288" s="564" t="str">
        <f t="shared" si="13"/>
        <v>Gällivare</v>
      </c>
      <c r="Q288" s="600">
        <f t="shared" si="14"/>
        <v>-286</v>
      </c>
    </row>
    <row r="289" spans="1:17" x14ac:dyDescent="0.2">
      <c r="A289" s="593" t="s">
        <v>1169</v>
      </c>
      <c r="B289" s="594" t="s">
        <v>919</v>
      </c>
      <c r="C289" s="437" t="s">
        <v>657</v>
      </c>
      <c r="D289" s="493" t="s">
        <v>657</v>
      </c>
      <c r="E289" s="597">
        <v>9748</v>
      </c>
      <c r="F289" s="597">
        <v>1640304100</v>
      </c>
      <c r="G289" s="602">
        <v>1777486012</v>
      </c>
      <c r="H289" s="602">
        <v>182344</v>
      </c>
      <c r="I289" s="142">
        <v>81.5</v>
      </c>
      <c r="J289" s="56">
        <v>2509336009</v>
      </c>
      <c r="K289" s="56">
        <v>731849997</v>
      </c>
      <c r="L289" s="599">
        <v>20.45</v>
      </c>
      <c r="M289" s="599">
        <v>18.38</v>
      </c>
      <c r="N289" s="56">
        <v>15353</v>
      </c>
      <c r="O289" s="564">
        <f t="shared" si="12"/>
        <v>279</v>
      </c>
      <c r="P289" s="564" t="str">
        <f t="shared" si="13"/>
        <v>Haparanda</v>
      </c>
      <c r="Q289" s="600">
        <f t="shared" si="14"/>
        <v>15353</v>
      </c>
    </row>
    <row r="290" spans="1:17" x14ac:dyDescent="0.2">
      <c r="A290" s="593" t="s">
        <v>1169</v>
      </c>
      <c r="B290" s="594" t="s">
        <v>940</v>
      </c>
      <c r="C290" s="437" t="s">
        <v>658</v>
      </c>
      <c r="D290" s="493" t="s">
        <v>658</v>
      </c>
      <c r="E290" s="597">
        <v>5077</v>
      </c>
      <c r="F290" s="597">
        <v>994809800</v>
      </c>
      <c r="G290" s="602">
        <v>1078007733</v>
      </c>
      <c r="H290" s="602">
        <v>212332</v>
      </c>
      <c r="I290" s="142">
        <v>94.9</v>
      </c>
      <c r="J290" s="56">
        <v>1306924386</v>
      </c>
      <c r="K290" s="56">
        <v>228916653</v>
      </c>
      <c r="L290" s="599">
        <v>20.45</v>
      </c>
      <c r="M290" s="599">
        <v>18.38</v>
      </c>
      <c r="N290" s="56">
        <v>9221</v>
      </c>
      <c r="O290" s="564">
        <f t="shared" si="12"/>
        <v>97</v>
      </c>
      <c r="P290" s="564" t="str">
        <f t="shared" si="13"/>
        <v>Jokkmokk</v>
      </c>
      <c r="Q290" s="600">
        <f t="shared" si="14"/>
        <v>9221</v>
      </c>
    </row>
    <row r="291" spans="1:17" x14ac:dyDescent="0.2">
      <c r="A291" s="593" t="s">
        <v>1169</v>
      </c>
      <c r="B291" s="594" t="s">
        <v>943</v>
      </c>
      <c r="C291" s="437" t="s">
        <v>659</v>
      </c>
      <c r="D291" s="493" t="s">
        <v>659</v>
      </c>
      <c r="E291" s="597">
        <v>16191</v>
      </c>
      <c r="F291" s="597">
        <v>3188034800</v>
      </c>
      <c r="G291" s="602">
        <v>3454656526</v>
      </c>
      <c r="H291" s="602">
        <v>213369</v>
      </c>
      <c r="I291" s="142">
        <v>95.3</v>
      </c>
      <c r="J291" s="56">
        <v>4167896935</v>
      </c>
      <c r="K291" s="56">
        <v>713240409</v>
      </c>
      <c r="L291" s="599">
        <v>20.45</v>
      </c>
      <c r="M291" s="599">
        <v>18.38</v>
      </c>
      <c r="N291" s="56">
        <v>9009</v>
      </c>
      <c r="O291" s="564">
        <f t="shared" si="12"/>
        <v>92</v>
      </c>
      <c r="P291" s="564" t="str">
        <f t="shared" si="13"/>
        <v>Kalix</v>
      </c>
      <c r="Q291" s="600">
        <f t="shared" si="14"/>
        <v>9009</v>
      </c>
    </row>
    <row r="292" spans="1:17" x14ac:dyDescent="0.2">
      <c r="A292" s="593" t="s">
        <v>1169</v>
      </c>
      <c r="B292" s="594" t="s">
        <v>953</v>
      </c>
      <c r="C292" s="437" t="s">
        <v>660</v>
      </c>
      <c r="D292" s="493" t="s">
        <v>660</v>
      </c>
      <c r="E292" s="597">
        <v>23170</v>
      </c>
      <c r="F292" s="597">
        <v>5450330700</v>
      </c>
      <c r="G292" s="602">
        <v>5906152757</v>
      </c>
      <c r="H292" s="602">
        <v>254905</v>
      </c>
      <c r="I292" s="142">
        <v>113.9</v>
      </c>
      <c r="J292" s="56">
        <v>5964435302</v>
      </c>
      <c r="K292" s="56">
        <v>58282545</v>
      </c>
      <c r="L292" s="599">
        <v>20.45</v>
      </c>
      <c r="M292" s="599">
        <v>18.38</v>
      </c>
      <c r="N292" s="56">
        <v>514</v>
      </c>
      <c r="O292" s="564">
        <f t="shared" si="12"/>
        <v>14</v>
      </c>
      <c r="P292" s="564" t="str">
        <f t="shared" si="13"/>
        <v>Kiruna</v>
      </c>
      <c r="Q292" s="600">
        <f t="shared" si="14"/>
        <v>514</v>
      </c>
    </row>
    <row r="293" spans="1:17" x14ac:dyDescent="0.2">
      <c r="A293" s="593" t="s">
        <v>1169</v>
      </c>
      <c r="B293" s="594" t="s">
        <v>983</v>
      </c>
      <c r="C293" s="437" t="s">
        <v>661</v>
      </c>
      <c r="D293" s="493" t="s">
        <v>661</v>
      </c>
      <c r="E293" s="597">
        <v>77386</v>
      </c>
      <c r="F293" s="597">
        <v>16528728900</v>
      </c>
      <c r="G293" s="602">
        <v>17911059555</v>
      </c>
      <c r="H293" s="602">
        <v>231451</v>
      </c>
      <c r="I293" s="142">
        <v>103.4</v>
      </c>
      <c r="J293" s="56">
        <v>19920750552</v>
      </c>
      <c r="K293" s="56">
        <v>2009690997</v>
      </c>
      <c r="L293" s="599">
        <v>20.45</v>
      </c>
      <c r="M293" s="599">
        <v>18.38</v>
      </c>
      <c r="N293" s="56">
        <v>5311</v>
      </c>
      <c r="O293" s="564">
        <f t="shared" si="12"/>
        <v>40</v>
      </c>
      <c r="P293" s="564" t="str">
        <f t="shared" si="13"/>
        <v>Luleå</v>
      </c>
      <c r="Q293" s="600">
        <f t="shared" si="14"/>
        <v>5311</v>
      </c>
    </row>
    <row r="294" spans="1:17" x14ac:dyDescent="0.2">
      <c r="A294" s="593" t="s">
        <v>1169</v>
      </c>
      <c r="B294" s="594" t="s">
        <v>1024</v>
      </c>
      <c r="C294" s="437" t="s">
        <v>662</v>
      </c>
      <c r="D294" s="493" t="s">
        <v>662</v>
      </c>
      <c r="E294" s="597">
        <v>6050</v>
      </c>
      <c r="F294" s="597">
        <v>1116334300</v>
      </c>
      <c r="G294" s="602">
        <v>1209695570</v>
      </c>
      <c r="H294" s="602">
        <v>199950</v>
      </c>
      <c r="I294" s="142">
        <v>89.3</v>
      </c>
      <c r="J294" s="56">
        <v>1557394630</v>
      </c>
      <c r="K294" s="56">
        <v>347699060</v>
      </c>
      <c r="L294" s="599">
        <v>20.45</v>
      </c>
      <c r="M294" s="599">
        <v>18.38</v>
      </c>
      <c r="N294" s="56">
        <v>11753</v>
      </c>
      <c r="O294" s="564">
        <f t="shared" si="12"/>
        <v>189</v>
      </c>
      <c r="P294" s="564" t="str">
        <f t="shared" si="13"/>
        <v>Pajala</v>
      </c>
      <c r="Q294" s="600">
        <f t="shared" si="14"/>
        <v>11753</v>
      </c>
    </row>
    <row r="295" spans="1:17" x14ac:dyDescent="0.2">
      <c r="A295" s="593" t="s">
        <v>1169</v>
      </c>
      <c r="B295" s="594" t="s">
        <v>1027</v>
      </c>
      <c r="C295" s="437" t="s">
        <v>663</v>
      </c>
      <c r="D295" s="493" t="s">
        <v>663</v>
      </c>
      <c r="E295" s="597">
        <v>42205</v>
      </c>
      <c r="F295" s="597">
        <v>8638250200</v>
      </c>
      <c r="G295" s="602">
        <v>9360684341</v>
      </c>
      <c r="H295" s="602">
        <v>221791</v>
      </c>
      <c r="I295" s="142">
        <v>99.1</v>
      </c>
      <c r="J295" s="56">
        <v>10864436423</v>
      </c>
      <c r="K295" s="56">
        <v>1503752082</v>
      </c>
      <c r="L295" s="599">
        <v>20.45</v>
      </c>
      <c r="M295" s="599">
        <v>18.38</v>
      </c>
      <c r="N295" s="56">
        <v>7286</v>
      </c>
      <c r="O295" s="564">
        <f t="shared" si="12"/>
        <v>60</v>
      </c>
      <c r="P295" s="564" t="str">
        <f t="shared" si="13"/>
        <v>Piteå</v>
      </c>
      <c r="Q295" s="600">
        <f t="shared" si="14"/>
        <v>7286</v>
      </c>
    </row>
    <row r="296" spans="1:17" x14ac:dyDescent="0.2">
      <c r="A296" s="593" t="s">
        <v>1169</v>
      </c>
      <c r="B296" s="594" t="s">
        <v>1130</v>
      </c>
      <c r="C296" s="437" t="s">
        <v>664</v>
      </c>
      <c r="D296" s="493" t="s">
        <v>664</v>
      </c>
      <c r="E296" s="597">
        <v>8259</v>
      </c>
      <c r="F296" s="597">
        <v>1528172700</v>
      </c>
      <c r="G296" s="602">
        <v>1655976839</v>
      </c>
      <c r="H296" s="602">
        <v>200506</v>
      </c>
      <c r="I296" s="142">
        <v>89.6</v>
      </c>
      <c r="J296" s="56">
        <v>2126036735</v>
      </c>
      <c r="K296" s="56">
        <v>470059896</v>
      </c>
      <c r="L296" s="599">
        <v>20.45</v>
      </c>
      <c r="M296" s="599">
        <v>18.38</v>
      </c>
      <c r="N296" s="56">
        <v>11639</v>
      </c>
      <c r="O296" s="564">
        <f t="shared" si="12"/>
        <v>181</v>
      </c>
      <c r="P296" s="564" t="str">
        <f t="shared" si="13"/>
        <v>Älvsbyn</v>
      </c>
      <c r="Q296" s="600">
        <f t="shared" si="14"/>
        <v>11639</v>
      </c>
    </row>
    <row r="297" spans="1:17" x14ac:dyDescent="0.2">
      <c r="A297" s="593" t="s">
        <v>1169</v>
      </c>
      <c r="B297" s="594" t="s">
        <v>1141</v>
      </c>
      <c r="C297" s="437" t="s">
        <v>665</v>
      </c>
      <c r="D297" s="493" t="s">
        <v>665</v>
      </c>
      <c r="E297" s="597">
        <v>3376</v>
      </c>
      <c r="F297" s="597">
        <v>634376900</v>
      </c>
      <c r="G297" s="602">
        <v>687431109</v>
      </c>
      <c r="H297" s="602">
        <v>203623</v>
      </c>
      <c r="I297" s="142">
        <v>91</v>
      </c>
      <c r="J297" s="56">
        <v>869051946</v>
      </c>
      <c r="K297" s="56">
        <v>181620837</v>
      </c>
      <c r="L297" s="599">
        <v>20.45</v>
      </c>
      <c r="M297" s="599">
        <v>18.38</v>
      </c>
      <c r="N297" s="56">
        <v>11002</v>
      </c>
      <c r="O297" s="564">
        <f t="shared" si="12"/>
        <v>161</v>
      </c>
      <c r="P297" s="564" t="str">
        <f t="shared" si="13"/>
        <v>Överkalix</v>
      </c>
      <c r="Q297" s="600">
        <f t="shared" si="14"/>
        <v>11002</v>
      </c>
    </row>
    <row r="298" spans="1:17" x14ac:dyDescent="0.2">
      <c r="A298" s="603" t="s">
        <v>1169</v>
      </c>
      <c r="B298" s="604" t="s">
        <v>1142</v>
      </c>
      <c r="C298" s="582" t="s">
        <v>666</v>
      </c>
      <c r="D298" s="496" t="s">
        <v>666</v>
      </c>
      <c r="E298" s="597">
        <v>4482</v>
      </c>
      <c r="F298" s="597">
        <v>794891100</v>
      </c>
      <c r="G298" s="605">
        <v>861369432</v>
      </c>
      <c r="H298" s="605">
        <v>192184</v>
      </c>
      <c r="I298" s="145">
        <v>85.9</v>
      </c>
      <c r="J298" s="122">
        <v>1153759129</v>
      </c>
      <c r="K298" s="56">
        <v>292389697</v>
      </c>
      <c r="L298" s="599">
        <v>20.45</v>
      </c>
      <c r="M298" s="599">
        <v>18.38</v>
      </c>
      <c r="N298" s="56">
        <v>13341</v>
      </c>
      <c r="O298" s="564">
        <f t="shared" si="12"/>
        <v>240</v>
      </c>
      <c r="P298" s="564" t="str">
        <f t="shared" si="13"/>
        <v>Övertorneå</v>
      </c>
      <c r="Q298" s="600">
        <f t="shared" si="14"/>
        <v>13341</v>
      </c>
    </row>
    <row r="299" spans="1:17" ht="15" customHeight="1" thickBot="1" x14ac:dyDescent="0.25">
      <c r="D299" s="606"/>
      <c r="E299" s="607"/>
      <c r="F299" s="607"/>
      <c r="G299" s="608"/>
      <c r="H299" s="608"/>
      <c r="I299" s="59"/>
      <c r="J299" s="60"/>
      <c r="K299" s="60"/>
      <c r="L299" s="609"/>
      <c r="M299" s="609"/>
      <c r="N299" s="60"/>
    </row>
    <row r="300" spans="1:17" x14ac:dyDescent="0.2">
      <c r="D300" s="497" t="s">
        <v>1180</v>
      </c>
    </row>
  </sheetData>
  <mergeCells count="4">
    <mergeCell ref="G2:I2"/>
    <mergeCell ref="L2:M2"/>
    <mergeCell ref="L3:M3"/>
    <mergeCell ref="L4:M4"/>
  </mergeCells>
  <conditionalFormatting sqref="K9:K298 N9:N298">
    <cfRule type="cellIs" dxfId="19" priority="16" stopIfTrue="1" operator="lessThan">
      <formula>0</formula>
    </cfRule>
  </conditionalFormatting>
  <conditionalFormatting sqref="L9:L298">
    <cfRule type="expression" dxfId="18" priority="17" stopIfTrue="1">
      <formula>IF($K9&gt;=0,TRUE,FALSE)</formula>
    </cfRule>
  </conditionalFormatting>
  <conditionalFormatting sqref="M9:M298">
    <cfRule type="expression" dxfId="17" priority="18" stopIfTrue="1">
      <formula>IF($K9&lt;0,TRUE,FALSE)</formula>
    </cfRule>
  </conditionalFormatting>
  <conditionalFormatting sqref="L9:L299">
    <cfRule type="expression" dxfId="16" priority="15" stopIfTrue="1">
      <formula>IF($J9&gt;=0,TRUE,FALSE)</formula>
    </cfRule>
  </conditionalFormatting>
  <conditionalFormatting sqref="M9:M299">
    <cfRule type="expression" dxfId="15" priority="14" stopIfTrue="1">
      <formula>IF($J9&lt;0,TRUE,FALSE)</formula>
    </cfRule>
  </conditionalFormatting>
  <conditionalFormatting sqref="K9:K299 N9:N299">
    <cfRule type="cellIs" dxfId="14" priority="13" stopIfTrue="1" operator="lessThan">
      <formula>0</formula>
    </cfRule>
  </conditionalFormatting>
  <conditionalFormatting sqref="K9:K298 N9:N298">
    <cfRule type="cellIs" dxfId="13" priority="12" stopIfTrue="1" operator="lessThan">
      <formula>0</formula>
    </cfRule>
  </conditionalFormatting>
  <conditionalFormatting sqref="L9:L298">
    <cfRule type="expression" dxfId="12" priority="11" stopIfTrue="1">
      <formula>IF($K9&gt;=0,TRUE,FALSE)</formula>
    </cfRule>
  </conditionalFormatting>
  <conditionalFormatting sqref="M9:M298">
    <cfRule type="expression" dxfId="11" priority="10" stopIfTrue="1">
      <formula>IF($K9&lt;0,TRUE,FALSE)</formula>
    </cfRule>
  </conditionalFormatting>
  <conditionalFormatting sqref="L9:L299">
    <cfRule type="expression" dxfId="10" priority="9" stopIfTrue="1">
      <formula>IF($J9&gt;=0,TRUE,FALSE)</formula>
    </cfRule>
  </conditionalFormatting>
  <conditionalFormatting sqref="M9:M299">
    <cfRule type="expression" dxfId="9" priority="8" stopIfTrue="1">
      <formula>IF($J9&lt;0,TRUE,FALSE)</formula>
    </cfRule>
  </conditionalFormatting>
  <conditionalFormatting sqref="K9:K299 N9:N299">
    <cfRule type="cellIs" dxfId="8" priority="7" stopIfTrue="1" operator="lessThan">
      <formula>0</formula>
    </cfRule>
  </conditionalFormatting>
  <conditionalFormatting sqref="L9:L298">
    <cfRule type="expression" dxfId="7" priority="6" stopIfTrue="1">
      <formula>IF($H9&gt;=0,TRUE,FALSE)</formula>
    </cfRule>
  </conditionalFormatting>
  <conditionalFormatting sqref="M9:M298">
    <cfRule type="expression" dxfId="6" priority="5">
      <formula>IF($J9&lt;0,TRUE,FALSE)</formula>
    </cfRule>
  </conditionalFormatting>
  <conditionalFormatting sqref="K9:K298 N9:N298">
    <cfRule type="cellIs" dxfId="5" priority="4" stopIfTrue="1" operator="lessThan">
      <formula>0</formula>
    </cfRule>
  </conditionalFormatting>
  <conditionalFormatting sqref="L9:L11">
    <cfRule type="expression" dxfId="4" priority="3" stopIfTrue="1">
      <formula>IF($H9&gt;=0,TRUE,FALSE)</formula>
    </cfRule>
  </conditionalFormatting>
  <conditionalFormatting sqref="M9:M11">
    <cfRule type="expression" dxfId="3" priority="2">
      <formula>IF($J9&lt;0,TRUE,FALSE)</formula>
    </cfRule>
  </conditionalFormatting>
  <conditionalFormatting sqref="M9:M298">
    <cfRule type="expression" dxfId="2" priority="1" stopIfTrue="1">
      <formula>IF($H9&lt;0,TRUE,FALSE)</formula>
    </cfRule>
  </conditionalFormatting>
  <pageMargins left="0.71" right="0.38" top="1.18" bottom="0.52" header="0.51" footer="0.39"/>
  <pageSetup paperSize="9" orientation="landscape" r:id="rId1"/>
  <headerFooter alignWithMargins="0">
    <oddHeader>&amp;LStatistiska centralbyrån
Offentlig ekonomi&amp;CDecember 2004&amp;RUtfall
&amp;P(&amp;N)</oddHead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1"/>
  <sheetViews>
    <sheetView workbookViewId="0">
      <pane xSplit="4" ySplit="9" topLeftCell="E10" activePane="bottomRight" state="frozen"/>
      <selection pane="topRight"/>
      <selection pane="bottomLeft"/>
      <selection pane="bottomRight" activeCell="E10" sqref="E10"/>
    </sheetView>
  </sheetViews>
  <sheetFormatPr defaultRowHeight="12.75" x14ac:dyDescent="0.2"/>
  <cols>
    <col min="1" max="1" width="3.5703125" style="564" bestFit="1" customWidth="1"/>
    <col min="2" max="2" width="4.42578125" style="564" bestFit="1" customWidth="1"/>
    <col min="3" max="3" width="16.140625" style="564" bestFit="1" customWidth="1"/>
    <col min="4" max="4" width="19.5703125" style="437" customWidth="1"/>
    <col min="5" max="8" width="9.5703125" style="437" customWidth="1"/>
    <col min="9" max="9" width="11.42578125" style="437" customWidth="1"/>
    <col min="10" max="14" width="9.5703125" style="437" customWidth="1"/>
    <col min="15" max="15" width="10.140625" style="437" customWidth="1"/>
    <col min="16" max="16" width="10.7109375" style="582" bestFit="1" customWidth="1"/>
    <col min="17" max="17" width="5.28515625" style="582" bestFit="1" customWidth="1"/>
    <col min="18" max="18" width="9.140625" style="437"/>
    <col min="19" max="19" width="12" style="437" customWidth="1"/>
    <col min="20" max="20" width="9" style="437" bestFit="1" customWidth="1"/>
    <col min="21" max="21" width="9.7109375" style="437" bestFit="1" customWidth="1"/>
    <col min="22" max="22" width="10.85546875" style="437" bestFit="1" customWidth="1"/>
    <col min="23" max="256" width="9.140625" style="437"/>
    <col min="257" max="257" width="3.5703125" style="437" bestFit="1" customWidth="1"/>
    <col min="258" max="258" width="4.42578125" style="437" bestFit="1" customWidth="1"/>
    <col min="259" max="259" width="16.140625" style="437" bestFit="1" customWidth="1"/>
    <col min="260" max="260" width="19.5703125" style="437" customWidth="1"/>
    <col min="261" max="264" width="9.5703125" style="437" customWidth="1"/>
    <col min="265" max="265" width="11.42578125" style="437" customWidth="1"/>
    <col min="266" max="270" width="9.5703125" style="437" customWidth="1"/>
    <col min="271" max="271" width="10.140625" style="437" customWidth="1"/>
    <col min="272" max="272" width="10.7109375" style="437" bestFit="1" customWidth="1"/>
    <col min="273" max="273" width="5.28515625" style="437" bestFit="1" customWidth="1"/>
    <col min="274" max="274" width="9.140625" style="437"/>
    <col min="275" max="275" width="12" style="437" customWidth="1"/>
    <col min="276" max="276" width="9" style="437" bestFit="1" customWidth="1"/>
    <col min="277" max="277" width="9.7109375" style="437" bestFit="1" customWidth="1"/>
    <col min="278" max="278" width="10.85546875" style="437" bestFit="1" customWidth="1"/>
    <col min="279" max="512" width="9.140625" style="437"/>
    <col min="513" max="513" width="3.5703125" style="437" bestFit="1" customWidth="1"/>
    <col min="514" max="514" width="4.42578125" style="437" bestFit="1" customWidth="1"/>
    <col min="515" max="515" width="16.140625" style="437" bestFit="1" customWidth="1"/>
    <col min="516" max="516" width="19.5703125" style="437" customWidth="1"/>
    <col min="517" max="520" width="9.5703125" style="437" customWidth="1"/>
    <col min="521" max="521" width="11.42578125" style="437" customWidth="1"/>
    <col min="522" max="526" width="9.5703125" style="437" customWidth="1"/>
    <col min="527" max="527" width="10.140625" style="437" customWidth="1"/>
    <col min="528" max="528" width="10.7109375" style="437" bestFit="1" customWidth="1"/>
    <col min="529" max="529" width="5.28515625" style="437" bestFit="1" customWidth="1"/>
    <col min="530" max="530" width="9.140625" style="437"/>
    <col min="531" max="531" width="12" style="437" customWidth="1"/>
    <col min="532" max="532" width="9" style="437" bestFit="1" customWidth="1"/>
    <col min="533" max="533" width="9.7109375" style="437" bestFit="1" customWidth="1"/>
    <col min="534" max="534" width="10.85546875" style="437" bestFit="1" customWidth="1"/>
    <col min="535" max="768" width="9.140625" style="437"/>
    <col min="769" max="769" width="3.5703125" style="437" bestFit="1" customWidth="1"/>
    <col min="770" max="770" width="4.42578125" style="437" bestFit="1" customWidth="1"/>
    <col min="771" max="771" width="16.140625" style="437" bestFit="1" customWidth="1"/>
    <col min="772" max="772" width="19.5703125" style="437" customWidth="1"/>
    <col min="773" max="776" width="9.5703125" style="437" customWidth="1"/>
    <col min="777" max="777" width="11.42578125" style="437" customWidth="1"/>
    <col min="778" max="782" width="9.5703125" style="437" customWidth="1"/>
    <col min="783" max="783" width="10.140625" style="437" customWidth="1"/>
    <col min="784" max="784" width="10.7109375" style="437" bestFit="1" customWidth="1"/>
    <col min="785" max="785" width="5.28515625" style="437" bestFit="1" customWidth="1"/>
    <col min="786" max="786" width="9.140625" style="437"/>
    <col min="787" max="787" width="12" style="437" customWidth="1"/>
    <col min="788" max="788" width="9" style="437" bestFit="1" customWidth="1"/>
    <col min="789" max="789" width="9.7109375" style="437" bestFit="1" customWidth="1"/>
    <col min="790" max="790" width="10.85546875" style="437" bestFit="1" customWidth="1"/>
    <col min="791" max="1024" width="9.140625" style="437"/>
    <col min="1025" max="1025" width="3.5703125" style="437" bestFit="1" customWidth="1"/>
    <col min="1026" max="1026" width="4.42578125" style="437" bestFit="1" customWidth="1"/>
    <col min="1027" max="1027" width="16.140625" style="437" bestFit="1" customWidth="1"/>
    <col min="1028" max="1028" width="19.5703125" style="437" customWidth="1"/>
    <col min="1029" max="1032" width="9.5703125" style="437" customWidth="1"/>
    <col min="1033" max="1033" width="11.42578125" style="437" customWidth="1"/>
    <col min="1034" max="1038" width="9.5703125" style="437" customWidth="1"/>
    <col min="1039" max="1039" width="10.140625" style="437" customWidth="1"/>
    <col min="1040" max="1040" width="10.7109375" style="437" bestFit="1" customWidth="1"/>
    <col min="1041" max="1041" width="5.28515625" style="437" bestFit="1" customWidth="1"/>
    <col min="1042" max="1042" width="9.140625" style="437"/>
    <col min="1043" max="1043" width="12" style="437" customWidth="1"/>
    <col min="1044" max="1044" width="9" style="437" bestFit="1" customWidth="1"/>
    <col min="1045" max="1045" width="9.7109375" style="437" bestFit="1" customWidth="1"/>
    <col min="1046" max="1046" width="10.85546875" style="437" bestFit="1" customWidth="1"/>
    <col min="1047" max="1280" width="9.140625" style="437"/>
    <col min="1281" max="1281" width="3.5703125" style="437" bestFit="1" customWidth="1"/>
    <col min="1282" max="1282" width="4.42578125" style="437" bestFit="1" customWidth="1"/>
    <col min="1283" max="1283" width="16.140625" style="437" bestFit="1" customWidth="1"/>
    <col min="1284" max="1284" width="19.5703125" style="437" customWidth="1"/>
    <col min="1285" max="1288" width="9.5703125" style="437" customWidth="1"/>
    <col min="1289" max="1289" width="11.42578125" style="437" customWidth="1"/>
    <col min="1290" max="1294" width="9.5703125" style="437" customWidth="1"/>
    <col min="1295" max="1295" width="10.140625" style="437" customWidth="1"/>
    <col min="1296" max="1296" width="10.7109375" style="437" bestFit="1" customWidth="1"/>
    <col min="1297" max="1297" width="5.28515625" style="437" bestFit="1" customWidth="1"/>
    <col min="1298" max="1298" width="9.140625" style="437"/>
    <col min="1299" max="1299" width="12" style="437" customWidth="1"/>
    <col min="1300" max="1300" width="9" style="437" bestFit="1" customWidth="1"/>
    <col min="1301" max="1301" width="9.7109375" style="437" bestFit="1" customWidth="1"/>
    <col min="1302" max="1302" width="10.85546875" style="437" bestFit="1" customWidth="1"/>
    <col min="1303" max="1536" width="9.140625" style="437"/>
    <col min="1537" max="1537" width="3.5703125" style="437" bestFit="1" customWidth="1"/>
    <col min="1538" max="1538" width="4.42578125" style="437" bestFit="1" customWidth="1"/>
    <col min="1539" max="1539" width="16.140625" style="437" bestFit="1" customWidth="1"/>
    <col min="1540" max="1540" width="19.5703125" style="437" customWidth="1"/>
    <col min="1541" max="1544" width="9.5703125" style="437" customWidth="1"/>
    <col min="1545" max="1545" width="11.42578125" style="437" customWidth="1"/>
    <col min="1546" max="1550" width="9.5703125" style="437" customWidth="1"/>
    <col min="1551" max="1551" width="10.140625" style="437" customWidth="1"/>
    <col min="1552" max="1552" width="10.7109375" style="437" bestFit="1" customWidth="1"/>
    <col min="1553" max="1553" width="5.28515625" style="437" bestFit="1" customWidth="1"/>
    <col min="1554" max="1554" width="9.140625" style="437"/>
    <col min="1555" max="1555" width="12" style="437" customWidth="1"/>
    <col min="1556" max="1556" width="9" style="437" bestFit="1" customWidth="1"/>
    <col min="1557" max="1557" width="9.7109375" style="437" bestFit="1" customWidth="1"/>
    <col min="1558" max="1558" width="10.85546875" style="437" bestFit="1" customWidth="1"/>
    <col min="1559" max="1792" width="9.140625" style="437"/>
    <col min="1793" max="1793" width="3.5703125" style="437" bestFit="1" customWidth="1"/>
    <col min="1794" max="1794" width="4.42578125" style="437" bestFit="1" customWidth="1"/>
    <col min="1795" max="1795" width="16.140625" style="437" bestFit="1" customWidth="1"/>
    <col min="1796" max="1796" width="19.5703125" style="437" customWidth="1"/>
    <col min="1797" max="1800" width="9.5703125" style="437" customWidth="1"/>
    <col min="1801" max="1801" width="11.42578125" style="437" customWidth="1"/>
    <col min="1802" max="1806" width="9.5703125" style="437" customWidth="1"/>
    <col min="1807" max="1807" width="10.140625" style="437" customWidth="1"/>
    <col min="1808" max="1808" width="10.7109375" style="437" bestFit="1" customWidth="1"/>
    <col min="1809" max="1809" width="5.28515625" style="437" bestFit="1" customWidth="1"/>
    <col min="1810" max="1810" width="9.140625" style="437"/>
    <col min="1811" max="1811" width="12" style="437" customWidth="1"/>
    <col min="1812" max="1812" width="9" style="437" bestFit="1" customWidth="1"/>
    <col min="1813" max="1813" width="9.7109375" style="437" bestFit="1" customWidth="1"/>
    <col min="1814" max="1814" width="10.85546875" style="437" bestFit="1" customWidth="1"/>
    <col min="1815" max="2048" width="9.140625" style="437"/>
    <col min="2049" max="2049" width="3.5703125" style="437" bestFit="1" customWidth="1"/>
    <col min="2050" max="2050" width="4.42578125" style="437" bestFit="1" customWidth="1"/>
    <col min="2051" max="2051" width="16.140625" style="437" bestFit="1" customWidth="1"/>
    <col min="2052" max="2052" width="19.5703125" style="437" customWidth="1"/>
    <col min="2053" max="2056" width="9.5703125" style="437" customWidth="1"/>
    <col min="2057" max="2057" width="11.42578125" style="437" customWidth="1"/>
    <col min="2058" max="2062" width="9.5703125" style="437" customWidth="1"/>
    <col min="2063" max="2063" width="10.140625" style="437" customWidth="1"/>
    <col min="2064" max="2064" width="10.7109375" style="437" bestFit="1" customWidth="1"/>
    <col min="2065" max="2065" width="5.28515625" style="437" bestFit="1" customWidth="1"/>
    <col min="2066" max="2066" width="9.140625" style="437"/>
    <col min="2067" max="2067" width="12" style="437" customWidth="1"/>
    <col min="2068" max="2068" width="9" style="437" bestFit="1" customWidth="1"/>
    <col min="2069" max="2069" width="9.7109375" style="437" bestFit="1" customWidth="1"/>
    <col min="2070" max="2070" width="10.85546875" style="437" bestFit="1" customWidth="1"/>
    <col min="2071" max="2304" width="9.140625" style="437"/>
    <col min="2305" max="2305" width="3.5703125" style="437" bestFit="1" customWidth="1"/>
    <col min="2306" max="2306" width="4.42578125" style="437" bestFit="1" customWidth="1"/>
    <col min="2307" max="2307" width="16.140625" style="437" bestFit="1" customWidth="1"/>
    <col min="2308" max="2308" width="19.5703125" style="437" customWidth="1"/>
    <col min="2309" max="2312" width="9.5703125" style="437" customWidth="1"/>
    <col min="2313" max="2313" width="11.42578125" style="437" customWidth="1"/>
    <col min="2314" max="2318" width="9.5703125" style="437" customWidth="1"/>
    <col min="2319" max="2319" width="10.140625" style="437" customWidth="1"/>
    <col min="2320" max="2320" width="10.7109375" style="437" bestFit="1" customWidth="1"/>
    <col min="2321" max="2321" width="5.28515625" style="437" bestFit="1" customWidth="1"/>
    <col min="2322" max="2322" width="9.140625" style="437"/>
    <col min="2323" max="2323" width="12" style="437" customWidth="1"/>
    <col min="2324" max="2324" width="9" style="437" bestFit="1" customWidth="1"/>
    <col min="2325" max="2325" width="9.7109375" style="437" bestFit="1" customWidth="1"/>
    <col min="2326" max="2326" width="10.85546875" style="437" bestFit="1" customWidth="1"/>
    <col min="2327" max="2560" width="9.140625" style="437"/>
    <col min="2561" max="2561" width="3.5703125" style="437" bestFit="1" customWidth="1"/>
    <col min="2562" max="2562" width="4.42578125" style="437" bestFit="1" customWidth="1"/>
    <col min="2563" max="2563" width="16.140625" style="437" bestFit="1" customWidth="1"/>
    <col min="2564" max="2564" width="19.5703125" style="437" customWidth="1"/>
    <col min="2565" max="2568" width="9.5703125" style="437" customWidth="1"/>
    <col min="2569" max="2569" width="11.42578125" style="437" customWidth="1"/>
    <col min="2570" max="2574" width="9.5703125" style="437" customWidth="1"/>
    <col min="2575" max="2575" width="10.140625" style="437" customWidth="1"/>
    <col min="2576" max="2576" width="10.7109375" style="437" bestFit="1" customWidth="1"/>
    <col min="2577" max="2577" width="5.28515625" style="437" bestFit="1" customWidth="1"/>
    <col min="2578" max="2578" width="9.140625" style="437"/>
    <col min="2579" max="2579" width="12" style="437" customWidth="1"/>
    <col min="2580" max="2580" width="9" style="437" bestFit="1" customWidth="1"/>
    <col min="2581" max="2581" width="9.7109375" style="437" bestFit="1" customWidth="1"/>
    <col min="2582" max="2582" width="10.85546875" style="437" bestFit="1" customWidth="1"/>
    <col min="2583" max="2816" width="9.140625" style="437"/>
    <col min="2817" max="2817" width="3.5703125" style="437" bestFit="1" customWidth="1"/>
    <col min="2818" max="2818" width="4.42578125" style="437" bestFit="1" customWidth="1"/>
    <col min="2819" max="2819" width="16.140625" style="437" bestFit="1" customWidth="1"/>
    <col min="2820" max="2820" width="19.5703125" style="437" customWidth="1"/>
    <col min="2821" max="2824" width="9.5703125" style="437" customWidth="1"/>
    <col min="2825" max="2825" width="11.42578125" style="437" customWidth="1"/>
    <col min="2826" max="2830" width="9.5703125" style="437" customWidth="1"/>
    <col min="2831" max="2831" width="10.140625" style="437" customWidth="1"/>
    <col min="2832" max="2832" width="10.7109375" style="437" bestFit="1" customWidth="1"/>
    <col min="2833" max="2833" width="5.28515625" style="437" bestFit="1" customWidth="1"/>
    <col min="2834" max="2834" width="9.140625" style="437"/>
    <col min="2835" max="2835" width="12" style="437" customWidth="1"/>
    <col min="2836" max="2836" width="9" style="437" bestFit="1" customWidth="1"/>
    <col min="2837" max="2837" width="9.7109375" style="437" bestFit="1" customWidth="1"/>
    <col min="2838" max="2838" width="10.85546875" style="437" bestFit="1" customWidth="1"/>
    <col min="2839" max="3072" width="9.140625" style="437"/>
    <col min="3073" max="3073" width="3.5703125" style="437" bestFit="1" customWidth="1"/>
    <col min="3074" max="3074" width="4.42578125" style="437" bestFit="1" customWidth="1"/>
    <col min="3075" max="3075" width="16.140625" style="437" bestFit="1" customWidth="1"/>
    <col min="3076" max="3076" width="19.5703125" style="437" customWidth="1"/>
    <col min="3077" max="3080" width="9.5703125" style="437" customWidth="1"/>
    <col min="3081" max="3081" width="11.42578125" style="437" customWidth="1"/>
    <col min="3082" max="3086" width="9.5703125" style="437" customWidth="1"/>
    <col min="3087" max="3087" width="10.140625" style="437" customWidth="1"/>
    <col min="3088" max="3088" width="10.7109375" style="437" bestFit="1" customWidth="1"/>
    <col min="3089" max="3089" width="5.28515625" style="437" bestFit="1" customWidth="1"/>
    <col min="3090" max="3090" width="9.140625" style="437"/>
    <col min="3091" max="3091" width="12" style="437" customWidth="1"/>
    <col min="3092" max="3092" width="9" style="437" bestFit="1" customWidth="1"/>
    <col min="3093" max="3093" width="9.7109375" style="437" bestFit="1" customWidth="1"/>
    <col min="3094" max="3094" width="10.85546875" style="437" bestFit="1" customWidth="1"/>
    <col min="3095" max="3328" width="9.140625" style="437"/>
    <col min="3329" max="3329" width="3.5703125" style="437" bestFit="1" customWidth="1"/>
    <col min="3330" max="3330" width="4.42578125" style="437" bestFit="1" customWidth="1"/>
    <col min="3331" max="3331" width="16.140625" style="437" bestFit="1" customWidth="1"/>
    <col min="3332" max="3332" width="19.5703125" style="437" customWidth="1"/>
    <col min="3333" max="3336" width="9.5703125" style="437" customWidth="1"/>
    <col min="3337" max="3337" width="11.42578125" style="437" customWidth="1"/>
    <col min="3338" max="3342" width="9.5703125" style="437" customWidth="1"/>
    <col min="3343" max="3343" width="10.140625" style="437" customWidth="1"/>
    <col min="3344" max="3344" width="10.7109375" style="437" bestFit="1" customWidth="1"/>
    <col min="3345" max="3345" width="5.28515625" style="437" bestFit="1" customWidth="1"/>
    <col min="3346" max="3346" width="9.140625" style="437"/>
    <col min="3347" max="3347" width="12" style="437" customWidth="1"/>
    <col min="3348" max="3348" width="9" style="437" bestFit="1" customWidth="1"/>
    <col min="3349" max="3349" width="9.7109375" style="437" bestFit="1" customWidth="1"/>
    <col min="3350" max="3350" width="10.85546875" style="437" bestFit="1" customWidth="1"/>
    <col min="3351" max="3584" width="9.140625" style="437"/>
    <col min="3585" max="3585" width="3.5703125" style="437" bestFit="1" customWidth="1"/>
    <col min="3586" max="3586" width="4.42578125" style="437" bestFit="1" customWidth="1"/>
    <col min="3587" max="3587" width="16.140625" style="437" bestFit="1" customWidth="1"/>
    <col min="3588" max="3588" width="19.5703125" style="437" customWidth="1"/>
    <col min="3589" max="3592" width="9.5703125" style="437" customWidth="1"/>
    <col min="3593" max="3593" width="11.42578125" style="437" customWidth="1"/>
    <col min="3594" max="3598" width="9.5703125" style="437" customWidth="1"/>
    <col min="3599" max="3599" width="10.140625" style="437" customWidth="1"/>
    <col min="3600" max="3600" width="10.7109375" style="437" bestFit="1" customWidth="1"/>
    <col min="3601" max="3601" width="5.28515625" style="437" bestFit="1" customWidth="1"/>
    <col min="3602" max="3602" width="9.140625" style="437"/>
    <col min="3603" max="3603" width="12" style="437" customWidth="1"/>
    <col min="3604" max="3604" width="9" style="437" bestFit="1" customWidth="1"/>
    <col min="3605" max="3605" width="9.7109375" style="437" bestFit="1" customWidth="1"/>
    <col min="3606" max="3606" width="10.85546875" style="437" bestFit="1" customWidth="1"/>
    <col min="3607" max="3840" width="9.140625" style="437"/>
    <col min="3841" max="3841" width="3.5703125" style="437" bestFit="1" customWidth="1"/>
    <col min="3842" max="3842" width="4.42578125" style="437" bestFit="1" customWidth="1"/>
    <col min="3843" max="3843" width="16.140625" style="437" bestFit="1" customWidth="1"/>
    <col min="3844" max="3844" width="19.5703125" style="437" customWidth="1"/>
    <col min="3845" max="3848" width="9.5703125" style="437" customWidth="1"/>
    <col min="3849" max="3849" width="11.42578125" style="437" customWidth="1"/>
    <col min="3850" max="3854" width="9.5703125" style="437" customWidth="1"/>
    <col min="3855" max="3855" width="10.140625" style="437" customWidth="1"/>
    <col min="3856" max="3856" width="10.7109375" style="437" bestFit="1" customWidth="1"/>
    <col min="3857" max="3857" width="5.28515625" style="437" bestFit="1" customWidth="1"/>
    <col min="3858" max="3858" width="9.140625" style="437"/>
    <col min="3859" max="3859" width="12" style="437" customWidth="1"/>
    <col min="3860" max="3860" width="9" style="437" bestFit="1" customWidth="1"/>
    <col min="3861" max="3861" width="9.7109375" style="437" bestFit="1" customWidth="1"/>
    <col min="3862" max="3862" width="10.85546875" style="437" bestFit="1" customWidth="1"/>
    <col min="3863" max="4096" width="9.140625" style="437"/>
    <col min="4097" max="4097" width="3.5703125" style="437" bestFit="1" customWidth="1"/>
    <col min="4098" max="4098" width="4.42578125" style="437" bestFit="1" customWidth="1"/>
    <col min="4099" max="4099" width="16.140625" style="437" bestFit="1" customWidth="1"/>
    <col min="4100" max="4100" width="19.5703125" style="437" customWidth="1"/>
    <col min="4101" max="4104" width="9.5703125" style="437" customWidth="1"/>
    <col min="4105" max="4105" width="11.42578125" style="437" customWidth="1"/>
    <col min="4106" max="4110" width="9.5703125" style="437" customWidth="1"/>
    <col min="4111" max="4111" width="10.140625" style="437" customWidth="1"/>
    <col min="4112" max="4112" width="10.7109375" style="437" bestFit="1" customWidth="1"/>
    <col min="4113" max="4113" width="5.28515625" style="437" bestFit="1" customWidth="1"/>
    <col min="4114" max="4114" width="9.140625" style="437"/>
    <col min="4115" max="4115" width="12" style="437" customWidth="1"/>
    <col min="4116" max="4116" width="9" style="437" bestFit="1" customWidth="1"/>
    <col min="4117" max="4117" width="9.7109375" style="437" bestFit="1" customWidth="1"/>
    <col min="4118" max="4118" width="10.85546875" style="437" bestFit="1" customWidth="1"/>
    <col min="4119" max="4352" width="9.140625" style="437"/>
    <col min="4353" max="4353" width="3.5703125" style="437" bestFit="1" customWidth="1"/>
    <col min="4354" max="4354" width="4.42578125" style="437" bestFit="1" customWidth="1"/>
    <col min="4355" max="4355" width="16.140625" style="437" bestFit="1" customWidth="1"/>
    <col min="4356" max="4356" width="19.5703125" style="437" customWidth="1"/>
    <col min="4357" max="4360" width="9.5703125" style="437" customWidth="1"/>
    <col min="4361" max="4361" width="11.42578125" style="437" customWidth="1"/>
    <col min="4362" max="4366" width="9.5703125" style="437" customWidth="1"/>
    <col min="4367" max="4367" width="10.140625" style="437" customWidth="1"/>
    <col min="4368" max="4368" width="10.7109375" style="437" bestFit="1" customWidth="1"/>
    <col min="4369" max="4369" width="5.28515625" style="437" bestFit="1" customWidth="1"/>
    <col min="4370" max="4370" width="9.140625" style="437"/>
    <col min="4371" max="4371" width="12" style="437" customWidth="1"/>
    <col min="4372" max="4372" width="9" style="437" bestFit="1" customWidth="1"/>
    <col min="4373" max="4373" width="9.7109375" style="437" bestFit="1" customWidth="1"/>
    <col min="4374" max="4374" width="10.85546875" style="437" bestFit="1" customWidth="1"/>
    <col min="4375" max="4608" width="9.140625" style="437"/>
    <col min="4609" max="4609" width="3.5703125" style="437" bestFit="1" customWidth="1"/>
    <col min="4610" max="4610" width="4.42578125" style="437" bestFit="1" customWidth="1"/>
    <col min="4611" max="4611" width="16.140625" style="437" bestFit="1" customWidth="1"/>
    <col min="4612" max="4612" width="19.5703125" style="437" customWidth="1"/>
    <col min="4613" max="4616" width="9.5703125" style="437" customWidth="1"/>
    <col min="4617" max="4617" width="11.42578125" style="437" customWidth="1"/>
    <col min="4618" max="4622" width="9.5703125" style="437" customWidth="1"/>
    <col min="4623" max="4623" width="10.140625" style="437" customWidth="1"/>
    <col min="4624" max="4624" width="10.7109375" style="437" bestFit="1" customWidth="1"/>
    <col min="4625" max="4625" width="5.28515625" style="437" bestFit="1" customWidth="1"/>
    <col min="4626" max="4626" width="9.140625" style="437"/>
    <col min="4627" max="4627" width="12" style="437" customWidth="1"/>
    <col min="4628" max="4628" width="9" style="437" bestFit="1" customWidth="1"/>
    <col min="4629" max="4629" width="9.7109375" style="437" bestFit="1" customWidth="1"/>
    <col min="4630" max="4630" width="10.85546875" style="437" bestFit="1" customWidth="1"/>
    <col min="4631" max="4864" width="9.140625" style="437"/>
    <col min="4865" max="4865" width="3.5703125" style="437" bestFit="1" customWidth="1"/>
    <col min="4866" max="4866" width="4.42578125" style="437" bestFit="1" customWidth="1"/>
    <col min="4867" max="4867" width="16.140625" style="437" bestFit="1" customWidth="1"/>
    <col min="4868" max="4868" width="19.5703125" style="437" customWidth="1"/>
    <col min="4869" max="4872" width="9.5703125" style="437" customWidth="1"/>
    <col min="4873" max="4873" width="11.42578125" style="437" customWidth="1"/>
    <col min="4874" max="4878" width="9.5703125" style="437" customWidth="1"/>
    <col min="4879" max="4879" width="10.140625" style="437" customWidth="1"/>
    <col min="4880" max="4880" width="10.7109375" style="437" bestFit="1" customWidth="1"/>
    <col min="4881" max="4881" width="5.28515625" style="437" bestFit="1" customWidth="1"/>
    <col min="4882" max="4882" width="9.140625" style="437"/>
    <col min="4883" max="4883" width="12" style="437" customWidth="1"/>
    <col min="4884" max="4884" width="9" style="437" bestFit="1" customWidth="1"/>
    <col min="4885" max="4885" width="9.7109375" style="437" bestFit="1" customWidth="1"/>
    <col min="4886" max="4886" width="10.85546875" style="437" bestFit="1" customWidth="1"/>
    <col min="4887" max="5120" width="9.140625" style="437"/>
    <col min="5121" max="5121" width="3.5703125" style="437" bestFit="1" customWidth="1"/>
    <col min="5122" max="5122" width="4.42578125" style="437" bestFit="1" customWidth="1"/>
    <col min="5123" max="5123" width="16.140625" style="437" bestFit="1" customWidth="1"/>
    <col min="5124" max="5124" width="19.5703125" style="437" customWidth="1"/>
    <col min="5125" max="5128" width="9.5703125" style="437" customWidth="1"/>
    <col min="5129" max="5129" width="11.42578125" style="437" customWidth="1"/>
    <col min="5130" max="5134" width="9.5703125" style="437" customWidth="1"/>
    <col min="5135" max="5135" width="10.140625" style="437" customWidth="1"/>
    <col min="5136" max="5136" width="10.7109375" style="437" bestFit="1" customWidth="1"/>
    <col min="5137" max="5137" width="5.28515625" style="437" bestFit="1" customWidth="1"/>
    <col min="5138" max="5138" width="9.140625" style="437"/>
    <col min="5139" max="5139" width="12" style="437" customWidth="1"/>
    <col min="5140" max="5140" width="9" style="437" bestFit="1" customWidth="1"/>
    <col min="5141" max="5141" width="9.7109375" style="437" bestFit="1" customWidth="1"/>
    <col min="5142" max="5142" width="10.85546875" style="437" bestFit="1" customWidth="1"/>
    <col min="5143" max="5376" width="9.140625" style="437"/>
    <col min="5377" max="5377" width="3.5703125" style="437" bestFit="1" customWidth="1"/>
    <col min="5378" max="5378" width="4.42578125" style="437" bestFit="1" customWidth="1"/>
    <col min="5379" max="5379" width="16.140625" style="437" bestFit="1" customWidth="1"/>
    <col min="5380" max="5380" width="19.5703125" style="437" customWidth="1"/>
    <col min="5381" max="5384" width="9.5703125" style="437" customWidth="1"/>
    <col min="5385" max="5385" width="11.42578125" style="437" customWidth="1"/>
    <col min="5386" max="5390" width="9.5703125" style="437" customWidth="1"/>
    <col min="5391" max="5391" width="10.140625" style="437" customWidth="1"/>
    <col min="5392" max="5392" width="10.7109375" style="437" bestFit="1" customWidth="1"/>
    <col min="5393" max="5393" width="5.28515625" style="437" bestFit="1" customWidth="1"/>
    <col min="5394" max="5394" width="9.140625" style="437"/>
    <col min="5395" max="5395" width="12" style="437" customWidth="1"/>
    <col min="5396" max="5396" width="9" style="437" bestFit="1" customWidth="1"/>
    <col min="5397" max="5397" width="9.7109375" style="437" bestFit="1" customWidth="1"/>
    <col min="5398" max="5398" width="10.85546875" style="437" bestFit="1" customWidth="1"/>
    <col min="5399" max="5632" width="9.140625" style="437"/>
    <col min="5633" max="5633" width="3.5703125" style="437" bestFit="1" customWidth="1"/>
    <col min="5634" max="5634" width="4.42578125" style="437" bestFit="1" customWidth="1"/>
    <col min="5635" max="5635" width="16.140625" style="437" bestFit="1" customWidth="1"/>
    <col min="5636" max="5636" width="19.5703125" style="437" customWidth="1"/>
    <col min="5637" max="5640" width="9.5703125" style="437" customWidth="1"/>
    <col min="5641" max="5641" width="11.42578125" style="437" customWidth="1"/>
    <col min="5642" max="5646" width="9.5703125" style="437" customWidth="1"/>
    <col min="5647" max="5647" width="10.140625" style="437" customWidth="1"/>
    <col min="5648" max="5648" width="10.7109375" style="437" bestFit="1" customWidth="1"/>
    <col min="5649" max="5649" width="5.28515625" style="437" bestFit="1" customWidth="1"/>
    <col min="5650" max="5650" width="9.140625" style="437"/>
    <col min="5651" max="5651" width="12" style="437" customWidth="1"/>
    <col min="5652" max="5652" width="9" style="437" bestFit="1" customWidth="1"/>
    <col min="5653" max="5653" width="9.7109375" style="437" bestFit="1" customWidth="1"/>
    <col min="5654" max="5654" width="10.85546875" style="437" bestFit="1" customWidth="1"/>
    <col min="5655" max="5888" width="9.140625" style="437"/>
    <col min="5889" max="5889" width="3.5703125" style="437" bestFit="1" customWidth="1"/>
    <col min="5890" max="5890" width="4.42578125" style="437" bestFit="1" customWidth="1"/>
    <col min="5891" max="5891" width="16.140625" style="437" bestFit="1" customWidth="1"/>
    <col min="5892" max="5892" width="19.5703125" style="437" customWidth="1"/>
    <col min="5893" max="5896" width="9.5703125" style="437" customWidth="1"/>
    <col min="5897" max="5897" width="11.42578125" style="437" customWidth="1"/>
    <col min="5898" max="5902" width="9.5703125" style="437" customWidth="1"/>
    <col min="5903" max="5903" width="10.140625" style="437" customWidth="1"/>
    <col min="5904" max="5904" width="10.7109375" style="437" bestFit="1" customWidth="1"/>
    <col min="5905" max="5905" width="5.28515625" style="437" bestFit="1" customWidth="1"/>
    <col min="5906" max="5906" width="9.140625" style="437"/>
    <col min="5907" max="5907" width="12" style="437" customWidth="1"/>
    <col min="5908" max="5908" width="9" style="437" bestFit="1" customWidth="1"/>
    <col min="5909" max="5909" width="9.7109375" style="437" bestFit="1" customWidth="1"/>
    <col min="5910" max="5910" width="10.85546875" style="437" bestFit="1" customWidth="1"/>
    <col min="5911" max="6144" width="9.140625" style="437"/>
    <col min="6145" max="6145" width="3.5703125" style="437" bestFit="1" customWidth="1"/>
    <col min="6146" max="6146" width="4.42578125" style="437" bestFit="1" customWidth="1"/>
    <col min="6147" max="6147" width="16.140625" style="437" bestFit="1" customWidth="1"/>
    <col min="6148" max="6148" width="19.5703125" style="437" customWidth="1"/>
    <col min="6149" max="6152" width="9.5703125" style="437" customWidth="1"/>
    <col min="6153" max="6153" width="11.42578125" style="437" customWidth="1"/>
    <col min="6154" max="6158" width="9.5703125" style="437" customWidth="1"/>
    <col min="6159" max="6159" width="10.140625" style="437" customWidth="1"/>
    <col min="6160" max="6160" width="10.7109375" style="437" bestFit="1" customWidth="1"/>
    <col min="6161" max="6161" width="5.28515625" style="437" bestFit="1" customWidth="1"/>
    <col min="6162" max="6162" width="9.140625" style="437"/>
    <col min="6163" max="6163" width="12" style="437" customWidth="1"/>
    <col min="6164" max="6164" width="9" style="437" bestFit="1" customWidth="1"/>
    <col min="6165" max="6165" width="9.7109375" style="437" bestFit="1" customWidth="1"/>
    <col min="6166" max="6166" width="10.85546875" style="437" bestFit="1" customWidth="1"/>
    <col min="6167" max="6400" width="9.140625" style="437"/>
    <col min="6401" max="6401" width="3.5703125" style="437" bestFit="1" customWidth="1"/>
    <col min="6402" max="6402" width="4.42578125" style="437" bestFit="1" customWidth="1"/>
    <col min="6403" max="6403" width="16.140625" style="437" bestFit="1" customWidth="1"/>
    <col min="6404" max="6404" width="19.5703125" style="437" customWidth="1"/>
    <col min="6405" max="6408" width="9.5703125" style="437" customWidth="1"/>
    <col min="6409" max="6409" width="11.42578125" style="437" customWidth="1"/>
    <col min="6410" max="6414" width="9.5703125" style="437" customWidth="1"/>
    <col min="6415" max="6415" width="10.140625" style="437" customWidth="1"/>
    <col min="6416" max="6416" width="10.7109375" style="437" bestFit="1" customWidth="1"/>
    <col min="6417" max="6417" width="5.28515625" style="437" bestFit="1" customWidth="1"/>
    <col min="6418" max="6418" width="9.140625" style="437"/>
    <col min="6419" max="6419" width="12" style="437" customWidth="1"/>
    <col min="6420" max="6420" width="9" style="437" bestFit="1" customWidth="1"/>
    <col min="6421" max="6421" width="9.7109375" style="437" bestFit="1" customWidth="1"/>
    <col min="6422" max="6422" width="10.85546875" style="437" bestFit="1" customWidth="1"/>
    <col min="6423" max="6656" width="9.140625" style="437"/>
    <col min="6657" max="6657" width="3.5703125" style="437" bestFit="1" customWidth="1"/>
    <col min="6658" max="6658" width="4.42578125" style="437" bestFit="1" customWidth="1"/>
    <col min="6659" max="6659" width="16.140625" style="437" bestFit="1" customWidth="1"/>
    <col min="6660" max="6660" width="19.5703125" style="437" customWidth="1"/>
    <col min="6661" max="6664" width="9.5703125" style="437" customWidth="1"/>
    <col min="6665" max="6665" width="11.42578125" style="437" customWidth="1"/>
    <col min="6666" max="6670" width="9.5703125" style="437" customWidth="1"/>
    <col min="6671" max="6671" width="10.140625" style="437" customWidth="1"/>
    <col min="6672" max="6672" width="10.7109375" style="437" bestFit="1" customWidth="1"/>
    <col min="6673" max="6673" width="5.28515625" style="437" bestFit="1" customWidth="1"/>
    <col min="6674" max="6674" width="9.140625" style="437"/>
    <col min="6675" max="6675" width="12" style="437" customWidth="1"/>
    <col min="6676" max="6676" width="9" style="437" bestFit="1" customWidth="1"/>
    <col min="6677" max="6677" width="9.7109375" style="437" bestFit="1" customWidth="1"/>
    <col min="6678" max="6678" width="10.85546875" style="437" bestFit="1" customWidth="1"/>
    <col min="6679" max="6912" width="9.140625" style="437"/>
    <col min="6913" max="6913" width="3.5703125" style="437" bestFit="1" customWidth="1"/>
    <col min="6914" max="6914" width="4.42578125" style="437" bestFit="1" customWidth="1"/>
    <col min="6915" max="6915" width="16.140625" style="437" bestFit="1" customWidth="1"/>
    <col min="6916" max="6916" width="19.5703125" style="437" customWidth="1"/>
    <col min="6917" max="6920" width="9.5703125" style="437" customWidth="1"/>
    <col min="6921" max="6921" width="11.42578125" style="437" customWidth="1"/>
    <col min="6922" max="6926" width="9.5703125" style="437" customWidth="1"/>
    <col min="6927" max="6927" width="10.140625" style="437" customWidth="1"/>
    <col min="6928" max="6928" width="10.7109375" style="437" bestFit="1" customWidth="1"/>
    <col min="6929" max="6929" width="5.28515625" style="437" bestFit="1" customWidth="1"/>
    <col min="6930" max="6930" width="9.140625" style="437"/>
    <col min="6931" max="6931" width="12" style="437" customWidth="1"/>
    <col min="6932" max="6932" width="9" style="437" bestFit="1" customWidth="1"/>
    <col min="6933" max="6933" width="9.7109375" style="437" bestFit="1" customWidth="1"/>
    <col min="6934" max="6934" width="10.85546875" style="437" bestFit="1" customWidth="1"/>
    <col min="6935" max="7168" width="9.140625" style="437"/>
    <col min="7169" max="7169" width="3.5703125" style="437" bestFit="1" customWidth="1"/>
    <col min="7170" max="7170" width="4.42578125" style="437" bestFit="1" customWidth="1"/>
    <col min="7171" max="7171" width="16.140625" style="437" bestFit="1" customWidth="1"/>
    <col min="7172" max="7172" width="19.5703125" style="437" customWidth="1"/>
    <col min="7173" max="7176" width="9.5703125" style="437" customWidth="1"/>
    <col min="7177" max="7177" width="11.42578125" style="437" customWidth="1"/>
    <col min="7178" max="7182" width="9.5703125" style="437" customWidth="1"/>
    <col min="7183" max="7183" width="10.140625" style="437" customWidth="1"/>
    <col min="7184" max="7184" width="10.7109375" style="437" bestFit="1" customWidth="1"/>
    <col min="7185" max="7185" width="5.28515625" style="437" bestFit="1" customWidth="1"/>
    <col min="7186" max="7186" width="9.140625" style="437"/>
    <col min="7187" max="7187" width="12" style="437" customWidth="1"/>
    <col min="7188" max="7188" width="9" style="437" bestFit="1" customWidth="1"/>
    <col min="7189" max="7189" width="9.7109375" style="437" bestFit="1" customWidth="1"/>
    <col min="7190" max="7190" width="10.85546875" style="437" bestFit="1" customWidth="1"/>
    <col min="7191" max="7424" width="9.140625" style="437"/>
    <col min="7425" max="7425" width="3.5703125" style="437" bestFit="1" customWidth="1"/>
    <col min="7426" max="7426" width="4.42578125" style="437" bestFit="1" customWidth="1"/>
    <col min="7427" max="7427" width="16.140625" style="437" bestFit="1" customWidth="1"/>
    <col min="7428" max="7428" width="19.5703125" style="437" customWidth="1"/>
    <col min="7429" max="7432" width="9.5703125" style="437" customWidth="1"/>
    <col min="7433" max="7433" width="11.42578125" style="437" customWidth="1"/>
    <col min="7434" max="7438" width="9.5703125" style="437" customWidth="1"/>
    <col min="7439" max="7439" width="10.140625" style="437" customWidth="1"/>
    <col min="7440" max="7440" width="10.7109375" style="437" bestFit="1" customWidth="1"/>
    <col min="7441" max="7441" width="5.28515625" style="437" bestFit="1" customWidth="1"/>
    <col min="7442" max="7442" width="9.140625" style="437"/>
    <col min="7443" max="7443" width="12" style="437" customWidth="1"/>
    <col min="7444" max="7444" width="9" style="437" bestFit="1" customWidth="1"/>
    <col min="7445" max="7445" width="9.7109375" style="437" bestFit="1" customWidth="1"/>
    <col min="7446" max="7446" width="10.85546875" style="437" bestFit="1" customWidth="1"/>
    <col min="7447" max="7680" width="9.140625" style="437"/>
    <col min="7681" max="7681" width="3.5703125" style="437" bestFit="1" customWidth="1"/>
    <col min="7682" max="7682" width="4.42578125" style="437" bestFit="1" customWidth="1"/>
    <col min="7683" max="7683" width="16.140625" style="437" bestFit="1" customWidth="1"/>
    <col min="7684" max="7684" width="19.5703125" style="437" customWidth="1"/>
    <col min="7685" max="7688" width="9.5703125" style="437" customWidth="1"/>
    <col min="7689" max="7689" width="11.42578125" style="437" customWidth="1"/>
    <col min="7690" max="7694" width="9.5703125" style="437" customWidth="1"/>
    <col min="7695" max="7695" width="10.140625" style="437" customWidth="1"/>
    <col min="7696" max="7696" width="10.7109375" style="437" bestFit="1" customWidth="1"/>
    <col min="7697" max="7697" width="5.28515625" style="437" bestFit="1" customWidth="1"/>
    <col min="7698" max="7698" width="9.140625" style="437"/>
    <col min="7699" max="7699" width="12" style="437" customWidth="1"/>
    <col min="7700" max="7700" width="9" style="437" bestFit="1" customWidth="1"/>
    <col min="7701" max="7701" width="9.7109375" style="437" bestFit="1" customWidth="1"/>
    <col min="7702" max="7702" width="10.85546875" style="437" bestFit="1" customWidth="1"/>
    <col min="7703" max="7936" width="9.140625" style="437"/>
    <col min="7937" max="7937" width="3.5703125" style="437" bestFit="1" customWidth="1"/>
    <col min="7938" max="7938" width="4.42578125" style="437" bestFit="1" customWidth="1"/>
    <col min="7939" max="7939" width="16.140625" style="437" bestFit="1" customWidth="1"/>
    <col min="7940" max="7940" width="19.5703125" style="437" customWidth="1"/>
    <col min="7941" max="7944" width="9.5703125" style="437" customWidth="1"/>
    <col min="7945" max="7945" width="11.42578125" style="437" customWidth="1"/>
    <col min="7946" max="7950" width="9.5703125" style="437" customWidth="1"/>
    <col min="7951" max="7951" width="10.140625" style="437" customWidth="1"/>
    <col min="7952" max="7952" width="10.7109375" style="437" bestFit="1" customWidth="1"/>
    <col min="7953" max="7953" width="5.28515625" style="437" bestFit="1" customWidth="1"/>
    <col min="7954" max="7954" width="9.140625" style="437"/>
    <col min="7955" max="7955" width="12" style="437" customWidth="1"/>
    <col min="7956" max="7956" width="9" style="437" bestFit="1" customWidth="1"/>
    <col min="7957" max="7957" width="9.7109375" style="437" bestFit="1" customWidth="1"/>
    <col min="7958" max="7958" width="10.85546875" style="437" bestFit="1" customWidth="1"/>
    <col min="7959" max="8192" width="9.140625" style="437"/>
    <col min="8193" max="8193" width="3.5703125" style="437" bestFit="1" customWidth="1"/>
    <col min="8194" max="8194" width="4.42578125" style="437" bestFit="1" customWidth="1"/>
    <col min="8195" max="8195" width="16.140625" style="437" bestFit="1" customWidth="1"/>
    <col min="8196" max="8196" width="19.5703125" style="437" customWidth="1"/>
    <col min="8197" max="8200" width="9.5703125" style="437" customWidth="1"/>
    <col min="8201" max="8201" width="11.42578125" style="437" customWidth="1"/>
    <col min="8202" max="8206" width="9.5703125" style="437" customWidth="1"/>
    <col min="8207" max="8207" width="10.140625" style="437" customWidth="1"/>
    <col min="8208" max="8208" width="10.7109375" style="437" bestFit="1" customWidth="1"/>
    <col min="8209" max="8209" width="5.28515625" style="437" bestFit="1" customWidth="1"/>
    <col min="8210" max="8210" width="9.140625" style="437"/>
    <col min="8211" max="8211" width="12" style="437" customWidth="1"/>
    <col min="8212" max="8212" width="9" style="437" bestFit="1" customWidth="1"/>
    <col min="8213" max="8213" width="9.7109375" style="437" bestFit="1" customWidth="1"/>
    <col min="8214" max="8214" width="10.85546875" style="437" bestFit="1" customWidth="1"/>
    <col min="8215" max="8448" width="9.140625" style="437"/>
    <col min="8449" max="8449" width="3.5703125" style="437" bestFit="1" customWidth="1"/>
    <col min="8450" max="8450" width="4.42578125" style="437" bestFit="1" customWidth="1"/>
    <col min="8451" max="8451" width="16.140625" style="437" bestFit="1" customWidth="1"/>
    <col min="8452" max="8452" width="19.5703125" style="437" customWidth="1"/>
    <col min="8453" max="8456" width="9.5703125" style="437" customWidth="1"/>
    <col min="8457" max="8457" width="11.42578125" style="437" customWidth="1"/>
    <col min="8458" max="8462" width="9.5703125" style="437" customWidth="1"/>
    <col min="8463" max="8463" width="10.140625" style="437" customWidth="1"/>
    <col min="8464" max="8464" width="10.7109375" style="437" bestFit="1" customWidth="1"/>
    <col min="8465" max="8465" width="5.28515625" style="437" bestFit="1" customWidth="1"/>
    <col min="8466" max="8466" width="9.140625" style="437"/>
    <col min="8467" max="8467" width="12" style="437" customWidth="1"/>
    <col min="8468" max="8468" width="9" style="437" bestFit="1" customWidth="1"/>
    <col min="8469" max="8469" width="9.7109375" style="437" bestFit="1" customWidth="1"/>
    <col min="8470" max="8470" width="10.85546875" style="437" bestFit="1" customWidth="1"/>
    <col min="8471" max="8704" width="9.140625" style="437"/>
    <col min="8705" max="8705" width="3.5703125" style="437" bestFit="1" customWidth="1"/>
    <col min="8706" max="8706" width="4.42578125" style="437" bestFit="1" customWidth="1"/>
    <col min="8707" max="8707" width="16.140625" style="437" bestFit="1" customWidth="1"/>
    <col min="8708" max="8708" width="19.5703125" style="437" customWidth="1"/>
    <col min="8709" max="8712" width="9.5703125" style="437" customWidth="1"/>
    <col min="8713" max="8713" width="11.42578125" style="437" customWidth="1"/>
    <col min="8714" max="8718" width="9.5703125" style="437" customWidth="1"/>
    <col min="8719" max="8719" width="10.140625" style="437" customWidth="1"/>
    <col min="8720" max="8720" width="10.7109375" style="437" bestFit="1" customWidth="1"/>
    <col min="8721" max="8721" width="5.28515625" style="437" bestFit="1" customWidth="1"/>
    <col min="8722" max="8722" width="9.140625" style="437"/>
    <col min="8723" max="8723" width="12" style="437" customWidth="1"/>
    <col min="8724" max="8724" width="9" style="437" bestFit="1" customWidth="1"/>
    <col min="8725" max="8725" width="9.7109375" style="437" bestFit="1" customWidth="1"/>
    <col min="8726" max="8726" width="10.85546875" style="437" bestFit="1" customWidth="1"/>
    <col min="8727" max="8960" width="9.140625" style="437"/>
    <col min="8961" max="8961" width="3.5703125" style="437" bestFit="1" customWidth="1"/>
    <col min="8962" max="8962" width="4.42578125" style="437" bestFit="1" customWidth="1"/>
    <col min="8963" max="8963" width="16.140625" style="437" bestFit="1" customWidth="1"/>
    <col min="8964" max="8964" width="19.5703125" style="437" customWidth="1"/>
    <col min="8965" max="8968" width="9.5703125" style="437" customWidth="1"/>
    <col min="8969" max="8969" width="11.42578125" style="437" customWidth="1"/>
    <col min="8970" max="8974" width="9.5703125" style="437" customWidth="1"/>
    <col min="8975" max="8975" width="10.140625" style="437" customWidth="1"/>
    <col min="8976" max="8976" width="10.7109375" style="437" bestFit="1" customWidth="1"/>
    <col min="8977" max="8977" width="5.28515625" style="437" bestFit="1" customWidth="1"/>
    <col min="8978" max="8978" width="9.140625" style="437"/>
    <col min="8979" max="8979" width="12" style="437" customWidth="1"/>
    <col min="8980" max="8980" width="9" style="437" bestFit="1" customWidth="1"/>
    <col min="8981" max="8981" width="9.7109375" style="437" bestFit="1" customWidth="1"/>
    <col min="8982" max="8982" width="10.85546875" style="437" bestFit="1" customWidth="1"/>
    <col min="8983" max="9216" width="9.140625" style="437"/>
    <col min="9217" max="9217" width="3.5703125" style="437" bestFit="1" customWidth="1"/>
    <col min="9218" max="9218" width="4.42578125" style="437" bestFit="1" customWidth="1"/>
    <col min="9219" max="9219" width="16.140625" style="437" bestFit="1" customWidth="1"/>
    <col min="9220" max="9220" width="19.5703125" style="437" customWidth="1"/>
    <col min="9221" max="9224" width="9.5703125" style="437" customWidth="1"/>
    <col min="9225" max="9225" width="11.42578125" style="437" customWidth="1"/>
    <col min="9226" max="9230" width="9.5703125" style="437" customWidth="1"/>
    <col min="9231" max="9231" width="10.140625" style="437" customWidth="1"/>
    <col min="9232" max="9232" width="10.7109375" style="437" bestFit="1" customWidth="1"/>
    <col min="9233" max="9233" width="5.28515625" style="437" bestFit="1" customWidth="1"/>
    <col min="9234" max="9234" width="9.140625" style="437"/>
    <col min="9235" max="9235" width="12" style="437" customWidth="1"/>
    <col min="9236" max="9236" width="9" style="437" bestFit="1" customWidth="1"/>
    <col min="9237" max="9237" width="9.7109375" style="437" bestFit="1" customWidth="1"/>
    <col min="9238" max="9238" width="10.85546875" style="437" bestFit="1" customWidth="1"/>
    <col min="9239" max="9472" width="9.140625" style="437"/>
    <col min="9473" max="9473" width="3.5703125" style="437" bestFit="1" customWidth="1"/>
    <col min="9474" max="9474" width="4.42578125" style="437" bestFit="1" customWidth="1"/>
    <col min="9475" max="9475" width="16.140625" style="437" bestFit="1" customWidth="1"/>
    <col min="9476" max="9476" width="19.5703125" style="437" customWidth="1"/>
    <col min="9477" max="9480" width="9.5703125" style="437" customWidth="1"/>
    <col min="9481" max="9481" width="11.42578125" style="437" customWidth="1"/>
    <col min="9482" max="9486" width="9.5703125" style="437" customWidth="1"/>
    <col min="9487" max="9487" width="10.140625" style="437" customWidth="1"/>
    <col min="9488" max="9488" width="10.7109375" style="437" bestFit="1" customWidth="1"/>
    <col min="9489" max="9489" width="5.28515625" style="437" bestFit="1" customWidth="1"/>
    <col min="9490" max="9490" width="9.140625" style="437"/>
    <col min="9491" max="9491" width="12" style="437" customWidth="1"/>
    <col min="9492" max="9492" width="9" style="437" bestFit="1" customWidth="1"/>
    <col min="9493" max="9493" width="9.7109375" style="437" bestFit="1" customWidth="1"/>
    <col min="9494" max="9494" width="10.85546875" style="437" bestFit="1" customWidth="1"/>
    <col min="9495" max="9728" width="9.140625" style="437"/>
    <col min="9729" max="9729" width="3.5703125" style="437" bestFit="1" customWidth="1"/>
    <col min="9730" max="9730" width="4.42578125" style="437" bestFit="1" customWidth="1"/>
    <col min="9731" max="9731" width="16.140625" style="437" bestFit="1" customWidth="1"/>
    <col min="9732" max="9732" width="19.5703125" style="437" customWidth="1"/>
    <col min="9733" max="9736" width="9.5703125" style="437" customWidth="1"/>
    <col min="9737" max="9737" width="11.42578125" style="437" customWidth="1"/>
    <col min="9738" max="9742" width="9.5703125" style="437" customWidth="1"/>
    <col min="9743" max="9743" width="10.140625" style="437" customWidth="1"/>
    <col min="9744" max="9744" width="10.7109375" style="437" bestFit="1" customWidth="1"/>
    <col min="9745" max="9745" width="5.28515625" style="437" bestFit="1" customWidth="1"/>
    <col min="9746" max="9746" width="9.140625" style="437"/>
    <col min="9747" max="9747" width="12" style="437" customWidth="1"/>
    <col min="9748" max="9748" width="9" style="437" bestFit="1" customWidth="1"/>
    <col min="9749" max="9749" width="9.7109375" style="437" bestFit="1" customWidth="1"/>
    <col min="9750" max="9750" width="10.85546875" style="437" bestFit="1" customWidth="1"/>
    <col min="9751" max="9984" width="9.140625" style="437"/>
    <col min="9985" max="9985" width="3.5703125" style="437" bestFit="1" customWidth="1"/>
    <col min="9986" max="9986" width="4.42578125" style="437" bestFit="1" customWidth="1"/>
    <col min="9987" max="9987" width="16.140625" style="437" bestFit="1" customWidth="1"/>
    <col min="9988" max="9988" width="19.5703125" style="437" customWidth="1"/>
    <col min="9989" max="9992" width="9.5703125" style="437" customWidth="1"/>
    <col min="9993" max="9993" width="11.42578125" style="437" customWidth="1"/>
    <col min="9994" max="9998" width="9.5703125" style="437" customWidth="1"/>
    <col min="9999" max="9999" width="10.140625" style="437" customWidth="1"/>
    <col min="10000" max="10000" width="10.7109375" style="437" bestFit="1" customWidth="1"/>
    <col min="10001" max="10001" width="5.28515625" style="437" bestFit="1" customWidth="1"/>
    <col min="10002" max="10002" width="9.140625" style="437"/>
    <col min="10003" max="10003" width="12" style="437" customWidth="1"/>
    <col min="10004" max="10004" width="9" style="437" bestFit="1" customWidth="1"/>
    <col min="10005" max="10005" width="9.7109375" style="437" bestFit="1" customWidth="1"/>
    <col min="10006" max="10006" width="10.85546875" style="437" bestFit="1" customWidth="1"/>
    <col min="10007" max="10240" width="9.140625" style="437"/>
    <col min="10241" max="10241" width="3.5703125" style="437" bestFit="1" customWidth="1"/>
    <col min="10242" max="10242" width="4.42578125" style="437" bestFit="1" customWidth="1"/>
    <col min="10243" max="10243" width="16.140625" style="437" bestFit="1" customWidth="1"/>
    <col min="10244" max="10244" width="19.5703125" style="437" customWidth="1"/>
    <col min="10245" max="10248" width="9.5703125" style="437" customWidth="1"/>
    <col min="10249" max="10249" width="11.42578125" style="437" customWidth="1"/>
    <col min="10250" max="10254" width="9.5703125" style="437" customWidth="1"/>
    <col min="10255" max="10255" width="10.140625" style="437" customWidth="1"/>
    <col min="10256" max="10256" width="10.7109375" style="437" bestFit="1" customWidth="1"/>
    <col min="10257" max="10257" width="5.28515625" style="437" bestFit="1" customWidth="1"/>
    <col min="10258" max="10258" width="9.140625" style="437"/>
    <col min="10259" max="10259" width="12" style="437" customWidth="1"/>
    <col min="10260" max="10260" width="9" style="437" bestFit="1" customWidth="1"/>
    <col min="10261" max="10261" width="9.7109375" style="437" bestFit="1" customWidth="1"/>
    <col min="10262" max="10262" width="10.85546875" style="437" bestFit="1" customWidth="1"/>
    <col min="10263" max="10496" width="9.140625" style="437"/>
    <col min="10497" max="10497" width="3.5703125" style="437" bestFit="1" customWidth="1"/>
    <col min="10498" max="10498" width="4.42578125" style="437" bestFit="1" customWidth="1"/>
    <col min="10499" max="10499" width="16.140625" style="437" bestFit="1" customWidth="1"/>
    <col min="10500" max="10500" width="19.5703125" style="437" customWidth="1"/>
    <col min="10501" max="10504" width="9.5703125" style="437" customWidth="1"/>
    <col min="10505" max="10505" width="11.42578125" style="437" customWidth="1"/>
    <col min="10506" max="10510" width="9.5703125" style="437" customWidth="1"/>
    <col min="10511" max="10511" width="10.140625" style="437" customWidth="1"/>
    <col min="10512" max="10512" width="10.7109375" style="437" bestFit="1" customWidth="1"/>
    <col min="10513" max="10513" width="5.28515625" style="437" bestFit="1" customWidth="1"/>
    <col min="10514" max="10514" width="9.140625" style="437"/>
    <col min="10515" max="10515" width="12" style="437" customWidth="1"/>
    <col min="10516" max="10516" width="9" style="437" bestFit="1" customWidth="1"/>
    <col min="10517" max="10517" width="9.7109375" style="437" bestFit="1" customWidth="1"/>
    <col min="10518" max="10518" width="10.85546875" style="437" bestFit="1" customWidth="1"/>
    <col min="10519" max="10752" width="9.140625" style="437"/>
    <col min="10753" max="10753" width="3.5703125" style="437" bestFit="1" customWidth="1"/>
    <col min="10754" max="10754" width="4.42578125" style="437" bestFit="1" customWidth="1"/>
    <col min="10755" max="10755" width="16.140625" style="437" bestFit="1" customWidth="1"/>
    <col min="10756" max="10756" width="19.5703125" style="437" customWidth="1"/>
    <col min="10757" max="10760" width="9.5703125" style="437" customWidth="1"/>
    <col min="10761" max="10761" width="11.42578125" style="437" customWidth="1"/>
    <col min="10762" max="10766" width="9.5703125" style="437" customWidth="1"/>
    <col min="10767" max="10767" width="10.140625" style="437" customWidth="1"/>
    <col min="10768" max="10768" width="10.7109375" style="437" bestFit="1" customWidth="1"/>
    <col min="10769" max="10769" width="5.28515625" style="437" bestFit="1" customWidth="1"/>
    <col min="10770" max="10770" width="9.140625" style="437"/>
    <col min="10771" max="10771" width="12" style="437" customWidth="1"/>
    <col min="10772" max="10772" width="9" style="437" bestFit="1" customWidth="1"/>
    <col min="10773" max="10773" width="9.7109375" style="437" bestFit="1" customWidth="1"/>
    <col min="10774" max="10774" width="10.85546875" style="437" bestFit="1" customWidth="1"/>
    <col min="10775" max="11008" width="9.140625" style="437"/>
    <col min="11009" max="11009" width="3.5703125" style="437" bestFit="1" customWidth="1"/>
    <col min="11010" max="11010" width="4.42578125" style="437" bestFit="1" customWidth="1"/>
    <col min="11011" max="11011" width="16.140625" style="437" bestFit="1" customWidth="1"/>
    <col min="11012" max="11012" width="19.5703125" style="437" customWidth="1"/>
    <col min="11013" max="11016" width="9.5703125" style="437" customWidth="1"/>
    <col min="11017" max="11017" width="11.42578125" style="437" customWidth="1"/>
    <col min="11018" max="11022" width="9.5703125" style="437" customWidth="1"/>
    <col min="11023" max="11023" width="10.140625" style="437" customWidth="1"/>
    <col min="11024" max="11024" width="10.7109375" style="437" bestFit="1" customWidth="1"/>
    <col min="11025" max="11025" width="5.28515625" style="437" bestFit="1" customWidth="1"/>
    <col min="11026" max="11026" width="9.140625" style="437"/>
    <col min="11027" max="11027" width="12" style="437" customWidth="1"/>
    <col min="11028" max="11028" width="9" style="437" bestFit="1" customWidth="1"/>
    <col min="11029" max="11029" width="9.7109375" style="437" bestFit="1" customWidth="1"/>
    <col min="11030" max="11030" width="10.85546875" style="437" bestFit="1" customWidth="1"/>
    <col min="11031" max="11264" width="9.140625" style="437"/>
    <col min="11265" max="11265" width="3.5703125" style="437" bestFit="1" customWidth="1"/>
    <col min="11266" max="11266" width="4.42578125" style="437" bestFit="1" customWidth="1"/>
    <col min="11267" max="11267" width="16.140625" style="437" bestFit="1" customWidth="1"/>
    <col min="11268" max="11268" width="19.5703125" style="437" customWidth="1"/>
    <col min="11269" max="11272" width="9.5703125" style="437" customWidth="1"/>
    <col min="11273" max="11273" width="11.42578125" style="437" customWidth="1"/>
    <col min="11274" max="11278" width="9.5703125" style="437" customWidth="1"/>
    <col min="11279" max="11279" width="10.140625" style="437" customWidth="1"/>
    <col min="11280" max="11280" width="10.7109375" style="437" bestFit="1" customWidth="1"/>
    <col min="11281" max="11281" width="5.28515625" style="437" bestFit="1" customWidth="1"/>
    <col min="11282" max="11282" width="9.140625" style="437"/>
    <col min="11283" max="11283" width="12" style="437" customWidth="1"/>
    <col min="11284" max="11284" width="9" style="437" bestFit="1" customWidth="1"/>
    <col min="11285" max="11285" width="9.7109375" style="437" bestFit="1" customWidth="1"/>
    <col min="11286" max="11286" width="10.85546875" style="437" bestFit="1" customWidth="1"/>
    <col min="11287" max="11520" width="9.140625" style="437"/>
    <col min="11521" max="11521" width="3.5703125" style="437" bestFit="1" customWidth="1"/>
    <col min="11522" max="11522" width="4.42578125" style="437" bestFit="1" customWidth="1"/>
    <col min="11523" max="11523" width="16.140625" style="437" bestFit="1" customWidth="1"/>
    <col min="11524" max="11524" width="19.5703125" style="437" customWidth="1"/>
    <col min="11525" max="11528" width="9.5703125" style="437" customWidth="1"/>
    <col min="11529" max="11529" width="11.42578125" style="437" customWidth="1"/>
    <col min="11530" max="11534" width="9.5703125" style="437" customWidth="1"/>
    <col min="11535" max="11535" width="10.140625" style="437" customWidth="1"/>
    <col min="11536" max="11536" width="10.7109375" style="437" bestFit="1" customWidth="1"/>
    <col min="11537" max="11537" width="5.28515625" style="437" bestFit="1" customWidth="1"/>
    <col min="11538" max="11538" width="9.140625" style="437"/>
    <col min="11539" max="11539" width="12" style="437" customWidth="1"/>
    <col min="11540" max="11540" width="9" style="437" bestFit="1" customWidth="1"/>
    <col min="11541" max="11541" width="9.7109375" style="437" bestFit="1" customWidth="1"/>
    <col min="11542" max="11542" width="10.85546875" style="437" bestFit="1" customWidth="1"/>
    <col min="11543" max="11776" width="9.140625" style="437"/>
    <col min="11777" max="11777" width="3.5703125" style="437" bestFit="1" customWidth="1"/>
    <col min="11778" max="11778" width="4.42578125" style="437" bestFit="1" customWidth="1"/>
    <col min="11779" max="11779" width="16.140625" style="437" bestFit="1" customWidth="1"/>
    <col min="11780" max="11780" width="19.5703125" style="437" customWidth="1"/>
    <col min="11781" max="11784" width="9.5703125" style="437" customWidth="1"/>
    <col min="11785" max="11785" width="11.42578125" style="437" customWidth="1"/>
    <col min="11786" max="11790" width="9.5703125" style="437" customWidth="1"/>
    <col min="11791" max="11791" width="10.140625" style="437" customWidth="1"/>
    <col min="11792" max="11792" width="10.7109375" style="437" bestFit="1" customWidth="1"/>
    <col min="11793" max="11793" width="5.28515625" style="437" bestFit="1" customWidth="1"/>
    <col min="11794" max="11794" width="9.140625" style="437"/>
    <col min="11795" max="11795" width="12" style="437" customWidth="1"/>
    <col min="11796" max="11796" width="9" style="437" bestFit="1" customWidth="1"/>
    <col min="11797" max="11797" width="9.7109375" style="437" bestFit="1" customWidth="1"/>
    <col min="11798" max="11798" width="10.85546875" style="437" bestFit="1" customWidth="1"/>
    <col min="11799" max="12032" width="9.140625" style="437"/>
    <col min="12033" max="12033" width="3.5703125" style="437" bestFit="1" customWidth="1"/>
    <col min="12034" max="12034" width="4.42578125" style="437" bestFit="1" customWidth="1"/>
    <col min="12035" max="12035" width="16.140625" style="437" bestFit="1" customWidth="1"/>
    <col min="12036" max="12036" width="19.5703125" style="437" customWidth="1"/>
    <col min="12037" max="12040" width="9.5703125" style="437" customWidth="1"/>
    <col min="12041" max="12041" width="11.42578125" style="437" customWidth="1"/>
    <col min="12042" max="12046" width="9.5703125" style="437" customWidth="1"/>
    <col min="12047" max="12047" width="10.140625" style="437" customWidth="1"/>
    <col min="12048" max="12048" width="10.7109375" style="437" bestFit="1" customWidth="1"/>
    <col min="12049" max="12049" width="5.28515625" style="437" bestFit="1" customWidth="1"/>
    <col min="12050" max="12050" width="9.140625" style="437"/>
    <col min="12051" max="12051" width="12" style="437" customWidth="1"/>
    <col min="12052" max="12052" width="9" style="437" bestFit="1" customWidth="1"/>
    <col min="12053" max="12053" width="9.7109375" style="437" bestFit="1" customWidth="1"/>
    <col min="12054" max="12054" width="10.85546875" style="437" bestFit="1" customWidth="1"/>
    <col min="12055" max="12288" width="9.140625" style="437"/>
    <col min="12289" max="12289" width="3.5703125" style="437" bestFit="1" customWidth="1"/>
    <col min="12290" max="12290" width="4.42578125" style="437" bestFit="1" customWidth="1"/>
    <col min="12291" max="12291" width="16.140625" style="437" bestFit="1" customWidth="1"/>
    <col min="12292" max="12292" width="19.5703125" style="437" customWidth="1"/>
    <col min="12293" max="12296" width="9.5703125" style="437" customWidth="1"/>
    <col min="12297" max="12297" width="11.42578125" style="437" customWidth="1"/>
    <col min="12298" max="12302" width="9.5703125" style="437" customWidth="1"/>
    <col min="12303" max="12303" width="10.140625" style="437" customWidth="1"/>
    <col min="12304" max="12304" width="10.7109375" style="437" bestFit="1" customWidth="1"/>
    <col min="12305" max="12305" width="5.28515625" style="437" bestFit="1" customWidth="1"/>
    <col min="12306" max="12306" width="9.140625" style="437"/>
    <col min="12307" max="12307" width="12" style="437" customWidth="1"/>
    <col min="12308" max="12308" width="9" style="437" bestFit="1" customWidth="1"/>
    <col min="12309" max="12309" width="9.7109375" style="437" bestFit="1" customWidth="1"/>
    <col min="12310" max="12310" width="10.85546875" style="437" bestFit="1" customWidth="1"/>
    <col min="12311" max="12544" width="9.140625" style="437"/>
    <col min="12545" max="12545" width="3.5703125" style="437" bestFit="1" customWidth="1"/>
    <col min="12546" max="12546" width="4.42578125" style="437" bestFit="1" customWidth="1"/>
    <col min="12547" max="12547" width="16.140625" style="437" bestFit="1" customWidth="1"/>
    <col min="12548" max="12548" width="19.5703125" style="437" customWidth="1"/>
    <col min="12549" max="12552" width="9.5703125" style="437" customWidth="1"/>
    <col min="12553" max="12553" width="11.42578125" style="437" customWidth="1"/>
    <col min="12554" max="12558" width="9.5703125" style="437" customWidth="1"/>
    <col min="12559" max="12559" width="10.140625" style="437" customWidth="1"/>
    <col min="12560" max="12560" width="10.7109375" style="437" bestFit="1" customWidth="1"/>
    <col min="12561" max="12561" width="5.28515625" style="437" bestFit="1" customWidth="1"/>
    <col min="12562" max="12562" width="9.140625" style="437"/>
    <col min="12563" max="12563" width="12" style="437" customWidth="1"/>
    <col min="12564" max="12564" width="9" style="437" bestFit="1" customWidth="1"/>
    <col min="12565" max="12565" width="9.7109375" style="437" bestFit="1" customWidth="1"/>
    <col min="12566" max="12566" width="10.85546875" style="437" bestFit="1" customWidth="1"/>
    <col min="12567" max="12800" width="9.140625" style="437"/>
    <col min="12801" max="12801" width="3.5703125" style="437" bestFit="1" customWidth="1"/>
    <col min="12802" max="12802" width="4.42578125" style="437" bestFit="1" customWidth="1"/>
    <col min="12803" max="12803" width="16.140625" style="437" bestFit="1" customWidth="1"/>
    <col min="12804" max="12804" width="19.5703125" style="437" customWidth="1"/>
    <col min="12805" max="12808" width="9.5703125" style="437" customWidth="1"/>
    <col min="12809" max="12809" width="11.42578125" style="437" customWidth="1"/>
    <col min="12810" max="12814" width="9.5703125" style="437" customWidth="1"/>
    <col min="12815" max="12815" width="10.140625" style="437" customWidth="1"/>
    <col min="12816" max="12816" width="10.7109375" style="437" bestFit="1" customWidth="1"/>
    <col min="12817" max="12817" width="5.28515625" style="437" bestFit="1" customWidth="1"/>
    <col min="12818" max="12818" width="9.140625" style="437"/>
    <col min="12819" max="12819" width="12" style="437" customWidth="1"/>
    <col min="12820" max="12820" width="9" style="437" bestFit="1" customWidth="1"/>
    <col min="12821" max="12821" width="9.7109375" style="437" bestFit="1" customWidth="1"/>
    <col min="12822" max="12822" width="10.85546875" style="437" bestFit="1" customWidth="1"/>
    <col min="12823" max="13056" width="9.140625" style="437"/>
    <col min="13057" max="13057" width="3.5703125" style="437" bestFit="1" customWidth="1"/>
    <col min="13058" max="13058" width="4.42578125" style="437" bestFit="1" customWidth="1"/>
    <col min="13059" max="13059" width="16.140625" style="437" bestFit="1" customWidth="1"/>
    <col min="13060" max="13060" width="19.5703125" style="437" customWidth="1"/>
    <col min="13061" max="13064" width="9.5703125" style="437" customWidth="1"/>
    <col min="13065" max="13065" width="11.42578125" style="437" customWidth="1"/>
    <col min="13066" max="13070" width="9.5703125" style="437" customWidth="1"/>
    <col min="13071" max="13071" width="10.140625" style="437" customWidth="1"/>
    <col min="13072" max="13072" width="10.7109375" style="437" bestFit="1" customWidth="1"/>
    <col min="13073" max="13073" width="5.28515625" style="437" bestFit="1" customWidth="1"/>
    <col min="13074" max="13074" width="9.140625" style="437"/>
    <col min="13075" max="13075" width="12" style="437" customWidth="1"/>
    <col min="13076" max="13076" width="9" style="437" bestFit="1" customWidth="1"/>
    <col min="13077" max="13077" width="9.7109375" style="437" bestFit="1" customWidth="1"/>
    <col min="13078" max="13078" width="10.85546875" style="437" bestFit="1" customWidth="1"/>
    <col min="13079" max="13312" width="9.140625" style="437"/>
    <col min="13313" max="13313" width="3.5703125" style="437" bestFit="1" customWidth="1"/>
    <col min="13314" max="13314" width="4.42578125" style="437" bestFit="1" customWidth="1"/>
    <col min="13315" max="13315" width="16.140625" style="437" bestFit="1" customWidth="1"/>
    <col min="13316" max="13316" width="19.5703125" style="437" customWidth="1"/>
    <col min="13317" max="13320" width="9.5703125" style="437" customWidth="1"/>
    <col min="13321" max="13321" width="11.42578125" style="437" customWidth="1"/>
    <col min="13322" max="13326" width="9.5703125" style="437" customWidth="1"/>
    <col min="13327" max="13327" width="10.140625" style="437" customWidth="1"/>
    <col min="13328" max="13328" width="10.7109375" style="437" bestFit="1" customWidth="1"/>
    <col min="13329" max="13329" width="5.28515625" style="437" bestFit="1" customWidth="1"/>
    <col min="13330" max="13330" width="9.140625" style="437"/>
    <col min="13331" max="13331" width="12" style="437" customWidth="1"/>
    <col min="13332" max="13332" width="9" style="437" bestFit="1" customWidth="1"/>
    <col min="13333" max="13333" width="9.7109375" style="437" bestFit="1" customWidth="1"/>
    <col min="13334" max="13334" width="10.85546875" style="437" bestFit="1" customWidth="1"/>
    <col min="13335" max="13568" width="9.140625" style="437"/>
    <col min="13569" max="13569" width="3.5703125" style="437" bestFit="1" customWidth="1"/>
    <col min="13570" max="13570" width="4.42578125" style="437" bestFit="1" customWidth="1"/>
    <col min="13571" max="13571" width="16.140625" style="437" bestFit="1" customWidth="1"/>
    <col min="13572" max="13572" width="19.5703125" style="437" customWidth="1"/>
    <col min="13573" max="13576" width="9.5703125" style="437" customWidth="1"/>
    <col min="13577" max="13577" width="11.42578125" style="437" customWidth="1"/>
    <col min="13578" max="13582" width="9.5703125" style="437" customWidth="1"/>
    <col min="13583" max="13583" width="10.140625" style="437" customWidth="1"/>
    <col min="13584" max="13584" width="10.7109375" style="437" bestFit="1" customWidth="1"/>
    <col min="13585" max="13585" width="5.28515625" style="437" bestFit="1" customWidth="1"/>
    <col min="13586" max="13586" width="9.140625" style="437"/>
    <col min="13587" max="13587" width="12" style="437" customWidth="1"/>
    <col min="13588" max="13588" width="9" style="437" bestFit="1" customWidth="1"/>
    <col min="13589" max="13589" width="9.7109375" style="437" bestFit="1" customWidth="1"/>
    <col min="13590" max="13590" width="10.85546875" style="437" bestFit="1" customWidth="1"/>
    <col min="13591" max="13824" width="9.140625" style="437"/>
    <col min="13825" max="13825" width="3.5703125" style="437" bestFit="1" customWidth="1"/>
    <col min="13826" max="13826" width="4.42578125" style="437" bestFit="1" customWidth="1"/>
    <col min="13827" max="13827" width="16.140625" style="437" bestFit="1" customWidth="1"/>
    <col min="13828" max="13828" width="19.5703125" style="437" customWidth="1"/>
    <col min="13829" max="13832" width="9.5703125" style="437" customWidth="1"/>
    <col min="13833" max="13833" width="11.42578125" style="437" customWidth="1"/>
    <col min="13834" max="13838" width="9.5703125" style="437" customWidth="1"/>
    <col min="13839" max="13839" width="10.140625" style="437" customWidth="1"/>
    <col min="13840" max="13840" width="10.7109375" style="437" bestFit="1" customWidth="1"/>
    <col min="13841" max="13841" width="5.28515625" style="437" bestFit="1" customWidth="1"/>
    <col min="13842" max="13842" width="9.140625" style="437"/>
    <col min="13843" max="13843" width="12" style="437" customWidth="1"/>
    <col min="13844" max="13844" width="9" style="437" bestFit="1" customWidth="1"/>
    <col min="13845" max="13845" width="9.7109375" style="437" bestFit="1" customWidth="1"/>
    <col min="13846" max="13846" width="10.85546875" style="437" bestFit="1" customWidth="1"/>
    <col min="13847" max="14080" width="9.140625" style="437"/>
    <col min="14081" max="14081" width="3.5703125" style="437" bestFit="1" customWidth="1"/>
    <col min="14082" max="14082" width="4.42578125" style="437" bestFit="1" customWidth="1"/>
    <col min="14083" max="14083" width="16.140625" style="437" bestFit="1" customWidth="1"/>
    <col min="14084" max="14084" width="19.5703125" style="437" customWidth="1"/>
    <col min="14085" max="14088" width="9.5703125" style="437" customWidth="1"/>
    <col min="14089" max="14089" width="11.42578125" style="437" customWidth="1"/>
    <col min="14090" max="14094" width="9.5703125" style="437" customWidth="1"/>
    <col min="14095" max="14095" width="10.140625" style="437" customWidth="1"/>
    <col min="14096" max="14096" width="10.7109375" style="437" bestFit="1" customWidth="1"/>
    <col min="14097" max="14097" width="5.28515625" style="437" bestFit="1" customWidth="1"/>
    <col min="14098" max="14098" width="9.140625" style="437"/>
    <col min="14099" max="14099" width="12" style="437" customWidth="1"/>
    <col min="14100" max="14100" width="9" style="437" bestFit="1" customWidth="1"/>
    <col min="14101" max="14101" width="9.7109375" style="437" bestFit="1" customWidth="1"/>
    <col min="14102" max="14102" width="10.85546875" style="437" bestFit="1" customWidth="1"/>
    <col min="14103" max="14336" width="9.140625" style="437"/>
    <col min="14337" max="14337" width="3.5703125" style="437" bestFit="1" customWidth="1"/>
    <col min="14338" max="14338" width="4.42578125" style="437" bestFit="1" customWidth="1"/>
    <col min="14339" max="14339" width="16.140625" style="437" bestFit="1" customWidth="1"/>
    <col min="14340" max="14340" width="19.5703125" style="437" customWidth="1"/>
    <col min="14341" max="14344" width="9.5703125" style="437" customWidth="1"/>
    <col min="14345" max="14345" width="11.42578125" style="437" customWidth="1"/>
    <col min="14346" max="14350" width="9.5703125" style="437" customWidth="1"/>
    <col min="14351" max="14351" width="10.140625" style="437" customWidth="1"/>
    <col min="14352" max="14352" width="10.7109375" style="437" bestFit="1" customWidth="1"/>
    <col min="14353" max="14353" width="5.28515625" style="437" bestFit="1" customWidth="1"/>
    <col min="14354" max="14354" width="9.140625" style="437"/>
    <col min="14355" max="14355" width="12" style="437" customWidth="1"/>
    <col min="14356" max="14356" width="9" style="437" bestFit="1" customWidth="1"/>
    <col min="14357" max="14357" width="9.7109375" style="437" bestFit="1" customWidth="1"/>
    <col min="14358" max="14358" width="10.85546875" style="437" bestFit="1" customWidth="1"/>
    <col min="14359" max="14592" width="9.140625" style="437"/>
    <col min="14593" max="14593" width="3.5703125" style="437" bestFit="1" customWidth="1"/>
    <col min="14594" max="14594" width="4.42578125" style="437" bestFit="1" customWidth="1"/>
    <col min="14595" max="14595" width="16.140625" style="437" bestFit="1" customWidth="1"/>
    <col min="14596" max="14596" width="19.5703125" style="437" customWidth="1"/>
    <col min="14597" max="14600" width="9.5703125" style="437" customWidth="1"/>
    <col min="14601" max="14601" width="11.42578125" style="437" customWidth="1"/>
    <col min="14602" max="14606" width="9.5703125" style="437" customWidth="1"/>
    <col min="14607" max="14607" width="10.140625" style="437" customWidth="1"/>
    <col min="14608" max="14608" width="10.7109375" style="437" bestFit="1" customWidth="1"/>
    <col min="14609" max="14609" width="5.28515625" style="437" bestFit="1" customWidth="1"/>
    <col min="14610" max="14610" width="9.140625" style="437"/>
    <col min="14611" max="14611" width="12" style="437" customWidth="1"/>
    <col min="14612" max="14612" width="9" style="437" bestFit="1" customWidth="1"/>
    <col min="14613" max="14613" width="9.7109375" style="437" bestFit="1" customWidth="1"/>
    <col min="14614" max="14614" width="10.85546875" style="437" bestFit="1" customWidth="1"/>
    <col min="14615" max="14848" width="9.140625" style="437"/>
    <col min="14849" max="14849" width="3.5703125" style="437" bestFit="1" customWidth="1"/>
    <col min="14850" max="14850" width="4.42578125" style="437" bestFit="1" customWidth="1"/>
    <col min="14851" max="14851" width="16.140625" style="437" bestFit="1" customWidth="1"/>
    <col min="14852" max="14852" width="19.5703125" style="437" customWidth="1"/>
    <col min="14853" max="14856" width="9.5703125" style="437" customWidth="1"/>
    <col min="14857" max="14857" width="11.42578125" style="437" customWidth="1"/>
    <col min="14858" max="14862" width="9.5703125" style="437" customWidth="1"/>
    <col min="14863" max="14863" width="10.140625" style="437" customWidth="1"/>
    <col min="14864" max="14864" width="10.7109375" style="437" bestFit="1" customWidth="1"/>
    <col min="14865" max="14865" width="5.28515625" style="437" bestFit="1" customWidth="1"/>
    <col min="14866" max="14866" width="9.140625" style="437"/>
    <col min="14867" max="14867" width="12" style="437" customWidth="1"/>
    <col min="14868" max="14868" width="9" style="437" bestFit="1" customWidth="1"/>
    <col min="14869" max="14869" width="9.7109375" style="437" bestFit="1" customWidth="1"/>
    <col min="14870" max="14870" width="10.85546875" style="437" bestFit="1" customWidth="1"/>
    <col min="14871" max="15104" width="9.140625" style="437"/>
    <col min="15105" max="15105" width="3.5703125" style="437" bestFit="1" customWidth="1"/>
    <col min="15106" max="15106" width="4.42578125" style="437" bestFit="1" customWidth="1"/>
    <col min="15107" max="15107" width="16.140625" style="437" bestFit="1" customWidth="1"/>
    <col min="15108" max="15108" width="19.5703125" style="437" customWidth="1"/>
    <col min="15109" max="15112" width="9.5703125" style="437" customWidth="1"/>
    <col min="15113" max="15113" width="11.42578125" style="437" customWidth="1"/>
    <col min="15114" max="15118" width="9.5703125" style="437" customWidth="1"/>
    <col min="15119" max="15119" width="10.140625" style="437" customWidth="1"/>
    <col min="15120" max="15120" width="10.7109375" style="437" bestFit="1" customWidth="1"/>
    <col min="15121" max="15121" width="5.28515625" style="437" bestFit="1" customWidth="1"/>
    <col min="15122" max="15122" width="9.140625" style="437"/>
    <col min="15123" max="15123" width="12" style="437" customWidth="1"/>
    <col min="15124" max="15124" width="9" style="437" bestFit="1" customWidth="1"/>
    <col min="15125" max="15125" width="9.7109375" style="437" bestFit="1" customWidth="1"/>
    <col min="15126" max="15126" width="10.85546875" style="437" bestFit="1" customWidth="1"/>
    <col min="15127" max="15360" width="9.140625" style="437"/>
    <col min="15361" max="15361" width="3.5703125" style="437" bestFit="1" customWidth="1"/>
    <col min="15362" max="15362" width="4.42578125" style="437" bestFit="1" customWidth="1"/>
    <col min="15363" max="15363" width="16.140625" style="437" bestFit="1" customWidth="1"/>
    <col min="15364" max="15364" width="19.5703125" style="437" customWidth="1"/>
    <col min="15365" max="15368" width="9.5703125" style="437" customWidth="1"/>
    <col min="15369" max="15369" width="11.42578125" style="437" customWidth="1"/>
    <col min="15370" max="15374" width="9.5703125" style="437" customWidth="1"/>
    <col min="15375" max="15375" width="10.140625" style="437" customWidth="1"/>
    <col min="15376" max="15376" width="10.7109375" style="437" bestFit="1" customWidth="1"/>
    <col min="15377" max="15377" width="5.28515625" style="437" bestFit="1" customWidth="1"/>
    <col min="15378" max="15378" width="9.140625" style="437"/>
    <col min="15379" max="15379" width="12" style="437" customWidth="1"/>
    <col min="15380" max="15380" width="9" style="437" bestFit="1" customWidth="1"/>
    <col min="15381" max="15381" width="9.7109375" style="437" bestFit="1" customWidth="1"/>
    <col min="15382" max="15382" width="10.85546875" style="437" bestFit="1" customWidth="1"/>
    <col min="15383" max="15616" width="9.140625" style="437"/>
    <col min="15617" max="15617" width="3.5703125" style="437" bestFit="1" customWidth="1"/>
    <col min="15618" max="15618" width="4.42578125" style="437" bestFit="1" customWidth="1"/>
    <col min="15619" max="15619" width="16.140625" style="437" bestFit="1" customWidth="1"/>
    <col min="15620" max="15620" width="19.5703125" style="437" customWidth="1"/>
    <col min="15621" max="15624" width="9.5703125" style="437" customWidth="1"/>
    <col min="15625" max="15625" width="11.42578125" style="437" customWidth="1"/>
    <col min="15626" max="15630" width="9.5703125" style="437" customWidth="1"/>
    <col min="15631" max="15631" width="10.140625" style="437" customWidth="1"/>
    <col min="15632" max="15632" width="10.7109375" style="437" bestFit="1" customWidth="1"/>
    <col min="15633" max="15633" width="5.28515625" style="437" bestFit="1" customWidth="1"/>
    <col min="15634" max="15634" width="9.140625" style="437"/>
    <col min="15635" max="15635" width="12" style="437" customWidth="1"/>
    <col min="15636" max="15636" width="9" style="437" bestFit="1" customWidth="1"/>
    <col min="15637" max="15637" width="9.7109375" style="437" bestFit="1" customWidth="1"/>
    <col min="15638" max="15638" width="10.85546875" style="437" bestFit="1" customWidth="1"/>
    <col min="15639" max="15872" width="9.140625" style="437"/>
    <col min="15873" max="15873" width="3.5703125" style="437" bestFit="1" customWidth="1"/>
    <col min="15874" max="15874" width="4.42578125" style="437" bestFit="1" customWidth="1"/>
    <col min="15875" max="15875" width="16.140625" style="437" bestFit="1" customWidth="1"/>
    <col min="15876" max="15876" width="19.5703125" style="437" customWidth="1"/>
    <col min="15877" max="15880" width="9.5703125" style="437" customWidth="1"/>
    <col min="15881" max="15881" width="11.42578125" style="437" customWidth="1"/>
    <col min="15882" max="15886" width="9.5703125" style="437" customWidth="1"/>
    <col min="15887" max="15887" width="10.140625" style="437" customWidth="1"/>
    <col min="15888" max="15888" width="10.7109375" style="437" bestFit="1" customWidth="1"/>
    <col min="15889" max="15889" width="5.28515625" style="437" bestFit="1" customWidth="1"/>
    <col min="15890" max="15890" width="9.140625" style="437"/>
    <col min="15891" max="15891" width="12" style="437" customWidth="1"/>
    <col min="15892" max="15892" width="9" style="437" bestFit="1" customWidth="1"/>
    <col min="15893" max="15893" width="9.7109375" style="437" bestFit="1" customWidth="1"/>
    <col min="15894" max="15894" width="10.85546875" style="437" bestFit="1" customWidth="1"/>
    <col min="15895" max="16128" width="9.140625" style="437"/>
    <col min="16129" max="16129" width="3.5703125" style="437" bestFit="1" customWidth="1"/>
    <col min="16130" max="16130" width="4.42578125" style="437" bestFit="1" customWidth="1"/>
    <col min="16131" max="16131" width="16.140625" style="437" bestFit="1" customWidth="1"/>
    <col min="16132" max="16132" width="19.5703125" style="437" customWidth="1"/>
    <col min="16133" max="16136" width="9.5703125" style="437" customWidth="1"/>
    <col min="16137" max="16137" width="11.42578125" style="437" customWidth="1"/>
    <col min="16138" max="16142" width="9.5703125" style="437" customWidth="1"/>
    <col min="16143" max="16143" width="10.140625" style="437" customWidth="1"/>
    <col min="16144" max="16144" width="10.7109375" style="437" bestFit="1" customWidth="1"/>
    <col min="16145" max="16145" width="5.28515625" style="437" bestFit="1" customWidth="1"/>
    <col min="16146" max="16146" width="9.140625" style="437"/>
    <col min="16147" max="16147" width="12" style="437" customWidth="1"/>
    <col min="16148" max="16148" width="9" style="437" bestFit="1" customWidth="1"/>
    <col min="16149" max="16149" width="9.7109375" style="437" bestFit="1" customWidth="1"/>
    <col min="16150" max="16150" width="10.85546875" style="437" bestFit="1" customWidth="1"/>
    <col min="16151" max="16384" width="9.140625" style="437"/>
  </cols>
  <sheetData>
    <row r="1" spans="1:22" ht="15.75" x14ac:dyDescent="0.25">
      <c r="A1" s="610"/>
      <c r="B1" s="610"/>
      <c r="C1" s="610"/>
      <c r="D1" s="611" t="s">
        <v>1181</v>
      </c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3"/>
      <c r="S1" s="614"/>
      <c r="T1" s="615"/>
    </row>
    <row r="2" spans="1:22" ht="15.75" x14ac:dyDescent="0.25">
      <c r="A2" s="610"/>
      <c r="B2" s="610"/>
      <c r="C2" s="610"/>
      <c r="D2" s="616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2"/>
      <c r="P2" s="612"/>
      <c r="Q2" s="612"/>
      <c r="R2" s="613"/>
      <c r="S2" s="614"/>
      <c r="T2" s="615"/>
    </row>
    <row r="3" spans="1:22" ht="14.25" x14ac:dyDescent="0.2">
      <c r="A3" s="610"/>
      <c r="B3" s="610"/>
      <c r="C3" s="610" t="s">
        <v>736</v>
      </c>
      <c r="D3" s="618" t="s">
        <v>19</v>
      </c>
      <c r="E3" s="619" t="s">
        <v>835</v>
      </c>
      <c r="F3" s="620"/>
      <c r="G3" s="617"/>
      <c r="H3" s="617"/>
      <c r="I3" s="617"/>
      <c r="J3" s="617"/>
      <c r="K3" s="617"/>
      <c r="L3" s="617"/>
      <c r="M3" s="617"/>
      <c r="N3" s="617"/>
      <c r="O3" s="621" t="s">
        <v>215</v>
      </c>
      <c r="P3" s="621" t="s">
        <v>223</v>
      </c>
      <c r="Q3" s="622"/>
      <c r="R3" s="613"/>
      <c r="S3" s="622"/>
      <c r="T3" s="615"/>
      <c r="U3" s="623" t="s">
        <v>1182</v>
      </c>
    </row>
    <row r="4" spans="1:22" x14ac:dyDescent="0.2">
      <c r="A4" s="624"/>
      <c r="B4" s="624"/>
      <c r="C4" s="625">
        <v>2018</v>
      </c>
      <c r="D4" s="626"/>
      <c r="E4" s="627" t="s">
        <v>224</v>
      </c>
      <c r="F4" s="627" t="s">
        <v>224</v>
      </c>
      <c r="G4" s="627" t="s">
        <v>225</v>
      </c>
      <c r="H4" s="627" t="s">
        <v>226</v>
      </c>
      <c r="I4" s="627" t="s">
        <v>227</v>
      </c>
      <c r="J4" s="627" t="s">
        <v>228</v>
      </c>
      <c r="K4" s="627" t="s">
        <v>229</v>
      </c>
      <c r="L4" s="627" t="s">
        <v>230</v>
      </c>
      <c r="M4" s="627" t="s">
        <v>210</v>
      </c>
      <c r="N4" s="627" t="s">
        <v>231</v>
      </c>
      <c r="O4" s="628" t="s">
        <v>232</v>
      </c>
      <c r="P4" s="622" t="s">
        <v>44</v>
      </c>
      <c r="Q4" s="622"/>
      <c r="S4" s="622"/>
      <c r="U4" s="623"/>
    </row>
    <row r="5" spans="1:22" x14ac:dyDescent="0.2">
      <c r="A5" s="624"/>
      <c r="B5" s="624"/>
      <c r="C5" s="624"/>
      <c r="D5" s="629"/>
      <c r="E5" s="627" t="s">
        <v>233</v>
      </c>
      <c r="F5" s="627" t="s">
        <v>234</v>
      </c>
      <c r="G5" s="627" t="s">
        <v>235</v>
      </c>
      <c r="H5" s="627" t="s">
        <v>236</v>
      </c>
      <c r="I5" s="627" t="s">
        <v>237</v>
      </c>
      <c r="J5" s="627" t="s">
        <v>238</v>
      </c>
      <c r="K5" s="627" t="s">
        <v>239</v>
      </c>
      <c r="L5" s="627" t="s">
        <v>240</v>
      </c>
      <c r="M5" s="627"/>
      <c r="N5" s="627" t="s">
        <v>241</v>
      </c>
      <c r="O5" s="630" t="s">
        <v>242</v>
      </c>
      <c r="P5" s="622" t="s">
        <v>243</v>
      </c>
      <c r="Q5" s="622"/>
      <c r="S5" s="622"/>
      <c r="U5" s="623"/>
    </row>
    <row r="6" spans="1:22" x14ac:dyDescent="0.2">
      <c r="A6" s="624"/>
      <c r="B6" s="624"/>
      <c r="C6" s="624"/>
      <c r="D6" s="629" t="s">
        <v>47</v>
      </c>
      <c r="E6" s="627" t="s">
        <v>244</v>
      </c>
      <c r="F6" s="627" t="s">
        <v>245</v>
      </c>
      <c r="G6" s="627"/>
      <c r="H6" s="627" t="s">
        <v>246</v>
      </c>
      <c r="I6" s="627" t="s">
        <v>247</v>
      </c>
      <c r="J6" s="627"/>
      <c r="K6" s="627" t="s">
        <v>248</v>
      </c>
      <c r="L6" s="627" t="s">
        <v>249</v>
      </c>
      <c r="M6" s="627"/>
      <c r="N6" s="629"/>
      <c r="O6" s="631" t="s">
        <v>186</v>
      </c>
      <c r="P6" s="622" t="s">
        <v>49</v>
      </c>
      <c r="Q6" s="622"/>
      <c r="R6" s="632"/>
      <c r="S6" s="622"/>
      <c r="T6" s="633"/>
      <c r="U6" s="623"/>
    </row>
    <row r="7" spans="1:22" ht="13.5" x14ac:dyDescent="0.2">
      <c r="A7" s="578" t="s">
        <v>19</v>
      </c>
      <c r="B7" s="578" t="s">
        <v>1175</v>
      </c>
      <c r="C7" s="624" t="s">
        <v>1176</v>
      </c>
      <c r="D7" s="626"/>
      <c r="E7" s="627" t="s">
        <v>250</v>
      </c>
      <c r="F7" s="627" t="s">
        <v>251</v>
      </c>
      <c r="G7" s="627"/>
      <c r="H7" s="627" t="s">
        <v>238</v>
      </c>
      <c r="I7" s="627" t="s">
        <v>1183</v>
      </c>
      <c r="J7" s="627"/>
      <c r="K7" s="627" t="s">
        <v>253</v>
      </c>
      <c r="L7" s="627"/>
      <c r="M7" s="627"/>
      <c r="N7" s="627"/>
      <c r="O7" s="627"/>
      <c r="P7" s="634" t="s">
        <v>242</v>
      </c>
      <c r="Q7" s="635"/>
      <c r="R7" s="636"/>
      <c r="S7" s="635"/>
      <c r="T7" s="636"/>
      <c r="U7" s="637"/>
    </row>
    <row r="8" spans="1:22" x14ac:dyDescent="0.2">
      <c r="A8" s="624"/>
      <c r="B8" s="624"/>
      <c r="C8" s="624"/>
      <c r="D8" s="629"/>
      <c r="E8" s="574" t="s">
        <v>238</v>
      </c>
      <c r="F8" s="627" t="s">
        <v>235</v>
      </c>
      <c r="G8" s="627"/>
      <c r="H8" s="627"/>
      <c r="I8" s="627" t="s">
        <v>254</v>
      </c>
      <c r="J8" s="627"/>
      <c r="K8" s="627"/>
      <c r="L8" s="627"/>
      <c r="M8" s="627"/>
      <c r="N8" s="627"/>
      <c r="O8" s="627"/>
      <c r="P8" s="638"/>
      <c r="Q8" s="638"/>
      <c r="R8" s="639"/>
      <c r="S8" s="638"/>
      <c r="T8" s="639"/>
      <c r="U8" s="639" t="s">
        <v>41</v>
      </c>
      <c r="V8" s="592" t="s">
        <v>1184</v>
      </c>
    </row>
    <row r="9" spans="1:22" x14ac:dyDescent="0.2">
      <c r="A9" s="582"/>
      <c r="B9" s="549" t="s">
        <v>1145</v>
      </c>
      <c r="C9" s="550" t="s">
        <v>852</v>
      </c>
      <c r="D9" s="640" t="s">
        <v>255</v>
      </c>
      <c r="E9" s="641">
        <v>8019.5946322182363</v>
      </c>
      <c r="F9" s="641">
        <v>10889.207288372674</v>
      </c>
      <c r="G9" s="641">
        <v>3798.6620631019855</v>
      </c>
      <c r="H9" s="641">
        <v>4066.1750603517526</v>
      </c>
      <c r="I9" s="641">
        <v>136.77325749790924</v>
      </c>
      <c r="J9" s="641">
        <v>10496.937486699804</v>
      </c>
      <c r="K9" s="641">
        <v>171.27456378106467</v>
      </c>
      <c r="L9" s="641">
        <v>218.49638599829336</v>
      </c>
      <c r="M9" s="641">
        <v>-0.36346617205359438</v>
      </c>
      <c r="N9" s="641">
        <v>1165.5079367969654</v>
      </c>
      <c r="O9" s="641">
        <v>38962</v>
      </c>
      <c r="P9" s="642"/>
      <c r="Q9" s="592" t="s">
        <v>1147</v>
      </c>
      <c r="R9" s="592" t="s">
        <v>47</v>
      </c>
      <c r="S9" s="592" t="s">
        <v>1148</v>
      </c>
      <c r="T9" s="643" t="s">
        <v>1185</v>
      </c>
      <c r="U9" s="644">
        <v>42916</v>
      </c>
      <c r="V9" s="645">
        <v>0</v>
      </c>
    </row>
    <row r="10" spans="1:22" ht="25.5" x14ac:dyDescent="0.2">
      <c r="A10" s="593" t="s">
        <v>1149</v>
      </c>
      <c r="B10" s="594" t="s">
        <v>873</v>
      </c>
      <c r="C10" s="595" t="s">
        <v>360</v>
      </c>
      <c r="D10" s="596" t="s">
        <v>689</v>
      </c>
      <c r="E10" s="626">
        <v>9867</v>
      </c>
      <c r="F10" s="626">
        <v>12587</v>
      </c>
      <c r="G10" s="626">
        <v>4173</v>
      </c>
      <c r="H10" s="626">
        <v>5543</v>
      </c>
      <c r="I10" s="626">
        <v>752</v>
      </c>
      <c r="J10" s="626">
        <v>6148</v>
      </c>
      <c r="K10" s="626">
        <v>120</v>
      </c>
      <c r="L10" s="626">
        <v>173</v>
      </c>
      <c r="M10" s="626">
        <v>391</v>
      </c>
      <c r="N10" s="626">
        <v>1691</v>
      </c>
      <c r="O10" s="626">
        <v>41445</v>
      </c>
      <c r="P10" s="638">
        <v>2483</v>
      </c>
      <c r="Q10" s="600">
        <f>RANK(P10,$P$10:$P$299,1)</f>
        <v>235</v>
      </c>
      <c r="R10" s="646" t="str">
        <f>C10</f>
        <v>Botkyrka</v>
      </c>
      <c r="S10" s="646">
        <f>P10</f>
        <v>2483</v>
      </c>
      <c r="T10" s="645" t="str">
        <f ca="1">CELL("adress",Q11)</f>
        <v>$Q$11</v>
      </c>
      <c r="U10" s="647">
        <v>91631</v>
      </c>
      <c r="V10" s="645">
        <f>U10*P10</f>
        <v>227519773</v>
      </c>
    </row>
    <row r="11" spans="1:22" x14ac:dyDescent="0.2">
      <c r="A11" s="593" t="s">
        <v>1149</v>
      </c>
      <c r="B11" s="594" t="s">
        <v>880</v>
      </c>
      <c r="C11" s="437" t="s">
        <v>361</v>
      </c>
      <c r="D11" s="437" t="s">
        <v>361</v>
      </c>
      <c r="E11" s="626">
        <v>8737</v>
      </c>
      <c r="F11" s="626">
        <v>15368</v>
      </c>
      <c r="G11" s="626">
        <v>4051</v>
      </c>
      <c r="H11" s="626">
        <v>1960</v>
      </c>
      <c r="I11" s="626">
        <v>0</v>
      </c>
      <c r="J11" s="626">
        <v>11681</v>
      </c>
      <c r="K11" s="626">
        <v>0</v>
      </c>
      <c r="L11" s="626">
        <v>173</v>
      </c>
      <c r="M11" s="626">
        <v>1481</v>
      </c>
      <c r="N11" s="626">
        <v>1691</v>
      </c>
      <c r="O11" s="626">
        <v>45142</v>
      </c>
      <c r="P11" s="638">
        <v>6180</v>
      </c>
      <c r="Q11" s="600">
        <f t="shared" ref="Q11:Q74" si="0">RANK(P11,$P$10:$P$299,1)</f>
        <v>277</v>
      </c>
      <c r="R11" s="646" t="str">
        <f t="shared" ref="R11:R74" si="1">C11</f>
        <v>Danderyd</v>
      </c>
      <c r="S11" s="646">
        <f t="shared" ref="S11:S74" si="2">P11</f>
        <v>6180</v>
      </c>
      <c r="T11" s="645" t="str">
        <f t="shared" ref="T11:T74" ca="1" si="3">CELL("adress",Q12)</f>
        <v>$Q$12</v>
      </c>
      <c r="U11" s="647">
        <v>32890</v>
      </c>
      <c r="V11" s="645">
        <f t="shared" ref="V11:V74" si="4">U11*P11</f>
        <v>203260200</v>
      </c>
    </row>
    <row r="12" spans="1:22" x14ac:dyDescent="0.2">
      <c r="A12" s="593" t="s">
        <v>1149</v>
      </c>
      <c r="B12" s="594" t="s">
        <v>884</v>
      </c>
      <c r="C12" s="437" t="s">
        <v>362</v>
      </c>
      <c r="D12" s="437" t="s">
        <v>362</v>
      </c>
      <c r="E12" s="626">
        <v>10139</v>
      </c>
      <c r="F12" s="626">
        <v>15627</v>
      </c>
      <c r="G12" s="626">
        <v>4367</v>
      </c>
      <c r="H12" s="626">
        <v>2530</v>
      </c>
      <c r="I12" s="626">
        <v>0</v>
      </c>
      <c r="J12" s="626">
        <v>7077</v>
      </c>
      <c r="K12" s="626">
        <v>54</v>
      </c>
      <c r="L12" s="626">
        <v>173</v>
      </c>
      <c r="M12" s="626">
        <v>920</v>
      </c>
      <c r="N12" s="626">
        <v>1691</v>
      </c>
      <c r="O12" s="626">
        <v>42578</v>
      </c>
      <c r="P12" s="638">
        <v>3616</v>
      </c>
      <c r="Q12" s="600">
        <f t="shared" si="0"/>
        <v>260</v>
      </c>
      <c r="R12" s="646" t="str">
        <f t="shared" si="1"/>
        <v>Ekerö</v>
      </c>
      <c r="S12" s="646">
        <f>P12</f>
        <v>3616</v>
      </c>
      <c r="T12" s="645" t="str">
        <f t="shared" ca="1" si="3"/>
        <v>$Q$13</v>
      </c>
      <c r="U12" s="647">
        <v>27692</v>
      </c>
      <c r="V12" s="645">
        <f t="shared" si="4"/>
        <v>100134272</v>
      </c>
    </row>
    <row r="13" spans="1:22" x14ac:dyDescent="0.2">
      <c r="A13" s="593" t="s">
        <v>1149</v>
      </c>
      <c r="B13" s="594" t="s">
        <v>918</v>
      </c>
      <c r="C13" s="437" t="s">
        <v>363</v>
      </c>
      <c r="D13" s="437" t="s">
        <v>363</v>
      </c>
      <c r="E13" s="626">
        <v>9445</v>
      </c>
      <c r="F13" s="626">
        <v>12095</v>
      </c>
      <c r="G13" s="626">
        <v>4088</v>
      </c>
      <c r="H13" s="626">
        <v>4446</v>
      </c>
      <c r="I13" s="626">
        <v>261</v>
      </c>
      <c r="J13" s="626">
        <v>6582</v>
      </c>
      <c r="K13" s="626">
        <v>638</v>
      </c>
      <c r="L13" s="626">
        <v>173</v>
      </c>
      <c r="M13" s="626">
        <v>553</v>
      </c>
      <c r="N13" s="626">
        <v>1691</v>
      </c>
      <c r="O13" s="626">
        <v>39972</v>
      </c>
      <c r="P13" s="638">
        <v>1010</v>
      </c>
      <c r="Q13" s="600">
        <f t="shared" si="0"/>
        <v>183</v>
      </c>
      <c r="R13" s="646" t="str">
        <f t="shared" si="1"/>
        <v>Haninge</v>
      </c>
      <c r="S13" s="646">
        <f t="shared" si="2"/>
        <v>1010</v>
      </c>
      <c r="T13" s="645" t="str">
        <f t="shared" ca="1" si="3"/>
        <v>$Q$14</v>
      </c>
      <c r="U13" s="647">
        <v>87490</v>
      </c>
      <c r="V13" s="645">
        <f t="shared" si="4"/>
        <v>88364900</v>
      </c>
    </row>
    <row r="14" spans="1:22" x14ac:dyDescent="0.2">
      <c r="A14" s="593" t="s">
        <v>1149</v>
      </c>
      <c r="B14" s="594" t="s">
        <v>926</v>
      </c>
      <c r="C14" s="437" t="s">
        <v>364</v>
      </c>
      <c r="D14" s="437" t="s">
        <v>364</v>
      </c>
      <c r="E14" s="626">
        <v>10134</v>
      </c>
      <c r="F14" s="626">
        <v>13174</v>
      </c>
      <c r="G14" s="626">
        <v>4065</v>
      </c>
      <c r="H14" s="626">
        <v>4077</v>
      </c>
      <c r="I14" s="626">
        <v>361</v>
      </c>
      <c r="J14" s="626">
        <v>6367</v>
      </c>
      <c r="K14" s="626">
        <v>528</v>
      </c>
      <c r="L14" s="626">
        <v>173</v>
      </c>
      <c r="M14" s="626">
        <v>729</v>
      </c>
      <c r="N14" s="626">
        <v>1691</v>
      </c>
      <c r="O14" s="626">
        <v>41299</v>
      </c>
      <c r="P14" s="638">
        <v>2337</v>
      </c>
      <c r="Q14" s="600">
        <f t="shared" si="0"/>
        <v>232</v>
      </c>
      <c r="R14" s="646" t="str">
        <f t="shared" si="1"/>
        <v>Huddinge</v>
      </c>
      <c r="S14" s="646">
        <f t="shared" si="2"/>
        <v>2337</v>
      </c>
      <c r="T14" s="645" t="str">
        <f t="shared" ca="1" si="3"/>
        <v>$Q$15</v>
      </c>
      <c r="U14" s="647">
        <v>109523</v>
      </c>
      <c r="V14" s="645">
        <f t="shared" si="4"/>
        <v>255955251</v>
      </c>
    </row>
    <row r="15" spans="1:22" x14ac:dyDescent="0.2">
      <c r="A15" s="593" t="s">
        <v>1149</v>
      </c>
      <c r="B15" s="594" t="s">
        <v>941</v>
      </c>
      <c r="C15" s="437" t="s">
        <v>365</v>
      </c>
      <c r="D15" s="437" t="s">
        <v>365</v>
      </c>
      <c r="E15" s="626">
        <v>9249</v>
      </c>
      <c r="F15" s="626">
        <v>12229</v>
      </c>
      <c r="G15" s="626">
        <v>3731</v>
      </c>
      <c r="H15" s="626">
        <v>4026</v>
      </c>
      <c r="I15" s="626">
        <v>366</v>
      </c>
      <c r="J15" s="626">
        <v>8402</v>
      </c>
      <c r="K15" s="626">
        <v>763</v>
      </c>
      <c r="L15" s="626">
        <v>173</v>
      </c>
      <c r="M15" s="626">
        <v>700</v>
      </c>
      <c r="N15" s="626">
        <v>1691</v>
      </c>
      <c r="O15" s="626">
        <v>41330</v>
      </c>
      <c r="P15" s="638">
        <v>2368</v>
      </c>
      <c r="Q15" s="600">
        <f t="shared" si="0"/>
        <v>234</v>
      </c>
      <c r="R15" s="646" t="str">
        <f t="shared" si="1"/>
        <v>Järfälla</v>
      </c>
      <c r="S15" s="646">
        <f t="shared" si="2"/>
        <v>2368</v>
      </c>
      <c r="T15" s="645" t="str">
        <f t="shared" ca="1" si="3"/>
        <v>$Q$16</v>
      </c>
      <c r="U15" s="647">
        <v>76055</v>
      </c>
      <c r="V15" s="645">
        <f t="shared" si="4"/>
        <v>180098240</v>
      </c>
    </row>
    <row r="16" spans="1:22" x14ac:dyDescent="0.2">
      <c r="A16" s="593" t="s">
        <v>1149</v>
      </c>
      <c r="B16" s="594" t="s">
        <v>973</v>
      </c>
      <c r="C16" s="437" t="s">
        <v>366</v>
      </c>
      <c r="D16" s="437" t="s">
        <v>366</v>
      </c>
      <c r="E16" s="626">
        <v>8885</v>
      </c>
      <c r="F16" s="626">
        <v>13476</v>
      </c>
      <c r="G16" s="626">
        <v>3724</v>
      </c>
      <c r="H16" s="626">
        <v>2700</v>
      </c>
      <c r="I16" s="626">
        <v>0</v>
      </c>
      <c r="J16" s="626">
        <v>11769</v>
      </c>
      <c r="K16" s="626">
        <v>58</v>
      </c>
      <c r="L16" s="626">
        <v>302</v>
      </c>
      <c r="M16" s="626">
        <v>1295</v>
      </c>
      <c r="N16" s="626">
        <v>1691</v>
      </c>
      <c r="O16" s="626">
        <v>43900</v>
      </c>
      <c r="P16" s="638">
        <v>4938</v>
      </c>
      <c r="Q16" s="600">
        <f t="shared" si="0"/>
        <v>271</v>
      </c>
      <c r="R16" s="646" t="str">
        <f t="shared" si="1"/>
        <v>Lidingö</v>
      </c>
      <c r="S16" s="646">
        <f t="shared" si="2"/>
        <v>4938</v>
      </c>
      <c r="T16" s="645" t="str">
        <f t="shared" ca="1" si="3"/>
        <v>$Q$17</v>
      </c>
      <c r="U16" s="647">
        <v>47111</v>
      </c>
      <c r="V16" s="645">
        <f t="shared" si="4"/>
        <v>232634118</v>
      </c>
    </row>
    <row r="17" spans="1:22" x14ac:dyDescent="0.2">
      <c r="A17" s="593" t="s">
        <v>1149</v>
      </c>
      <c r="B17" s="594" t="s">
        <v>1003</v>
      </c>
      <c r="C17" s="437" t="s">
        <v>367</v>
      </c>
      <c r="D17" s="437" t="s">
        <v>367</v>
      </c>
      <c r="E17" s="626">
        <v>10012</v>
      </c>
      <c r="F17" s="626">
        <v>13701</v>
      </c>
      <c r="G17" s="626">
        <v>3782</v>
      </c>
      <c r="H17" s="626">
        <v>3348</v>
      </c>
      <c r="I17" s="626">
        <v>59</v>
      </c>
      <c r="J17" s="626">
        <v>7873</v>
      </c>
      <c r="K17" s="626">
        <v>477</v>
      </c>
      <c r="L17" s="626">
        <v>302</v>
      </c>
      <c r="M17" s="626">
        <v>1233</v>
      </c>
      <c r="N17" s="626">
        <v>1691</v>
      </c>
      <c r="O17" s="626">
        <v>42478</v>
      </c>
      <c r="P17" s="638">
        <v>3516</v>
      </c>
      <c r="Q17" s="600">
        <f t="shared" si="0"/>
        <v>258</v>
      </c>
      <c r="R17" s="646" t="str">
        <f t="shared" si="1"/>
        <v>Nacka</v>
      </c>
      <c r="S17" s="646">
        <f t="shared" si="2"/>
        <v>3516</v>
      </c>
      <c r="T17" s="645" t="str">
        <f t="shared" ca="1" si="3"/>
        <v>$Q$18</v>
      </c>
      <c r="U17" s="647">
        <v>101026</v>
      </c>
      <c r="V17" s="645">
        <f t="shared" si="4"/>
        <v>355207416</v>
      </c>
    </row>
    <row r="18" spans="1:22" x14ac:dyDescent="0.2">
      <c r="A18" s="593" t="s">
        <v>1149</v>
      </c>
      <c r="B18" s="594" t="s">
        <v>1009</v>
      </c>
      <c r="C18" s="437" t="s">
        <v>368</v>
      </c>
      <c r="D18" s="437" t="s">
        <v>368</v>
      </c>
      <c r="E18" s="626">
        <v>6491</v>
      </c>
      <c r="F18" s="626">
        <v>9913</v>
      </c>
      <c r="G18" s="626">
        <v>3730</v>
      </c>
      <c r="H18" s="626">
        <v>3258</v>
      </c>
      <c r="I18" s="626">
        <v>0</v>
      </c>
      <c r="J18" s="626">
        <v>12850</v>
      </c>
      <c r="K18" s="626">
        <v>16</v>
      </c>
      <c r="L18" s="626">
        <v>173</v>
      </c>
      <c r="M18" s="626">
        <v>422</v>
      </c>
      <c r="N18" s="626">
        <v>1691</v>
      </c>
      <c r="O18" s="626">
        <v>38544</v>
      </c>
      <c r="P18" s="638">
        <v>-418</v>
      </c>
      <c r="Q18" s="600">
        <f t="shared" si="0"/>
        <v>90</v>
      </c>
      <c r="R18" s="646" t="str">
        <f t="shared" si="1"/>
        <v>Norrtälje</v>
      </c>
      <c r="S18" s="646">
        <f t="shared" si="2"/>
        <v>-418</v>
      </c>
      <c r="T18" s="645" t="str">
        <f t="shared" ca="1" si="3"/>
        <v>$Q$19</v>
      </c>
      <c r="U18" s="647">
        <v>60668</v>
      </c>
      <c r="V18" s="645">
        <f t="shared" si="4"/>
        <v>-25359224</v>
      </c>
    </row>
    <row r="19" spans="1:22" x14ac:dyDescent="0.2">
      <c r="A19" s="593" t="s">
        <v>1149</v>
      </c>
      <c r="B19" s="594" t="s">
        <v>1012</v>
      </c>
      <c r="C19" s="437" t="s">
        <v>369</v>
      </c>
      <c r="D19" s="437" t="s">
        <v>369</v>
      </c>
      <c r="E19" s="626">
        <v>9026</v>
      </c>
      <c r="F19" s="626">
        <v>14821</v>
      </c>
      <c r="G19" s="626">
        <v>4948</v>
      </c>
      <c r="H19" s="626">
        <v>2914</v>
      </c>
      <c r="I19" s="626">
        <v>1</v>
      </c>
      <c r="J19" s="626">
        <v>6028</v>
      </c>
      <c r="K19" s="626">
        <v>525</v>
      </c>
      <c r="L19" s="626">
        <v>173</v>
      </c>
      <c r="M19" s="626">
        <v>419</v>
      </c>
      <c r="N19" s="626">
        <v>1691</v>
      </c>
      <c r="O19" s="626">
        <v>40546</v>
      </c>
      <c r="P19" s="638">
        <v>1584</v>
      </c>
      <c r="Q19" s="600">
        <f t="shared" si="0"/>
        <v>210</v>
      </c>
      <c r="R19" s="646" t="str">
        <f t="shared" si="1"/>
        <v>Nykvarn</v>
      </c>
      <c r="S19" s="646">
        <f t="shared" si="2"/>
        <v>1584</v>
      </c>
      <c r="T19" s="645" t="str">
        <f t="shared" ca="1" si="3"/>
        <v>$Q$20</v>
      </c>
      <c r="U19" s="647">
        <v>10608</v>
      </c>
      <c r="V19" s="645">
        <f t="shared" si="4"/>
        <v>16803072</v>
      </c>
    </row>
    <row r="20" spans="1:22" x14ac:dyDescent="0.2">
      <c r="A20" s="593" t="s">
        <v>1149</v>
      </c>
      <c r="B20" s="594" t="s">
        <v>1014</v>
      </c>
      <c r="C20" s="437" t="s">
        <v>370</v>
      </c>
      <c r="D20" s="437" t="s">
        <v>370</v>
      </c>
      <c r="E20" s="626">
        <v>7922</v>
      </c>
      <c r="F20" s="626">
        <v>10843</v>
      </c>
      <c r="G20" s="626">
        <v>3790</v>
      </c>
      <c r="H20" s="626">
        <v>3757</v>
      </c>
      <c r="I20" s="626">
        <v>5</v>
      </c>
      <c r="J20" s="626">
        <v>10168</v>
      </c>
      <c r="K20" s="626">
        <v>4</v>
      </c>
      <c r="L20" s="626">
        <v>173</v>
      </c>
      <c r="M20" s="626">
        <v>285</v>
      </c>
      <c r="N20" s="626">
        <v>1691</v>
      </c>
      <c r="O20" s="626">
        <v>38638</v>
      </c>
      <c r="P20" s="638">
        <v>-324</v>
      </c>
      <c r="Q20" s="600">
        <f t="shared" si="0"/>
        <v>99</v>
      </c>
      <c r="R20" s="646" t="str">
        <f t="shared" si="1"/>
        <v>Nynäshamn</v>
      </c>
      <c r="S20" s="646">
        <f t="shared" si="2"/>
        <v>-324</v>
      </c>
      <c r="T20" s="645" t="str">
        <f t="shared" ca="1" si="3"/>
        <v>$Q$21</v>
      </c>
      <c r="U20" s="647">
        <v>28048</v>
      </c>
      <c r="V20" s="645">
        <f t="shared" si="4"/>
        <v>-9087552</v>
      </c>
    </row>
    <row r="21" spans="1:22" x14ac:dyDescent="0.2">
      <c r="A21" s="593" t="s">
        <v>1149</v>
      </c>
      <c r="B21" s="594" t="s">
        <v>1033</v>
      </c>
      <c r="C21" s="437" t="s">
        <v>371</v>
      </c>
      <c r="D21" s="437" t="s">
        <v>371</v>
      </c>
      <c r="E21" s="626">
        <v>9817</v>
      </c>
      <c r="F21" s="626">
        <v>14786</v>
      </c>
      <c r="G21" s="626">
        <v>5079</v>
      </c>
      <c r="H21" s="626">
        <v>3068</v>
      </c>
      <c r="I21" s="626">
        <v>138</v>
      </c>
      <c r="J21" s="626">
        <v>7723</v>
      </c>
      <c r="K21" s="626">
        <v>15</v>
      </c>
      <c r="L21" s="626">
        <v>173</v>
      </c>
      <c r="M21" s="626">
        <v>451</v>
      </c>
      <c r="N21" s="626">
        <v>1691</v>
      </c>
      <c r="O21" s="626">
        <v>42941</v>
      </c>
      <c r="P21" s="638">
        <v>3979</v>
      </c>
      <c r="Q21" s="600">
        <f t="shared" si="0"/>
        <v>264</v>
      </c>
      <c r="R21" s="646" t="str">
        <f t="shared" si="1"/>
        <v>Salem</v>
      </c>
      <c r="S21" s="646">
        <f t="shared" si="2"/>
        <v>3979</v>
      </c>
      <c r="T21" s="645" t="str">
        <f t="shared" ca="1" si="3"/>
        <v>$Q$22</v>
      </c>
      <c r="U21" s="647">
        <v>16665</v>
      </c>
      <c r="V21" s="645">
        <f t="shared" si="4"/>
        <v>66310035</v>
      </c>
    </row>
    <row r="22" spans="1:22" x14ac:dyDescent="0.2">
      <c r="A22" s="593" t="s">
        <v>1149</v>
      </c>
      <c r="B22" s="594" t="s">
        <v>1035</v>
      </c>
      <c r="C22" s="437" t="s">
        <v>372</v>
      </c>
      <c r="D22" s="437" t="s">
        <v>372</v>
      </c>
      <c r="E22" s="626">
        <v>9083</v>
      </c>
      <c r="F22" s="626">
        <v>12217</v>
      </c>
      <c r="G22" s="626">
        <v>4169</v>
      </c>
      <c r="H22" s="626">
        <v>3849</v>
      </c>
      <c r="I22" s="626">
        <v>465</v>
      </c>
      <c r="J22" s="626">
        <v>6921</v>
      </c>
      <c r="K22" s="626">
        <v>451</v>
      </c>
      <c r="L22" s="626">
        <v>173</v>
      </c>
      <c r="M22" s="626">
        <v>654</v>
      </c>
      <c r="N22" s="626">
        <v>1691</v>
      </c>
      <c r="O22" s="626">
        <v>39673</v>
      </c>
      <c r="P22" s="638">
        <v>711</v>
      </c>
      <c r="Q22" s="600">
        <f t="shared" si="0"/>
        <v>167</v>
      </c>
      <c r="R22" s="646" t="str">
        <f t="shared" si="1"/>
        <v>Sigtuna</v>
      </c>
      <c r="S22" s="646">
        <f t="shared" si="2"/>
        <v>711</v>
      </c>
      <c r="T22" s="645" t="str">
        <f t="shared" ca="1" si="3"/>
        <v>$Q$23</v>
      </c>
      <c r="U22" s="647">
        <v>46982</v>
      </c>
      <c r="V22" s="645">
        <f t="shared" si="4"/>
        <v>33404202</v>
      </c>
    </row>
    <row r="23" spans="1:22" x14ac:dyDescent="0.2">
      <c r="A23" s="593" t="s">
        <v>1149</v>
      </c>
      <c r="B23" s="594" t="s">
        <v>1045</v>
      </c>
      <c r="C23" s="437" t="s">
        <v>373</v>
      </c>
      <c r="D23" s="437" t="s">
        <v>373</v>
      </c>
      <c r="E23" s="626">
        <v>9378</v>
      </c>
      <c r="F23" s="626">
        <v>14067</v>
      </c>
      <c r="G23" s="626">
        <v>4024</v>
      </c>
      <c r="H23" s="626">
        <v>3346</v>
      </c>
      <c r="I23" s="626">
        <v>177</v>
      </c>
      <c r="J23" s="626">
        <v>7831</v>
      </c>
      <c r="K23" s="626">
        <v>73</v>
      </c>
      <c r="L23" s="626">
        <v>173</v>
      </c>
      <c r="M23" s="626">
        <v>1226</v>
      </c>
      <c r="N23" s="626">
        <v>1691</v>
      </c>
      <c r="O23" s="626">
        <v>41986</v>
      </c>
      <c r="P23" s="638">
        <v>3024</v>
      </c>
      <c r="Q23" s="600">
        <f t="shared" si="0"/>
        <v>245</v>
      </c>
      <c r="R23" s="646" t="str">
        <f t="shared" si="1"/>
        <v>Sollentuna</v>
      </c>
      <c r="S23" s="646">
        <f t="shared" si="2"/>
        <v>3024</v>
      </c>
      <c r="T23" s="645" t="str">
        <f t="shared" ca="1" si="3"/>
        <v>$Q$24</v>
      </c>
      <c r="U23" s="647">
        <v>71639</v>
      </c>
      <c r="V23" s="645">
        <f t="shared" si="4"/>
        <v>216636336</v>
      </c>
    </row>
    <row r="24" spans="1:22" x14ac:dyDescent="0.2">
      <c r="A24" s="593" t="s">
        <v>1149</v>
      </c>
      <c r="B24" s="594" t="s">
        <v>1046</v>
      </c>
      <c r="C24" s="437" t="s">
        <v>374</v>
      </c>
      <c r="D24" s="437" t="s">
        <v>374</v>
      </c>
      <c r="E24" s="626">
        <v>8315</v>
      </c>
      <c r="F24" s="626">
        <v>7232</v>
      </c>
      <c r="G24" s="626">
        <v>1968</v>
      </c>
      <c r="H24" s="626">
        <v>3198</v>
      </c>
      <c r="I24" s="626">
        <v>78</v>
      </c>
      <c r="J24" s="626">
        <v>9198</v>
      </c>
      <c r="K24" s="626">
        <v>519</v>
      </c>
      <c r="L24" s="626">
        <v>302</v>
      </c>
      <c r="M24" s="626">
        <v>870</v>
      </c>
      <c r="N24" s="626">
        <v>1691</v>
      </c>
      <c r="O24" s="626">
        <v>33371</v>
      </c>
      <c r="P24" s="638">
        <v>-5591</v>
      </c>
      <c r="Q24" s="600">
        <f t="shared" si="0"/>
        <v>1</v>
      </c>
      <c r="R24" s="646" t="str">
        <f t="shared" si="1"/>
        <v>Solna</v>
      </c>
      <c r="S24" s="646">
        <f t="shared" si="2"/>
        <v>-5591</v>
      </c>
      <c r="T24" s="645" t="str">
        <f t="shared" ca="1" si="3"/>
        <v>$Q$25</v>
      </c>
      <c r="U24" s="647">
        <v>79834</v>
      </c>
      <c r="V24" s="645">
        <f t="shared" si="4"/>
        <v>-446351894</v>
      </c>
    </row>
    <row r="25" spans="1:22" x14ac:dyDescent="0.2">
      <c r="A25" s="593" t="s">
        <v>1149</v>
      </c>
      <c r="B25" s="594" t="s">
        <v>1051</v>
      </c>
      <c r="C25" s="437" t="s">
        <v>375</v>
      </c>
      <c r="D25" s="437" t="s">
        <v>375</v>
      </c>
      <c r="E25" s="626">
        <v>8668</v>
      </c>
      <c r="F25" s="626">
        <v>9442</v>
      </c>
      <c r="G25" s="626">
        <v>2847</v>
      </c>
      <c r="H25" s="626">
        <v>5153</v>
      </c>
      <c r="I25" s="626">
        <v>233</v>
      </c>
      <c r="J25" s="626">
        <v>8448</v>
      </c>
      <c r="K25" s="626">
        <v>227</v>
      </c>
      <c r="L25" s="626">
        <v>753</v>
      </c>
      <c r="M25" s="626">
        <v>1014</v>
      </c>
      <c r="N25" s="626">
        <v>1691</v>
      </c>
      <c r="O25" s="626">
        <v>38476</v>
      </c>
      <c r="P25" s="638">
        <v>-486</v>
      </c>
      <c r="Q25" s="600">
        <f t="shared" si="0"/>
        <v>84</v>
      </c>
      <c r="R25" s="646" t="str">
        <f t="shared" si="1"/>
        <v>Stockholm</v>
      </c>
      <c r="S25" s="646">
        <f t="shared" si="2"/>
        <v>-486</v>
      </c>
      <c r="T25" s="645" t="str">
        <f t="shared" ca="1" si="3"/>
        <v>$Q$26</v>
      </c>
      <c r="U25" s="647">
        <v>949164</v>
      </c>
      <c r="V25" s="645">
        <f t="shared" si="4"/>
        <v>-461293704</v>
      </c>
    </row>
    <row r="26" spans="1:22" x14ac:dyDescent="0.2">
      <c r="A26" s="593" t="s">
        <v>1149</v>
      </c>
      <c r="B26" s="594" t="s">
        <v>1057</v>
      </c>
      <c r="C26" s="437" t="s">
        <v>376</v>
      </c>
      <c r="D26" s="437" t="s">
        <v>376</v>
      </c>
      <c r="E26" s="626">
        <v>9499</v>
      </c>
      <c r="F26" s="626">
        <v>8973</v>
      </c>
      <c r="G26" s="626">
        <v>2346</v>
      </c>
      <c r="H26" s="626">
        <v>4123</v>
      </c>
      <c r="I26" s="626">
        <v>259</v>
      </c>
      <c r="J26" s="626">
        <v>7061</v>
      </c>
      <c r="K26" s="626">
        <v>1328</v>
      </c>
      <c r="L26" s="626">
        <v>302</v>
      </c>
      <c r="M26" s="626">
        <v>895</v>
      </c>
      <c r="N26" s="626">
        <v>1691</v>
      </c>
      <c r="O26" s="626">
        <v>36477</v>
      </c>
      <c r="P26" s="638">
        <v>-2485</v>
      </c>
      <c r="Q26" s="600">
        <f t="shared" si="0"/>
        <v>12</v>
      </c>
      <c r="R26" s="646" t="str">
        <f t="shared" si="1"/>
        <v>Sundbyberg</v>
      </c>
      <c r="S26" s="646">
        <f t="shared" si="2"/>
        <v>-2485</v>
      </c>
      <c r="T26" s="645" t="str">
        <f t="shared" ca="1" si="3"/>
        <v>$Q$27</v>
      </c>
      <c r="U26" s="647">
        <v>49105</v>
      </c>
      <c r="V26" s="645">
        <f t="shared" si="4"/>
        <v>-122025925</v>
      </c>
    </row>
    <row r="27" spans="1:22" x14ac:dyDescent="0.2">
      <c r="A27" s="593" t="s">
        <v>1149</v>
      </c>
      <c r="B27" s="594" t="s">
        <v>1069</v>
      </c>
      <c r="C27" s="437" t="s">
        <v>377</v>
      </c>
      <c r="D27" s="437" t="s">
        <v>377</v>
      </c>
      <c r="E27" s="626">
        <v>8410</v>
      </c>
      <c r="F27" s="626">
        <v>11725</v>
      </c>
      <c r="G27" s="626">
        <v>4345</v>
      </c>
      <c r="H27" s="626">
        <v>6306</v>
      </c>
      <c r="I27" s="626">
        <v>589</v>
      </c>
      <c r="J27" s="626">
        <v>8317</v>
      </c>
      <c r="K27" s="626">
        <v>178</v>
      </c>
      <c r="L27" s="626">
        <v>238</v>
      </c>
      <c r="M27" s="626">
        <v>434</v>
      </c>
      <c r="N27" s="626">
        <v>1691</v>
      </c>
      <c r="O27" s="626">
        <v>42233</v>
      </c>
      <c r="P27" s="638">
        <v>3271</v>
      </c>
      <c r="Q27" s="600">
        <f t="shared" si="0"/>
        <v>256</v>
      </c>
      <c r="R27" s="646" t="str">
        <f t="shared" si="1"/>
        <v>Södertälje</v>
      </c>
      <c r="S27" s="646">
        <f t="shared" si="2"/>
        <v>3271</v>
      </c>
      <c r="T27" s="645" t="str">
        <f t="shared" ca="1" si="3"/>
        <v>$Q$28</v>
      </c>
      <c r="U27" s="647">
        <v>95834</v>
      </c>
      <c r="V27" s="645">
        <f t="shared" si="4"/>
        <v>313473014</v>
      </c>
    </row>
    <row r="28" spans="1:22" x14ac:dyDescent="0.2">
      <c r="A28" s="593" t="s">
        <v>1149</v>
      </c>
      <c r="B28" s="594" t="s">
        <v>1086</v>
      </c>
      <c r="C28" s="437" t="s">
        <v>378</v>
      </c>
      <c r="D28" s="437" t="s">
        <v>378</v>
      </c>
      <c r="E28" s="626">
        <v>9194</v>
      </c>
      <c r="F28" s="626">
        <v>13489</v>
      </c>
      <c r="G28" s="626">
        <v>4609</v>
      </c>
      <c r="H28" s="626">
        <v>3291</v>
      </c>
      <c r="I28" s="626">
        <v>0</v>
      </c>
      <c r="J28" s="626">
        <v>7551</v>
      </c>
      <c r="K28" s="626">
        <v>0</v>
      </c>
      <c r="L28" s="626">
        <v>173</v>
      </c>
      <c r="M28" s="626">
        <v>916</v>
      </c>
      <c r="N28" s="626">
        <v>1691</v>
      </c>
      <c r="O28" s="626">
        <v>40914</v>
      </c>
      <c r="P28" s="638">
        <v>1952</v>
      </c>
      <c r="Q28" s="600">
        <f t="shared" si="0"/>
        <v>224</v>
      </c>
      <c r="R28" s="646" t="str">
        <f t="shared" si="1"/>
        <v>Tyresö</v>
      </c>
      <c r="S28" s="646">
        <f t="shared" si="2"/>
        <v>1952</v>
      </c>
      <c r="T28" s="645" t="str">
        <f t="shared" ca="1" si="3"/>
        <v>$Q$29</v>
      </c>
      <c r="U28" s="647">
        <v>47176</v>
      </c>
      <c r="V28" s="645">
        <f t="shared" si="4"/>
        <v>92087552</v>
      </c>
    </row>
    <row r="29" spans="1:22" x14ac:dyDescent="0.2">
      <c r="A29" s="593" t="s">
        <v>1149</v>
      </c>
      <c r="B29" s="594" t="s">
        <v>1087</v>
      </c>
      <c r="C29" s="437" t="s">
        <v>379</v>
      </c>
      <c r="D29" s="437" t="s">
        <v>379</v>
      </c>
      <c r="E29" s="626">
        <v>9262</v>
      </c>
      <c r="F29" s="626">
        <v>13686</v>
      </c>
      <c r="G29" s="626">
        <v>3933</v>
      </c>
      <c r="H29" s="626">
        <v>2467</v>
      </c>
      <c r="I29" s="626">
        <v>0</v>
      </c>
      <c r="J29" s="626">
        <v>9412</v>
      </c>
      <c r="K29" s="626">
        <v>200</v>
      </c>
      <c r="L29" s="626">
        <v>173</v>
      </c>
      <c r="M29" s="626">
        <v>1306</v>
      </c>
      <c r="N29" s="626">
        <v>1691</v>
      </c>
      <c r="O29" s="626">
        <v>42130</v>
      </c>
      <c r="P29" s="638">
        <v>3168</v>
      </c>
      <c r="Q29" s="600">
        <f t="shared" si="0"/>
        <v>250</v>
      </c>
      <c r="R29" s="646" t="str">
        <f t="shared" si="1"/>
        <v>Täby</v>
      </c>
      <c r="S29" s="646">
        <f t="shared" si="2"/>
        <v>3168</v>
      </c>
      <c r="T29" s="645" t="str">
        <f t="shared" ca="1" si="3"/>
        <v>$Q$30</v>
      </c>
      <c r="U29" s="647">
        <v>70315</v>
      </c>
      <c r="V29" s="645">
        <f t="shared" si="4"/>
        <v>222757920</v>
      </c>
    </row>
    <row r="30" spans="1:22" x14ac:dyDescent="0.2">
      <c r="A30" s="593" t="s">
        <v>1149</v>
      </c>
      <c r="B30" s="594" t="s">
        <v>1092</v>
      </c>
      <c r="C30" s="437" t="s">
        <v>380</v>
      </c>
      <c r="D30" s="437" t="s">
        <v>380</v>
      </c>
      <c r="E30" s="626">
        <v>9130</v>
      </c>
      <c r="F30" s="626">
        <v>11541</v>
      </c>
      <c r="G30" s="626">
        <v>3659</v>
      </c>
      <c r="H30" s="626">
        <v>3621</v>
      </c>
      <c r="I30" s="626">
        <v>246</v>
      </c>
      <c r="J30" s="626">
        <v>7476</v>
      </c>
      <c r="K30" s="626">
        <v>350</v>
      </c>
      <c r="L30" s="626">
        <v>173</v>
      </c>
      <c r="M30" s="626">
        <v>663</v>
      </c>
      <c r="N30" s="626">
        <v>1691</v>
      </c>
      <c r="O30" s="626">
        <v>38550</v>
      </c>
      <c r="P30" s="638">
        <v>-412</v>
      </c>
      <c r="Q30" s="600">
        <f t="shared" si="0"/>
        <v>92</v>
      </c>
      <c r="R30" s="646" t="str">
        <f t="shared" si="1"/>
        <v>Upplands Väsby</v>
      </c>
      <c r="S30" s="646">
        <f t="shared" si="2"/>
        <v>-412</v>
      </c>
      <c r="T30" s="645" t="str">
        <f t="shared" ca="1" si="3"/>
        <v>$Q$31</v>
      </c>
      <c r="U30" s="647">
        <v>44493</v>
      </c>
      <c r="V30" s="645">
        <f t="shared" si="4"/>
        <v>-18331116</v>
      </c>
    </row>
    <row r="31" spans="1:22" x14ac:dyDescent="0.2">
      <c r="A31" s="593" t="s">
        <v>1149</v>
      </c>
      <c r="B31" s="594" t="s">
        <v>1093</v>
      </c>
      <c r="C31" s="437" t="s">
        <v>381</v>
      </c>
      <c r="D31" s="437" t="s">
        <v>381</v>
      </c>
      <c r="E31" s="626">
        <v>10206</v>
      </c>
      <c r="F31" s="626">
        <v>12598</v>
      </c>
      <c r="G31" s="626">
        <v>4232</v>
      </c>
      <c r="H31" s="626">
        <v>3984</v>
      </c>
      <c r="I31" s="626">
        <v>277</v>
      </c>
      <c r="J31" s="626">
        <v>6816</v>
      </c>
      <c r="K31" s="626">
        <v>1156</v>
      </c>
      <c r="L31" s="626">
        <v>173</v>
      </c>
      <c r="M31" s="626">
        <v>476</v>
      </c>
      <c r="N31" s="626">
        <v>1691</v>
      </c>
      <c r="O31" s="626">
        <v>41609</v>
      </c>
      <c r="P31" s="638">
        <v>2647</v>
      </c>
      <c r="Q31" s="600">
        <f t="shared" si="0"/>
        <v>239</v>
      </c>
      <c r="R31" s="646" t="str">
        <f t="shared" si="1"/>
        <v>Upplands-Bro</v>
      </c>
      <c r="S31" s="646">
        <f t="shared" si="2"/>
        <v>2647</v>
      </c>
      <c r="T31" s="645" t="str">
        <f t="shared" ca="1" si="3"/>
        <v>$Q$32</v>
      </c>
      <c r="U31" s="647">
        <v>27447</v>
      </c>
      <c r="V31" s="645">
        <f t="shared" si="4"/>
        <v>72652209</v>
      </c>
    </row>
    <row r="32" spans="1:22" x14ac:dyDescent="0.2">
      <c r="A32" s="593" t="s">
        <v>1149</v>
      </c>
      <c r="B32" s="594" t="s">
        <v>1099</v>
      </c>
      <c r="C32" s="437" t="s">
        <v>382</v>
      </c>
      <c r="D32" s="437" t="s">
        <v>382</v>
      </c>
      <c r="E32" s="626">
        <v>10185</v>
      </c>
      <c r="F32" s="626">
        <v>14038</v>
      </c>
      <c r="G32" s="626">
        <v>4359</v>
      </c>
      <c r="H32" s="626">
        <v>2637</v>
      </c>
      <c r="I32" s="626">
        <v>0</v>
      </c>
      <c r="J32" s="626">
        <v>6886</v>
      </c>
      <c r="K32" s="626">
        <v>0</v>
      </c>
      <c r="L32" s="626">
        <v>173</v>
      </c>
      <c r="M32" s="626">
        <v>749</v>
      </c>
      <c r="N32" s="626">
        <v>1691</v>
      </c>
      <c r="O32" s="626">
        <v>40718</v>
      </c>
      <c r="P32" s="638">
        <v>1756</v>
      </c>
      <c r="Q32" s="600">
        <f t="shared" si="0"/>
        <v>217</v>
      </c>
      <c r="R32" s="646" t="str">
        <f t="shared" si="1"/>
        <v>Vallentuna</v>
      </c>
      <c r="S32" s="646">
        <f t="shared" si="2"/>
        <v>1756</v>
      </c>
      <c r="T32" s="645" t="str">
        <f t="shared" ca="1" si="3"/>
        <v>$Q$33</v>
      </c>
      <c r="U32" s="647">
        <v>33144</v>
      </c>
      <c r="V32" s="645">
        <f t="shared" si="4"/>
        <v>58200864</v>
      </c>
    </row>
    <row r="33" spans="1:22" x14ac:dyDescent="0.2">
      <c r="A33" s="593" t="s">
        <v>1149</v>
      </c>
      <c r="B33" s="594" t="s">
        <v>1103</v>
      </c>
      <c r="C33" s="437" t="s">
        <v>383</v>
      </c>
      <c r="D33" s="437" t="s">
        <v>383</v>
      </c>
      <c r="E33" s="626">
        <v>8774</v>
      </c>
      <c r="F33" s="626">
        <v>15218</v>
      </c>
      <c r="G33" s="626">
        <v>4730</v>
      </c>
      <c r="H33" s="626">
        <v>2214</v>
      </c>
      <c r="I33" s="626">
        <v>0</v>
      </c>
      <c r="J33" s="626">
        <v>8194</v>
      </c>
      <c r="K33" s="626">
        <v>4</v>
      </c>
      <c r="L33" s="626">
        <v>173</v>
      </c>
      <c r="M33" s="626">
        <v>1138</v>
      </c>
      <c r="N33" s="626">
        <v>1691</v>
      </c>
      <c r="O33" s="626">
        <v>42136</v>
      </c>
      <c r="P33" s="638">
        <v>3174</v>
      </c>
      <c r="Q33" s="600">
        <f t="shared" si="0"/>
        <v>251</v>
      </c>
      <c r="R33" s="646" t="str">
        <f t="shared" si="1"/>
        <v>Vaxholm</v>
      </c>
      <c r="S33" s="646">
        <f t="shared" si="2"/>
        <v>3174</v>
      </c>
      <c r="T33" s="645" t="str">
        <f t="shared" ca="1" si="3"/>
        <v>$Q$34</v>
      </c>
      <c r="U33" s="647">
        <v>11798</v>
      </c>
      <c r="V33" s="645">
        <f t="shared" si="4"/>
        <v>37446852</v>
      </c>
    </row>
    <row r="34" spans="1:22" x14ac:dyDescent="0.2">
      <c r="A34" s="593" t="s">
        <v>1149</v>
      </c>
      <c r="B34" s="594" t="s">
        <v>1113</v>
      </c>
      <c r="C34" s="437" t="s">
        <v>384</v>
      </c>
      <c r="D34" s="437" t="s">
        <v>384</v>
      </c>
      <c r="E34" s="626">
        <v>9515</v>
      </c>
      <c r="F34" s="626">
        <v>14306</v>
      </c>
      <c r="G34" s="626">
        <v>4308</v>
      </c>
      <c r="H34" s="626">
        <v>2875</v>
      </c>
      <c r="I34" s="626">
        <v>0</v>
      </c>
      <c r="J34" s="626">
        <v>6811</v>
      </c>
      <c r="K34" s="626">
        <v>958</v>
      </c>
      <c r="L34" s="626">
        <v>173</v>
      </c>
      <c r="M34" s="626">
        <v>908</v>
      </c>
      <c r="N34" s="626">
        <v>1691</v>
      </c>
      <c r="O34" s="626">
        <v>41545</v>
      </c>
      <c r="P34" s="638">
        <v>2583</v>
      </c>
      <c r="Q34" s="600">
        <f t="shared" si="0"/>
        <v>237</v>
      </c>
      <c r="R34" s="646" t="str">
        <f t="shared" si="1"/>
        <v>Värmdö</v>
      </c>
      <c r="S34" s="646">
        <f t="shared" si="2"/>
        <v>2583</v>
      </c>
      <c r="T34" s="645" t="str">
        <f t="shared" ca="1" si="3"/>
        <v>$Q$35</v>
      </c>
      <c r="U34" s="647">
        <v>43134</v>
      </c>
      <c r="V34" s="645">
        <f t="shared" si="4"/>
        <v>111415122</v>
      </c>
    </row>
    <row r="35" spans="1:22" x14ac:dyDescent="0.2">
      <c r="A35" s="593" t="s">
        <v>1149</v>
      </c>
      <c r="B35" s="594" t="s">
        <v>1138</v>
      </c>
      <c r="C35" s="437" t="s">
        <v>385</v>
      </c>
      <c r="D35" s="437" t="s">
        <v>385</v>
      </c>
      <c r="E35" s="626">
        <v>9114</v>
      </c>
      <c r="F35" s="626">
        <v>13655</v>
      </c>
      <c r="G35" s="626">
        <v>4200</v>
      </c>
      <c r="H35" s="626">
        <v>2718</v>
      </c>
      <c r="I35" s="626">
        <v>0</v>
      </c>
      <c r="J35" s="626">
        <v>7376</v>
      </c>
      <c r="K35" s="626">
        <v>305</v>
      </c>
      <c r="L35" s="626">
        <v>173</v>
      </c>
      <c r="M35" s="626">
        <v>661</v>
      </c>
      <c r="N35" s="626">
        <v>1691</v>
      </c>
      <c r="O35" s="626">
        <v>39893</v>
      </c>
      <c r="P35" s="638">
        <v>931</v>
      </c>
      <c r="Q35" s="600">
        <f t="shared" si="0"/>
        <v>177</v>
      </c>
      <c r="R35" s="646" t="str">
        <f t="shared" si="1"/>
        <v>Österåker</v>
      </c>
      <c r="S35" s="646">
        <f t="shared" si="2"/>
        <v>931</v>
      </c>
      <c r="T35" s="645" t="str">
        <f t="shared" ca="1" si="3"/>
        <v>$Q$36</v>
      </c>
      <c r="U35" s="647">
        <v>43945</v>
      </c>
      <c r="V35" s="645">
        <f t="shared" si="4"/>
        <v>40912795</v>
      </c>
    </row>
    <row r="36" spans="1:22" ht="25.5" x14ac:dyDescent="0.2">
      <c r="A36" s="593" t="s">
        <v>1150</v>
      </c>
      <c r="B36" s="594" t="s">
        <v>887</v>
      </c>
      <c r="C36" s="595" t="s">
        <v>387</v>
      </c>
      <c r="D36" s="596" t="s">
        <v>690</v>
      </c>
      <c r="E36" s="626">
        <v>7684</v>
      </c>
      <c r="F36" s="626">
        <v>11433</v>
      </c>
      <c r="G36" s="626">
        <v>4068</v>
      </c>
      <c r="H36" s="626">
        <v>3397</v>
      </c>
      <c r="I36" s="626">
        <v>15</v>
      </c>
      <c r="J36" s="626">
        <v>10457</v>
      </c>
      <c r="K36" s="626">
        <v>480</v>
      </c>
      <c r="L36" s="626">
        <v>76</v>
      </c>
      <c r="M36" s="626">
        <v>-261</v>
      </c>
      <c r="N36" s="626">
        <v>1153</v>
      </c>
      <c r="O36" s="626">
        <v>38502</v>
      </c>
      <c r="P36" s="638">
        <v>-460</v>
      </c>
      <c r="Q36" s="600">
        <f t="shared" si="0"/>
        <v>86</v>
      </c>
      <c r="R36" s="646" t="str">
        <f t="shared" si="1"/>
        <v>Enköping</v>
      </c>
      <c r="S36" s="646">
        <f t="shared" si="2"/>
        <v>-460</v>
      </c>
      <c r="T36" s="645" t="str">
        <f t="shared" ca="1" si="3"/>
        <v>$Q$37</v>
      </c>
      <c r="U36" s="647">
        <v>43673</v>
      </c>
      <c r="V36" s="645">
        <f t="shared" si="4"/>
        <v>-20089580</v>
      </c>
    </row>
    <row r="37" spans="1:22" x14ac:dyDescent="0.2">
      <c r="A37" s="593">
        <v>3</v>
      </c>
      <c r="B37" s="594" t="s">
        <v>920</v>
      </c>
      <c r="C37" s="437" t="s">
        <v>388</v>
      </c>
      <c r="D37" s="437" t="s">
        <v>388</v>
      </c>
      <c r="E37" s="626">
        <v>7107</v>
      </c>
      <c r="F37" s="626">
        <v>10530</v>
      </c>
      <c r="G37" s="626">
        <v>4634</v>
      </c>
      <c r="H37" s="626">
        <v>3375</v>
      </c>
      <c r="I37" s="626">
        <v>0</v>
      </c>
      <c r="J37" s="626">
        <v>12631</v>
      </c>
      <c r="K37" s="626">
        <v>151</v>
      </c>
      <c r="L37" s="626">
        <v>231</v>
      </c>
      <c r="M37" s="626">
        <v>-402</v>
      </c>
      <c r="N37" s="626">
        <v>1153</v>
      </c>
      <c r="O37" s="626">
        <v>39410</v>
      </c>
      <c r="P37" s="638">
        <v>448</v>
      </c>
      <c r="Q37" s="600">
        <f t="shared" si="0"/>
        <v>153</v>
      </c>
      <c r="R37" s="646" t="str">
        <f t="shared" si="1"/>
        <v>Heby</v>
      </c>
      <c r="S37" s="646">
        <f t="shared" si="2"/>
        <v>448</v>
      </c>
      <c r="T37" s="645" t="str">
        <f t="shared" ca="1" si="3"/>
        <v>$Q$38</v>
      </c>
      <c r="U37" s="647">
        <v>13837</v>
      </c>
      <c r="V37" s="645">
        <f t="shared" si="4"/>
        <v>6198976</v>
      </c>
    </row>
    <row r="38" spans="1:22" x14ac:dyDescent="0.2">
      <c r="A38" s="593" t="s">
        <v>1150</v>
      </c>
      <c r="B38" s="594" t="s">
        <v>930</v>
      </c>
      <c r="C38" s="437" t="s">
        <v>389</v>
      </c>
      <c r="D38" s="437" t="s">
        <v>389</v>
      </c>
      <c r="E38" s="626">
        <v>8964</v>
      </c>
      <c r="F38" s="626">
        <v>13525</v>
      </c>
      <c r="G38" s="626">
        <v>4612</v>
      </c>
      <c r="H38" s="626">
        <v>2895</v>
      </c>
      <c r="I38" s="626">
        <v>0</v>
      </c>
      <c r="J38" s="626">
        <v>6627</v>
      </c>
      <c r="K38" s="626">
        <v>0</v>
      </c>
      <c r="L38" s="626">
        <v>76</v>
      </c>
      <c r="M38" s="626">
        <v>39</v>
      </c>
      <c r="N38" s="626">
        <v>1153</v>
      </c>
      <c r="O38" s="626">
        <v>37891</v>
      </c>
      <c r="P38" s="638">
        <v>-1071</v>
      </c>
      <c r="Q38" s="600">
        <f t="shared" si="0"/>
        <v>48</v>
      </c>
      <c r="R38" s="646" t="str">
        <f t="shared" si="1"/>
        <v>Håbo</v>
      </c>
      <c r="S38" s="646">
        <f t="shared" si="2"/>
        <v>-1071</v>
      </c>
      <c r="T38" s="645" t="str">
        <f t="shared" ca="1" si="3"/>
        <v>$Q$39</v>
      </c>
      <c r="U38" s="647">
        <v>21013</v>
      </c>
      <c r="V38" s="645">
        <f t="shared" si="4"/>
        <v>-22504923</v>
      </c>
    </row>
    <row r="39" spans="1:22" x14ac:dyDescent="0.2">
      <c r="A39" s="593" t="s">
        <v>1150</v>
      </c>
      <c r="B39" s="594" t="s">
        <v>955</v>
      </c>
      <c r="C39" s="437" t="s">
        <v>390</v>
      </c>
      <c r="D39" s="437" t="s">
        <v>390</v>
      </c>
      <c r="E39" s="626">
        <v>10915</v>
      </c>
      <c r="F39" s="626">
        <v>15938</v>
      </c>
      <c r="G39" s="626">
        <v>4147</v>
      </c>
      <c r="H39" s="626">
        <v>2429</v>
      </c>
      <c r="I39" s="626">
        <v>0</v>
      </c>
      <c r="J39" s="626">
        <v>5704</v>
      </c>
      <c r="K39" s="626">
        <v>1666</v>
      </c>
      <c r="L39" s="626">
        <v>76</v>
      </c>
      <c r="M39" s="626">
        <v>161</v>
      </c>
      <c r="N39" s="626">
        <v>1153</v>
      </c>
      <c r="O39" s="626">
        <v>42189</v>
      </c>
      <c r="P39" s="638">
        <v>3227</v>
      </c>
      <c r="Q39" s="600">
        <f t="shared" si="0"/>
        <v>254</v>
      </c>
      <c r="R39" s="646" t="str">
        <f t="shared" si="1"/>
        <v>Knivsta</v>
      </c>
      <c r="S39" s="646">
        <f t="shared" si="2"/>
        <v>3227</v>
      </c>
      <c r="T39" s="645" t="str">
        <f t="shared" ca="1" si="3"/>
        <v>$Q$40</v>
      </c>
      <c r="U39" s="647">
        <v>17943</v>
      </c>
      <c r="V39" s="645">
        <f t="shared" si="4"/>
        <v>57902061</v>
      </c>
    </row>
    <row r="40" spans="1:22" x14ac:dyDescent="0.2">
      <c r="A40" s="593" t="s">
        <v>1150</v>
      </c>
      <c r="B40" s="594" t="s">
        <v>1074</v>
      </c>
      <c r="C40" s="437" t="s">
        <v>391</v>
      </c>
      <c r="D40" s="437" t="s">
        <v>391</v>
      </c>
      <c r="E40" s="626">
        <v>7228</v>
      </c>
      <c r="F40" s="626">
        <v>10560</v>
      </c>
      <c r="G40" s="626">
        <v>4242</v>
      </c>
      <c r="H40" s="626">
        <v>4261</v>
      </c>
      <c r="I40" s="626">
        <v>31</v>
      </c>
      <c r="J40" s="626">
        <v>12977</v>
      </c>
      <c r="K40" s="626">
        <v>96</v>
      </c>
      <c r="L40" s="626">
        <v>99</v>
      </c>
      <c r="M40" s="626">
        <v>-402</v>
      </c>
      <c r="N40" s="626">
        <v>1153</v>
      </c>
      <c r="O40" s="626">
        <v>40245</v>
      </c>
      <c r="P40" s="638">
        <v>1283</v>
      </c>
      <c r="Q40" s="600">
        <f t="shared" si="0"/>
        <v>200</v>
      </c>
      <c r="R40" s="646" t="str">
        <f t="shared" si="1"/>
        <v>Tierp</v>
      </c>
      <c r="S40" s="646">
        <f t="shared" si="2"/>
        <v>1283</v>
      </c>
      <c r="T40" s="645" t="str">
        <f t="shared" ca="1" si="3"/>
        <v>$Q$41</v>
      </c>
      <c r="U40" s="647">
        <v>20898</v>
      </c>
      <c r="V40" s="645">
        <f t="shared" si="4"/>
        <v>26812134</v>
      </c>
    </row>
    <row r="41" spans="1:22" x14ac:dyDescent="0.2">
      <c r="A41" s="593" t="s">
        <v>1150</v>
      </c>
      <c r="B41" s="594" t="s">
        <v>1094</v>
      </c>
      <c r="C41" s="437" t="s">
        <v>386</v>
      </c>
      <c r="D41" s="437" t="s">
        <v>386</v>
      </c>
      <c r="E41" s="626">
        <v>7959</v>
      </c>
      <c r="F41" s="626">
        <v>10298</v>
      </c>
      <c r="G41" s="626">
        <v>3316</v>
      </c>
      <c r="H41" s="626">
        <v>4487</v>
      </c>
      <c r="I41" s="626">
        <v>92</v>
      </c>
      <c r="J41" s="626">
        <v>8362</v>
      </c>
      <c r="K41" s="626">
        <v>615</v>
      </c>
      <c r="L41" s="626">
        <v>141</v>
      </c>
      <c r="M41" s="626">
        <v>-67</v>
      </c>
      <c r="N41" s="626">
        <v>1153</v>
      </c>
      <c r="O41" s="626">
        <v>36356</v>
      </c>
      <c r="P41" s="638">
        <v>-2606</v>
      </c>
      <c r="Q41" s="600">
        <f t="shared" si="0"/>
        <v>9</v>
      </c>
      <c r="R41" s="646" t="str">
        <f t="shared" si="1"/>
        <v>Uppsala</v>
      </c>
      <c r="S41" s="646">
        <f t="shared" si="2"/>
        <v>-2606</v>
      </c>
      <c r="T41" s="645" t="str">
        <f t="shared" ca="1" si="3"/>
        <v>$Q$42</v>
      </c>
      <c r="U41" s="647">
        <v>219295</v>
      </c>
      <c r="V41" s="645">
        <f t="shared" si="4"/>
        <v>-571482770</v>
      </c>
    </row>
    <row r="42" spans="1:22" x14ac:dyDescent="0.2">
      <c r="A42" s="593" t="s">
        <v>1150</v>
      </c>
      <c r="B42" s="594" t="s">
        <v>1129</v>
      </c>
      <c r="C42" s="437" t="s">
        <v>392</v>
      </c>
      <c r="D42" s="437" t="s">
        <v>392</v>
      </c>
      <c r="E42" s="626">
        <v>7313</v>
      </c>
      <c r="F42" s="626">
        <v>10835</v>
      </c>
      <c r="G42" s="626">
        <v>4438</v>
      </c>
      <c r="H42" s="626">
        <v>3759</v>
      </c>
      <c r="I42" s="626">
        <v>0</v>
      </c>
      <c r="J42" s="626">
        <v>12714</v>
      </c>
      <c r="K42" s="626">
        <v>0</v>
      </c>
      <c r="L42" s="626">
        <v>99</v>
      </c>
      <c r="M42" s="626">
        <v>-402</v>
      </c>
      <c r="N42" s="626">
        <v>1153</v>
      </c>
      <c r="O42" s="626">
        <v>39909</v>
      </c>
      <c r="P42" s="638">
        <v>947</v>
      </c>
      <c r="Q42" s="600">
        <f t="shared" si="0"/>
        <v>180</v>
      </c>
      <c r="R42" s="646" t="str">
        <f t="shared" si="1"/>
        <v>Älvkarleby</v>
      </c>
      <c r="S42" s="646">
        <f t="shared" si="2"/>
        <v>947</v>
      </c>
      <c r="T42" s="645" t="str">
        <f t="shared" ca="1" si="3"/>
        <v>$Q$43</v>
      </c>
      <c r="U42" s="647">
        <v>9407</v>
      </c>
      <c r="V42" s="645">
        <f t="shared" si="4"/>
        <v>8908429</v>
      </c>
    </row>
    <row r="43" spans="1:22" x14ac:dyDescent="0.2">
      <c r="A43" s="593" t="s">
        <v>1150</v>
      </c>
      <c r="B43" s="594" t="s">
        <v>1139</v>
      </c>
      <c r="C43" s="437" t="s">
        <v>393</v>
      </c>
      <c r="D43" s="437" t="s">
        <v>393</v>
      </c>
      <c r="E43" s="626">
        <v>6986</v>
      </c>
      <c r="F43" s="626">
        <v>10073</v>
      </c>
      <c r="G43" s="626">
        <v>4200</v>
      </c>
      <c r="H43" s="626">
        <v>2710</v>
      </c>
      <c r="I43" s="626">
        <v>0</v>
      </c>
      <c r="J43" s="626">
        <v>13610</v>
      </c>
      <c r="K43" s="626">
        <v>106</v>
      </c>
      <c r="L43" s="626">
        <v>76</v>
      </c>
      <c r="M43" s="626">
        <v>-402</v>
      </c>
      <c r="N43" s="626">
        <v>1153</v>
      </c>
      <c r="O43" s="626">
        <v>38512</v>
      </c>
      <c r="P43" s="638">
        <v>-450</v>
      </c>
      <c r="Q43" s="600">
        <f t="shared" si="0"/>
        <v>88</v>
      </c>
      <c r="R43" s="646" t="str">
        <f t="shared" si="1"/>
        <v>Östhammar</v>
      </c>
      <c r="S43" s="646">
        <f t="shared" si="2"/>
        <v>-450</v>
      </c>
      <c r="T43" s="645" t="str">
        <f t="shared" ca="1" si="3"/>
        <v>$Q$44</v>
      </c>
      <c r="U43" s="647">
        <v>21954</v>
      </c>
      <c r="V43" s="645">
        <f t="shared" si="4"/>
        <v>-9879300</v>
      </c>
    </row>
    <row r="44" spans="1:22" ht="25.5" x14ac:dyDescent="0.2">
      <c r="A44" s="593" t="s">
        <v>1151</v>
      </c>
      <c r="B44" s="594" t="s">
        <v>888</v>
      </c>
      <c r="C44" s="595" t="s">
        <v>395</v>
      </c>
      <c r="D44" s="596" t="s">
        <v>691</v>
      </c>
      <c r="E44" s="626">
        <v>8346</v>
      </c>
      <c r="F44" s="626">
        <v>11421</v>
      </c>
      <c r="G44" s="626">
        <v>4210</v>
      </c>
      <c r="H44" s="626">
        <v>5698</v>
      </c>
      <c r="I44" s="626">
        <v>294</v>
      </c>
      <c r="J44" s="626">
        <v>10443</v>
      </c>
      <c r="K44" s="626">
        <v>52</v>
      </c>
      <c r="L44" s="626">
        <v>84</v>
      </c>
      <c r="M44" s="626">
        <v>-402</v>
      </c>
      <c r="N44" s="626">
        <v>951</v>
      </c>
      <c r="O44" s="626">
        <v>41097</v>
      </c>
      <c r="P44" s="638">
        <v>2135</v>
      </c>
      <c r="Q44" s="600">
        <f t="shared" si="0"/>
        <v>228</v>
      </c>
      <c r="R44" s="646" t="str">
        <f t="shared" si="1"/>
        <v>Eskilstuna</v>
      </c>
      <c r="S44" s="646">
        <f t="shared" si="2"/>
        <v>2135</v>
      </c>
      <c r="T44" s="645" t="str">
        <f t="shared" ca="1" si="3"/>
        <v>$Q$45</v>
      </c>
      <c r="U44" s="647">
        <v>104616</v>
      </c>
      <c r="V44" s="645">
        <f t="shared" si="4"/>
        <v>223355160</v>
      </c>
    </row>
    <row r="45" spans="1:22" x14ac:dyDescent="0.2">
      <c r="A45" s="593" t="s">
        <v>1151</v>
      </c>
      <c r="B45" s="594" t="s">
        <v>897</v>
      </c>
      <c r="C45" s="437" t="s">
        <v>396</v>
      </c>
      <c r="D45" s="437" t="s">
        <v>396</v>
      </c>
      <c r="E45" s="626">
        <v>6785</v>
      </c>
      <c r="F45" s="626">
        <v>11428</v>
      </c>
      <c r="G45" s="626">
        <v>4560</v>
      </c>
      <c r="H45" s="626">
        <v>4215</v>
      </c>
      <c r="I45" s="626">
        <v>295</v>
      </c>
      <c r="J45" s="626">
        <v>13317</v>
      </c>
      <c r="K45" s="626">
        <v>39</v>
      </c>
      <c r="L45" s="626">
        <v>20</v>
      </c>
      <c r="M45" s="626">
        <v>-402</v>
      </c>
      <c r="N45" s="626">
        <v>652</v>
      </c>
      <c r="O45" s="626">
        <v>40909</v>
      </c>
      <c r="P45" s="638">
        <v>1947</v>
      </c>
      <c r="Q45" s="600">
        <f t="shared" si="0"/>
        <v>223</v>
      </c>
      <c r="R45" s="646" t="str">
        <f t="shared" si="1"/>
        <v>Flen</v>
      </c>
      <c r="S45" s="646">
        <f t="shared" si="2"/>
        <v>1947</v>
      </c>
      <c r="T45" s="645" t="str">
        <f t="shared" ca="1" si="3"/>
        <v>$Q$46</v>
      </c>
      <c r="U45" s="647">
        <v>16928</v>
      </c>
      <c r="V45" s="645">
        <f t="shared" si="4"/>
        <v>32958816</v>
      </c>
    </row>
    <row r="46" spans="1:22" x14ac:dyDescent="0.2">
      <c r="A46" s="593" t="s">
        <v>1151</v>
      </c>
      <c r="B46" s="594" t="s">
        <v>902</v>
      </c>
      <c r="C46" s="437" t="s">
        <v>397</v>
      </c>
      <c r="D46" s="437" t="s">
        <v>397</v>
      </c>
      <c r="E46" s="626">
        <v>8176</v>
      </c>
      <c r="F46" s="626">
        <v>12073</v>
      </c>
      <c r="G46" s="626">
        <v>3622</v>
      </c>
      <c r="H46" s="626">
        <v>3056</v>
      </c>
      <c r="I46" s="626">
        <v>0</v>
      </c>
      <c r="J46" s="626">
        <v>10653</v>
      </c>
      <c r="K46" s="626">
        <v>0</v>
      </c>
      <c r="L46" s="626">
        <v>-3</v>
      </c>
      <c r="M46" s="626">
        <v>-402</v>
      </c>
      <c r="N46" s="626">
        <v>1210</v>
      </c>
      <c r="O46" s="626">
        <v>38385</v>
      </c>
      <c r="P46" s="638">
        <v>-577</v>
      </c>
      <c r="Q46" s="600">
        <f t="shared" si="0"/>
        <v>75</v>
      </c>
      <c r="R46" s="646" t="str">
        <f t="shared" si="1"/>
        <v>Gnesta</v>
      </c>
      <c r="S46" s="646">
        <f t="shared" si="2"/>
        <v>-577</v>
      </c>
      <c r="T46" s="645" t="str">
        <f t="shared" ca="1" si="3"/>
        <v>$Q$47</v>
      </c>
      <c r="U46" s="647">
        <v>10985</v>
      </c>
      <c r="V46" s="645">
        <f t="shared" si="4"/>
        <v>-6338345</v>
      </c>
    </row>
    <row r="47" spans="1:22" x14ac:dyDescent="0.2">
      <c r="A47" s="593" t="s">
        <v>1151</v>
      </c>
      <c r="B47" s="594" t="s">
        <v>950</v>
      </c>
      <c r="C47" s="437" t="s">
        <v>398</v>
      </c>
      <c r="D47" s="437" t="s">
        <v>398</v>
      </c>
      <c r="E47" s="626">
        <v>7719</v>
      </c>
      <c r="F47" s="626">
        <v>11322</v>
      </c>
      <c r="G47" s="626">
        <v>4287</v>
      </c>
      <c r="H47" s="626">
        <v>5043</v>
      </c>
      <c r="I47" s="626">
        <v>239</v>
      </c>
      <c r="J47" s="626">
        <v>12691</v>
      </c>
      <c r="K47" s="626">
        <v>53</v>
      </c>
      <c r="L47" s="626">
        <v>20</v>
      </c>
      <c r="M47" s="626">
        <v>-402</v>
      </c>
      <c r="N47" s="626">
        <v>643</v>
      </c>
      <c r="O47" s="626">
        <v>41615</v>
      </c>
      <c r="P47" s="638">
        <v>2653</v>
      </c>
      <c r="Q47" s="600">
        <f t="shared" si="0"/>
        <v>240</v>
      </c>
      <c r="R47" s="646" t="str">
        <f t="shared" si="1"/>
        <v>Katrineholm</v>
      </c>
      <c r="S47" s="646">
        <f t="shared" si="2"/>
        <v>2653</v>
      </c>
      <c r="T47" s="645" t="str">
        <f t="shared" ca="1" si="3"/>
        <v>$Q$48</v>
      </c>
      <c r="U47" s="647">
        <v>34073</v>
      </c>
      <c r="V47" s="645">
        <f t="shared" si="4"/>
        <v>90395669</v>
      </c>
    </row>
    <row r="48" spans="1:22" x14ac:dyDescent="0.2">
      <c r="A48" s="593" t="s">
        <v>1151</v>
      </c>
      <c r="B48" s="594" t="s">
        <v>1013</v>
      </c>
      <c r="C48" s="437" t="s">
        <v>399</v>
      </c>
      <c r="D48" s="437" t="s">
        <v>399</v>
      </c>
      <c r="E48" s="626">
        <v>7652</v>
      </c>
      <c r="F48" s="626">
        <v>11108</v>
      </c>
      <c r="G48" s="626">
        <v>3851</v>
      </c>
      <c r="H48" s="626">
        <v>3913</v>
      </c>
      <c r="I48" s="626">
        <v>63</v>
      </c>
      <c r="J48" s="626">
        <v>12356</v>
      </c>
      <c r="K48" s="626">
        <v>0</v>
      </c>
      <c r="L48" s="626">
        <v>-3</v>
      </c>
      <c r="M48" s="626">
        <v>-402</v>
      </c>
      <c r="N48" s="626">
        <v>1212</v>
      </c>
      <c r="O48" s="626">
        <v>39750</v>
      </c>
      <c r="P48" s="638">
        <v>788</v>
      </c>
      <c r="Q48" s="600">
        <f t="shared" si="0"/>
        <v>170</v>
      </c>
      <c r="R48" s="646" t="str">
        <f t="shared" si="1"/>
        <v>Nyköping</v>
      </c>
      <c r="S48" s="646">
        <f t="shared" si="2"/>
        <v>788</v>
      </c>
      <c r="T48" s="645" t="str">
        <f t="shared" ca="1" si="3"/>
        <v>$Q$49</v>
      </c>
      <c r="U48" s="647">
        <v>55396</v>
      </c>
      <c r="V48" s="645">
        <f t="shared" si="4"/>
        <v>43652048</v>
      </c>
    </row>
    <row r="49" spans="1:22" x14ac:dyDescent="0.2">
      <c r="A49" s="593" t="s">
        <v>1151</v>
      </c>
      <c r="B49" s="594" t="s">
        <v>1023</v>
      </c>
      <c r="C49" s="437" t="s">
        <v>400</v>
      </c>
      <c r="D49" s="437" t="s">
        <v>400</v>
      </c>
      <c r="E49" s="626">
        <v>6766</v>
      </c>
      <c r="F49" s="626">
        <v>9309</v>
      </c>
      <c r="G49" s="626">
        <v>3275</v>
      </c>
      <c r="H49" s="626">
        <v>3366</v>
      </c>
      <c r="I49" s="626">
        <v>0</v>
      </c>
      <c r="J49" s="626">
        <v>14202</v>
      </c>
      <c r="K49" s="626">
        <v>108</v>
      </c>
      <c r="L49" s="626">
        <v>-3</v>
      </c>
      <c r="M49" s="626">
        <v>-402</v>
      </c>
      <c r="N49" s="626">
        <v>225</v>
      </c>
      <c r="O49" s="626">
        <v>36846</v>
      </c>
      <c r="P49" s="638">
        <v>-2116</v>
      </c>
      <c r="Q49" s="600">
        <f t="shared" si="0"/>
        <v>14</v>
      </c>
      <c r="R49" s="646" t="str">
        <f t="shared" si="1"/>
        <v>Oxelösund</v>
      </c>
      <c r="S49" s="646">
        <f t="shared" si="2"/>
        <v>-2116</v>
      </c>
      <c r="T49" s="645" t="str">
        <f t="shared" ca="1" si="3"/>
        <v>$Q$50</v>
      </c>
      <c r="U49" s="647">
        <v>12013</v>
      </c>
      <c r="V49" s="645">
        <f t="shared" si="4"/>
        <v>-25419508</v>
      </c>
    </row>
    <row r="50" spans="1:22" x14ac:dyDescent="0.2">
      <c r="A50" s="593" t="s">
        <v>1151</v>
      </c>
      <c r="B50" s="594" t="s">
        <v>1054</v>
      </c>
      <c r="C50" s="437" t="s">
        <v>401</v>
      </c>
      <c r="D50" s="437" t="s">
        <v>401</v>
      </c>
      <c r="E50" s="626">
        <v>7447</v>
      </c>
      <c r="F50" s="626">
        <v>12446</v>
      </c>
      <c r="G50" s="626">
        <v>4234</v>
      </c>
      <c r="H50" s="626">
        <v>3470</v>
      </c>
      <c r="I50" s="626">
        <v>0</v>
      </c>
      <c r="J50" s="626">
        <v>10443</v>
      </c>
      <c r="K50" s="626">
        <v>23</v>
      </c>
      <c r="L50" s="626">
        <v>20</v>
      </c>
      <c r="M50" s="626">
        <v>-315</v>
      </c>
      <c r="N50" s="626">
        <v>910</v>
      </c>
      <c r="O50" s="626">
        <v>38678</v>
      </c>
      <c r="P50" s="638">
        <v>-284</v>
      </c>
      <c r="Q50" s="600">
        <f t="shared" si="0"/>
        <v>101</v>
      </c>
      <c r="R50" s="646" t="str">
        <f t="shared" si="1"/>
        <v>Strängnäs</v>
      </c>
      <c r="S50" s="646">
        <f t="shared" si="2"/>
        <v>-284</v>
      </c>
      <c r="T50" s="645" t="str">
        <f t="shared" ca="1" si="3"/>
        <v>$Q$51</v>
      </c>
      <c r="U50" s="647">
        <v>34937</v>
      </c>
      <c r="V50" s="645">
        <f t="shared" si="4"/>
        <v>-9922108</v>
      </c>
    </row>
    <row r="51" spans="1:22" x14ac:dyDescent="0.2">
      <c r="A51" s="593" t="s">
        <v>1151</v>
      </c>
      <c r="B51" s="594" t="s">
        <v>1085</v>
      </c>
      <c r="C51" s="437" t="s">
        <v>402</v>
      </c>
      <c r="D51" s="437" t="s">
        <v>402</v>
      </c>
      <c r="E51" s="626">
        <v>7769</v>
      </c>
      <c r="F51" s="626">
        <v>11781</v>
      </c>
      <c r="G51" s="626">
        <v>4076</v>
      </c>
      <c r="H51" s="626">
        <v>2520</v>
      </c>
      <c r="I51" s="626">
        <v>0</v>
      </c>
      <c r="J51" s="626">
        <v>9630</v>
      </c>
      <c r="K51" s="626">
        <v>1356</v>
      </c>
      <c r="L51" s="626">
        <v>-3</v>
      </c>
      <c r="M51" s="626">
        <v>-130</v>
      </c>
      <c r="N51" s="626">
        <v>775</v>
      </c>
      <c r="O51" s="626">
        <v>37774</v>
      </c>
      <c r="P51" s="638">
        <v>-1188</v>
      </c>
      <c r="Q51" s="600">
        <f t="shared" si="0"/>
        <v>39</v>
      </c>
      <c r="R51" s="646" t="str">
        <f t="shared" si="1"/>
        <v>Trosa</v>
      </c>
      <c r="S51" s="646">
        <f t="shared" si="2"/>
        <v>-1188</v>
      </c>
      <c r="T51" s="645" t="str">
        <f t="shared" ca="1" si="3"/>
        <v>$Q$52</v>
      </c>
      <c r="U51" s="647">
        <v>12862</v>
      </c>
      <c r="V51" s="645">
        <f t="shared" si="4"/>
        <v>-15280056</v>
      </c>
    </row>
    <row r="52" spans="1:22" x14ac:dyDescent="0.2">
      <c r="A52" s="593" t="s">
        <v>1151</v>
      </c>
      <c r="B52" s="594" t="s">
        <v>1109</v>
      </c>
      <c r="C52" s="437" t="s">
        <v>403</v>
      </c>
      <c r="D52" s="437" t="s">
        <v>403</v>
      </c>
      <c r="E52" s="626">
        <v>6649</v>
      </c>
      <c r="F52" s="626">
        <v>11777</v>
      </c>
      <c r="G52" s="626">
        <v>4518</v>
      </c>
      <c r="H52" s="626">
        <v>3970</v>
      </c>
      <c r="I52" s="626">
        <v>0</v>
      </c>
      <c r="J52" s="626">
        <v>12617</v>
      </c>
      <c r="K52" s="626">
        <v>24</v>
      </c>
      <c r="L52" s="626">
        <v>20</v>
      </c>
      <c r="M52" s="626">
        <v>-402</v>
      </c>
      <c r="N52" s="626">
        <v>1054</v>
      </c>
      <c r="O52" s="626">
        <v>40227</v>
      </c>
      <c r="P52" s="638">
        <v>1265</v>
      </c>
      <c r="Q52" s="600">
        <f t="shared" si="0"/>
        <v>198</v>
      </c>
      <c r="R52" s="646" t="str">
        <f t="shared" si="1"/>
        <v>Vingåker</v>
      </c>
      <c r="S52" s="646">
        <f t="shared" si="2"/>
        <v>1265</v>
      </c>
      <c r="T52" s="645" t="str">
        <f t="shared" ca="1" si="3"/>
        <v>$Q$53</v>
      </c>
      <c r="U52" s="647">
        <v>9187</v>
      </c>
      <c r="V52" s="645">
        <f t="shared" si="4"/>
        <v>11621555</v>
      </c>
    </row>
    <row r="53" spans="1:22" ht="25.5" x14ac:dyDescent="0.2">
      <c r="A53" s="593" t="s">
        <v>1152</v>
      </c>
      <c r="B53" s="594" t="s">
        <v>874</v>
      </c>
      <c r="C53" s="595" t="s">
        <v>405</v>
      </c>
      <c r="D53" s="596" t="s">
        <v>692</v>
      </c>
      <c r="E53" s="626">
        <v>7513</v>
      </c>
      <c r="F53" s="626">
        <v>9890</v>
      </c>
      <c r="G53" s="626">
        <v>4399</v>
      </c>
      <c r="H53" s="626">
        <v>3228</v>
      </c>
      <c r="I53" s="626">
        <v>0</v>
      </c>
      <c r="J53" s="626">
        <v>12638</v>
      </c>
      <c r="K53" s="626">
        <v>191</v>
      </c>
      <c r="L53" s="626">
        <v>694</v>
      </c>
      <c r="M53" s="626">
        <v>-402</v>
      </c>
      <c r="N53" s="626">
        <v>863</v>
      </c>
      <c r="O53" s="626">
        <v>39014</v>
      </c>
      <c r="P53" s="638">
        <v>52</v>
      </c>
      <c r="Q53" s="600">
        <f t="shared" si="0"/>
        <v>125</v>
      </c>
      <c r="R53" s="646" t="str">
        <f t="shared" si="1"/>
        <v>Boxholm</v>
      </c>
      <c r="S53" s="646">
        <f t="shared" si="2"/>
        <v>52</v>
      </c>
      <c r="T53" s="645" t="str">
        <f t="shared" ca="1" si="3"/>
        <v>$Q$54</v>
      </c>
      <c r="U53" s="647">
        <v>5449</v>
      </c>
      <c r="V53" s="645">
        <f t="shared" si="4"/>
        <v>283348</v>
      </c>
    </row>
    <row r="54" spans="1:22" x14ac:dyDescent="0.2">
      <c r="A54" s="593" t="s">
        <v>1152</v>
      </c>
      <c r="B54" s="594" t="s">
        <v>896</v>
      </c>
      <c r="C54" s="437" t="s">
        <v>406</v>
      </c>
      <c r="D54" s="437" t="s">
        <v>406</v>
      </c>
      <c r="E54" s="626">
        <v>7555</v>
      </c>
      <c r="F54" s="626">
        <v>10361</v>
      </c>
      <c r="G54" s="626">
        <v>4152</v>
      </c>
      <c r="H54" s="626">
        <v>4326</v>
      </c>
      <c r="I54" s="626">
        <v>0</v>
      </c>
      <c r="J54" s="626">
        <v>12904</v>
      </c>
      <c r="K54" s="626">
        <v>72</v>
      </c>
      <c r="L54" s="626">
        <v>-52</v>
      </c>
      <c r="M54" s="626">
        <v>-402</v>
      </c>
      <c r="N54" s="626">
        <v>863</v>
      </c>
      <c r="O54" s="626">
        <v>39779</v>
      </c>
      <c r="P54" s="638">
        <v>817</v>
      </c>
      <c r="Q54" s="600">
        <f t="shared" si="0"/>
        <v>173</v>
      </c>
      <c r="R54" s="646" t="str">
        <f t="shared" si="1"/>
        <v>Finspång</v>
      </c>
      <c r="S54" s="646">
        <f t="shared" si="2"/>
        <v>817</v>
      </c>
      <c r="T54" s="645" t="str">
        <f t="shared" ca="1" si="3"/>
        <v>$Q$55</v>
      </c>
      <c r="U54" s="647">
        <v>21515</v>
      </c>
      <c r="V54" s="645">
        <f t="shared" si="4"/>
        <v>17577755</v>
      </c>
    </row>
    <row r="55" spans="1:22" x14ac:dyDescent="0.2">
      <c r="A55" s="593" t="s">
        <v>1152</v>
      </c>
      <c r="B55" s="594" t="s">
        <v>952</v>
      </c>
      <c r="C55" s="437" t="s">
        <v>407</v>
      </c>
      <c r="D55" s="437" t="s">
        <v>407</v>
      </c>
      <c r="E55" s="626">
        <v>6641</v>
      </c>
      <c r="F55" s="626">
        <v>11769</v>
      </c>
      <c r="G55" s="626">
        <v>4302</v>
      </c>
      <c r="H55" s="626">
        <v>3159</v>
      </c>
      <c r="I55" s="626">
        <v>0</v>
      </c>
      <c r="J55" s="626">
        <v>13119</v>
      </c>
      <c r="K55" s="626">
        <v>27</v>
      </c>
      <c r="L55" s="626">
        <v>694</v>
      </c>
      <c r="M55" s="626">
        <v>-402</v>
      </c>
      <c r="N55" s="626">
        <v>863</v>
      </c>
      <c r="O55" s="626">
        <v>40172</v>
      </c>
      <c r="P55" s="638">
        <v>1210</v>
      </c>
      <c r="Q55" s="600">
        <f t="shared" si="0"/>
        <v>195</v>
      </c>
      <c r="R55" s="646" t="str">
        <f t="shared" si="1"/>
        <v>Kinda</v>
      </c>
      <c r="S55" s="646">
        <f t="shared" si="2"/>
        <v>1210</v>
      </c>
      <c r="T55" s="645" t="str">
        <f t="shared" ca="1" si="3"/>
        <v>$Q$56</v>
      </c>
      <c r="U55" s="647">
        <v>9874</v>
      </c>
      <c r="V55" s="645">
        <f t="shared" si="4"/>
        <v>11947540</v>
      </c>
    </row>
    <row r="56" spans="1:22" x14ac:dyDescent="0.2">
      <c r="A56" s="593" t="s">
        <v>1152</v>
      </c>
      <c r="B56" s="594" t="s">
        <v>977</v>
      </c>
      <c r="C56" s="437" t="s">
        <v>408</v>
      </c>
      <c r="D56" s="437" t="s">
        <v>408</v>
      </c>
      <c r="E56" s="626">
        <v>8029</v>
      </c>
      <c r="F56" s="626">
        <v>10506</v>
      </c>
      <c r="G56" s="626">
        <v>3592</v>
      </c>
      <c r="H56" s="626">
        <v>4500</v>
      </c>
      <c r="I56" s="626">
        <v>173</v>
      </c>
      <c r="J56" s="626">
        <v>9536</v>
      </c>
      <c r="K56" s="626">
        <v>2</v>
      </c>
      <c r="L56" s="626">
        <v>13</v>
      </c>
      <c r="M56" s="626">
        <v>-238</v>
      </c>
      <c r="N56" s="626">
        <v>863</v>
      </c>
      <c r="O56" s="626">
        <v>36976</v>
      </c>
      <c r="P56" s="638">
        <v>-1986</v>
      </c>
      <c r="Q56" s="600">
        <f t="shared" si="0"/>
        <v>17</v>
      </c>
      <c r="R56" s="646" t="str">
        <f t="shared" si="1"/>
        <v>Linköping</v>
      </c>
      <c r="S56" s="646">
        <f t="shared" si="2"/>
        <v>-1986</v>
      </c>
      <c r="T56" s="645" t="str">
        <f t="shared" ca="1" si="3"/>
        <v>$Q$57</v>
      </c>
      <c r="U56" s="647">
        <v>158245</v>
      </c>
      <c r="V56" s="645">
        <f t="shared" si="4"/>
        <v>-314274570</v>
      </c>
    </row>
    <row r="57" spans="1:22" x14ac:dyDescent="0.2">
      <c r="A57" s="593" t="s">
        <v>1152</v>
      </c>
      <c r="B57" s="594" t="s">
        <v>994</v>
      </c>
      <c r="C57" s="437" t="s">
        <v>409</v>
      </c>
      <c r="D57" s="437" t="s">
        <v>409</v>
      </c>
      <c r="E57" s="626">
        <v>7698</v>
      </c>
      <c r="F57" s="626">
        <v>11057</v>
      </c>
      <c r="G57" s="626">
        <v>4116</v>
      </c>
      <c r="H57" s="626">
        <v>3708</v>
      </c>
      <c r="I57" s="626">
        <v>0</v>
      </c>
      <c r="J57" s="626">
        <v>11537</v>
      </c>
      <c r="K57" s="626">
        <v>0</v>
      </c>
      <c r="L57" s="626">
        <v>-29</v>
      </c>
      <c r="M57" s="626">
        <v>-402</v>
      </c>
      <c r="N57" s="626">
        <v>863</v>
      </c>
      <c r="O57" s="626">
        <v>38548</v>
      </c>
      <c r="P57" s="638">
        <v>-414</v>
      </c>
      <c r="Q57" s="600">
        <f t="shared" si="0"/>
        <v>91</v>
      </c>
      <c r="R57" s="646" t="str">
        <f t="shared" si="1"/>
        <v>Mjölby</v>
      </c>
      <c r="S57" s="646">
        <f t="shared" si="2"/>
        <v>-414</v>
      </c>
      <c r="T57" s="645" t="str">
        <f t="shared" ca="1" si="3"/>
        <v>$Q$58</v>
      </c>
      <c r="U57" s="647">
        <v>27015</v>
      </c>
      <c r="V57" s="645">
        <f t="shared" si="4"/>
        <v>-11184210</v>
      </c>
    </row>
    <row r="58" spans="1:22" x14ac:dyDescent="0.2">
      <c r="A58" s="593" t="s">
        <v>1152</v>
      </c>
      <c r="B58" s="594" t="s">
        <v>996</v>
      </c>
      <c r="C58" s="437" t="s">
        <v>410</v>
      </c>
      <c r="D58" s="437" t="s">
        <v>410</v>
      </c>
      <c r="E58" s="626">
        <v>7159</v>
      </c>
      <c r="F58" s="626">
        <v>11004</v>
      </c>
      <c r="G58" s="626">
        <v>4005</v>
      </c>
      <c r="H58" s="626">
        <v>3926</v>
      </c>
      <c r="I58" s="626">
        <v>0</v>
      </c>
      <c r="J58" s="626">
        <v>11883</v>
      </c>
      <c r="K58" s="626">
        <v>0</v>
      </c>
      <c r="L58" s="626">
        <v>-52</v>
      </c>
      <c r="M58" s="626">
        <v>-402</v>
      </c>
      <c r="N58" s="626">
        <v>863</v>
      </c>
      <c r="O58" s="626">
        <v>38386</v>
      </c>
      <c r="P58" s="638">
        <v>-576</v>
      </c>
      <c r="Q58" s="600">
        <f t="shared" si="0"/>
        <v>77</v>
      </c>
      <c r="R58" s="646" t="str">
        <f t="shared" si="1"/>
        <v>Motala</v>
      </c>
      <c r="S58" s="646">
        <f t="shared" si="2"/>
        <v>-576</v>
      </c>
      <c r="T58" s="645" t="str">
        <f t="shared" ca="1" si="3"/>
        <v>$Q$59</v>
      </c>
      <c r="U58" s="647">
        <v>43498</v>
      </c>
      <c r="V58" s="645">
        <f t="shared" si="4"/>
        <v>-25054848</v>
      </c>
    </row>
    <row r="59" spans="1:22" x14ac:dyDescent="0.2">
      <c r="A59" s="593" t="s">
        <v>1152</v>
      </c>
      <c r="B59" s="594" t="s">
        <v>1008</v>
      </c>
      <c r="C59" s="437" t="s">
        <v>411</v>
      </c>
      <c r="D59" s="437" t="s">
        <v>411</v>
      </c>
      <c r="E59" s="626">
        <v>8256</v>
      </c>
      <c r="F59" s="626">
        <v>10963</v>
      </c>
      <c r="G59" s="626">
        <v>4035</v>
      </c>
      <c r="H59" s="626">
        <v>5533</v>
      </c>
      <c r="I59" s="626">
        <v>218</v>
      </c>
      <c r="J59" s="626">
        <v>10055</v>
      </c>
      <c r="K59" s="626">
        <v>137</v>
      </c>
      <c r="L59" s="626">
        <v>13</v>
      </c>
      <c r="M59" s="626">
        <v>-402</v>
      </c>
      <c r="N59" s="626">
        <v>863</v>
      </c>
      <c r="O59" s="626">
        <v>39671</v>
      </c>
      <c r="P59" s="638">
        <v>709</v>
      </c>
      <c r="Q59" s="600">
        <f t="shared" si="0"/>
        <v>166</v>
      </c>
      <c r="R59" s="646" t="str">
        <f t="shared" si="1"/>
        <v>Norrköping</v>
      </c>
      <c r="S59" s="646">
        <f t="shared" si="2"/>
        <v>709</v>
      </c>
      <c r="T59" s="645" t="str">
        <f t="shared" ca="1" si="3"/>
        <v>$Q$60</v>
      </c>
      <c r="U59" s="647">
        <v>140851</v>
      </c>
      <c r="V59" s="645">
        <f t="shared" si="4"/>
        <v>99863359</v>
      </c>
    </row>
    <row r="60" spans="1:22" x14ac:dyDescent="0.2">
      <c r="A60" s="593" t="s">
        <v>1152</v>
      </c>
      <c r="B60" s="594" t="s">
        <v>1068</v>
      </c>
      <c r="C60" s="437" t="s">
        <v>412</v>
      </c>
      <c r="D60" s="437" t="s">
        <v>412</v>
      </c>
      <c r="E60" s="626">
        <v>8006</v>
      </c>
      <c r="F60" s="626">
        <v>11300</v>
      </c>
      <c r="G60" s="626">
        <v>4131</v>
      </c>
      <c r="H60" s="626">
        <v>2895</v>
      </c>
      <c r="I60" s="626">
        <v>0</v>
      </c>
      <c r="J60" s="626">
        <v>11389</v>
      </c>
      <c r="K60" s="626">
        <v>63</v>
      </c>
      <c r="L60" s="626">
        <v>-52</v>
      </c>
      <c r="M60" s="626">
        <v>-402</v>
      </c>
      <c r="N60" s="626">
        <v>863</v>
      </c>
      <c r="O60" s="626">
        <v>38193</v>
      </c>
      <c r="P60" s="638">
        <v>-769</v>
      </c>
      <c r="Q60" s="600">
        <f t="shared" si="0"/>
        <v>65</v>
      </c>
      <c r="R60" s="646" t="str">
        <f t="shared" si="1"/>
        <v>Söderköping</v>
      </c>
      <c r="S60" s="646">
        <f t="shared" si="2"/>
        <v>-769</v>
      </c>
      <c r="T60" s="645" t="str">
        <f t="shared" ca="1" si="3"/>
        <v>$Q$61</v>
      </c>
      <c r="U60" s="647">
        <v>14544</v>
      </c>
      <c r="V60" s="645">
        <f t="shared" si="4"/>
        <v>-11184336</v>
      </c>
    </row>
    <row r="61" spans="1:22" x14ac:dyDescent="0.2">
      <c r="A61" s="593" t="s">
        <v>1152</v>
      </c>
      <c r="B61" s="594" t="s">
        <v>1096</v>
      </c>
      <c r="C61" s="437" t="s">
        <v>413</v>
      </c>
      <c r="D61" s="437" t="s">
        <v>413</v>
      </c>
      <c r="E61" s="626">
        <v>5387</v>
      </c>
      <c r="F61" s="626">
        <v>8727</v>
      </c>
      <c r="G61" s="626">
        <v>4034</v>
      </c>
      <c r="H61" s="626">
        <v>2981</v>
      </c>
      <c r="I61" s="626">
        <v>0</v>
      </c>
      <c r="J61" s="626">
        <v>16911</v>
      </c>
      <c r="K61" s="626">
        <v>290</v>
      </c>
      <c r="L61" s="626">
        <v>497</v>
      </c>
      <c r="M61" s="626">
        <v>-402</v>
      </c>
      <c r="N61" s="626">
        <v>863</v>
      </c>
      <c r="O61" s="626">
        <v>39288</v>
      </c>
      <c r="P61" s="638">
        <v>326</v>
      </c>
      <c r="Q61" s="600">
        <f t="shared" si="0"/>
        <v>143</v>
      </c>
      <c r="R61" s="646" t="str">
        <f t="shared" si="1"/>
        <v>Vadstena</v>
      </c>
      <c r="S61" s="646">
        <f t="shared" si="2"/>
        <v>326</v>
      </c>
      <c r="T61" s="645" t="str">
        <f t="shared" ca="1" si="3"/>
        <v>$Q$62</v>
      </c>
      <c r="U61" s="647">
        <v>7413</v>
      </c>
      <c r="V61" s="645">
        <f t="shared" si="4"/>
        <v>2416638</v>
      </c>
    </row>
    <row r="62" spans="1:22" x14ac:dyDescent="0.2">
      <c r="A62" s="593" t="s">
        <v>1152</v>
      </c>
      <c r="B62" s="594" t="s">
        <v>1098</v>
      </c>
      <c r="C62" s="437" t="s">
        <v>414</v>
      </c>
      <c r="D62" s="437" t="s">
        <v>414</v>
      </c>
      <c r="E62" s="626">
        <v>5535</v>
      </c>
      <c r="F62" s="626">
        <v>9355</v>
      </c>
      <c r="G62" s="626">
        <v>4489</v>
      </c>
      <c r="H62" s="626">
        <v>2699</v>
      </c>
      <c r="I62" s="626">
        <v>0</v>
      </c>
      <c r="J62" s="626">
        <v>15067</v>
      </c>
      <c r="K62" s="626">
        <v>121</v>
      </c>
      <c r="L62" s="626">
        <v>671</v>
      </c>
      <c r="M62" s="626">
        <v>-402</v>
      </c>
      <c r="N62" s="626">
        <v>863</v>
      </c>
      <c r="O62" s="626">
        <v>38398</v>
      </c>
      <c r="P62" s="638">
        <v>-564</v>
      </c>
      <c r="Q62" s="600">
        <f t="shared" si="0"/>
        <v>78</v>
      </c>
      <c r="R62" s="646" t="str">
        <f t="shared" si="1"/>
        <v>Valdemarsvik</v>
      </c>
      <c r="S62" s="646">
        <f t="shared" si="2"/>
        <v>-564</v>
      </c>
      <c r="T62" s="645" t="str">
        <f t="shared" ca="1" si="3"/>
        <v>$Q$63</v>
      </c>
      <c r="U62" s="647">
        <v>7900</v>
      </c>
      <c r="V62" s="645">
        <f t="shared" si="4"/>
        <v>-4455600</v>
      </c>
    </row>
    <row r="63" spans="1:22" x14ac:dyDescent="0.2">
      <c r="A63" s="593" t="s">
        <v>1152</v>
      </c>
      <c r="B63" s="594" t="s">
        <v>1118</v>
      </c>
      <c r="C63" s="437" t="s">
        <v>415</v>
      </c>
      <c r="D63" s="437" t="s">
        <v>415</v>
      </c>
      <c r="E63" s="626">
        <v>6369</v>
      </c>
      <c r="F63" s="626">
        <v>11670</v>
      </c>
      <c r="G63" s="626">
        <v>4767</v>
      </c>
      <c r="H63" s="626">
        <v>2648</v>
      </c>
      <c r="I63" s="626">
        <v>17</v>
      </c>
      <c r="J63" s="626">
        <v>14791</v>
      </c>
      <c r="K63" s="626">
        <v>185</v>
      </c>
      <c r="L63" s="626">
        <v>1648</v>
      </c>
      <c r="M63" s="626">
        <v>-402</v>
      </c>
      <c r="N63" s="626">
        <v>863</v>
      </c>
      <c r="O63" s="626">
        <v>42556</v>
      </c>
      <c r="P63" s="638">
        <v>3594</v>
      </c>
      <c r="Q63" s="600">
        <f t="shared" si="0"/>
        <v>259</v>
      </c>
      <c r="R63" s="646" t="str">
        <f t="shared" si="1"/>
        <v>Ydre</v>
      </c>
      <c r="S63" s="646">
        <f t="shared" si="2"/>
        <v>3594</v>
      </c>
      <c r="T63" s="645" t="str">
        <f t="shared" ca="1" si="3"/>
        <v>$Q$64</v>
      </c>
      <c r="U63" s="647">
        <v>3739</v>
      </c>
      <c r="V63" s="645">
        <f t="shared" si="4"/>
        <v>13437966</v>
      </c>
    </row>
    <row r="64" spans="1:22" x14ac:dyDescent="0.2">
      <c r="A64" s="593" t="s">
        <v>1152</v>
      </c>
      <c r="B64" s="594" t="s">
        <v>1126</v>
      </c>
      <c r="C64" s="437" t="s">
        <v>416</v>
      </c>
      <c r="D64" s="437" t="s">
        <v>416</v>
      </c>
      <c r="E64" s="626">
        <v>6493</v>
      </c>
      <c r="F64" s="626">
        <v>10771</v>
      </c>
      <c r="G64" s="626">
        <v>4554</v>
      </c>
      <c r="H64" s="626">
        <v>3363</v>
      </c>
      <c r="I64" s="626">
        <v>0</v>
      </c>
      <c r="J64" s="626">
        <v>13002</v>
      </c>
      <c r="K64" s="626">
        <v>123</v>
      </c>
      <c r="L64" s="626">
        <v>-29</v>
      </c>
      <c r="M64" s="626">
        <v>-402</v>
      </c>
      <c r="N64" s="626">
        <v>863</v>
      </c>
      <c r="O64" s="626">
        <v>38738</v>
      </c>
      <c r="P64" s="638">
        <v>-224</v>
      </c>
      <c r="Q64" s="600">
        <f t="shared" si="0"/>
        <v>105</v>
      </c>
      <c r="R64" s="646" t="str">
        <f t="shared" si="1"/>
        <v>Åtvidaberg</v>
      </c>
      <c r="S64" s="646">
        <f t="shared" si="2"/>
        <v>-224</v>
      </c>
      <c r="T64" s="645" t="str">
        <f t="shared" ca="1" si="3"/>
        <v>$Q$65</v>
      </c>
      <c r="U64" s="647">
        <v>11611</v>
      </c>
      <c r="V64" s="645">
        <f t="shared" si="4"/>
        <v>-2600864</v>
      </c>
    </row>
    <row r="65" spans="1:22" x14ac:dyDescent="0.2">
      <c r="A65" s="593" t="s">
        <v>1152</v>
      </c>
      <c r="B65" s="594" t="s">
        <v>1133</v>
      </c>
      <c r="C65" s="437" t="s">
        <v>417</v>
      </c>
      <c r="D65" s="437" t="s">
        <v>417</v>
      </c>
      <c r="E65" s="626">
        <v>6217</v>
      </c>
      <c r="F65" s="626">
        <v>10705</v>
      </c>
      <c r="G65" s="626">
        <v>4490</v>
      </c>
      <c r="H65" s="626">
        <v>3837</v>
      </c>
      <c r="I65" s="626">
        <v>0</v>
      </c>
      <c r="J65" s="626">
        <v>13837</v>
      </c>
      <c r="K65" s="626">
        <v>58</v>
      </c>
      <c r="L65" s="626">
        <v>671</v>
      </c>
      <c r="M65" s="626">
        <v>-402</v>
      </c>
      <c r="N65" s="626">
        <v>863</v>
      </c>
      <c r="O65" s="626">
        <v>40276</v>
      </c>
      <c r="P65" s="638">
        <v>1314</v>
      </c>
      <c r="Q65" s="600">
        <f t="shared" si="0"/>
        <v>201</v>
      </c>
      <c r="R65" s="646" t="str">
        <f t="shared" si="1"/>
        <v>Ödeshög</v>
      </c>
      <c r="S65" s="646">
        <f t="shared" si="2"/>
        <v>1314</v>
      </c>
      <c r="T65" s="645" t="str">
        <f t="shared" ca="1" si="3"/>
        <v>$Q$66</v>
      </c>
      <c r="U65" s="647">
        <v>5366</v>
      </c>
      <c r="V65" s="645">
        <f t="shared" si="4"/>
        <v>7050924</v>
      </c>
    </row>
    <row r="66" spans="1:22" ht="25.5" x14ac:dyDescent="0.2">
      <c r="A66" s="593" t="s">
        <v>1153</v>
      </c>
      <c r="B66" s="594" t="s">
        <v>856</v>
      </c>
      <c r="C66" s="595" t="s">
        <v>419</v>
      </c>
      <c r="D66" s="596" t="s">
        <v>693</v>
      </c>
      <c r="E66" s="626">
        <v>7560</v>
      </c>
      <c r="F66" s="626">
        <v>10794</v>
      </c>
      <c r="G66" s="626">
        <v>4476</v>
      </c>
      <c r="H66" s="626">
        <v>3037</v>
      </c>
      <c r="I66" s="626">
        <v>57</v>
      </c>
      <c r="J66" s="626">
        <v>11646</v>
      </c>
      <c r="K66" s="626">
        <v>85</v>
      </c>
      <c r="L66" s="626">
        <v>686</v>
      </c>
      <c r="M66" s="626">
        <v>-402</v>
      </c>
      <c r="N66" s="626">
        <v>689</v>
      </c>
      <c r="O66" s="626">
        <v>38628</v>
      </c>
      <c r="P66" s="638">
        <v>-334</v>
      </c>
      <c r="Q66" s="600">
        <f t="shared" si="0"/>
        <v>97</v>
      </c>
      <c r="R66" s="646" t="str">
        <f t="shared" si="1"/>
        <v>Aneby</v>
      </c>
      <c r="S66" s="646">
        <f t="shared" si="2"/>
        <v>-334</v>
      </c>
      <c r="T66" s="645" t="str">
        <f t="shared" ca="1" si="3"/>
        <v>$Q$67</v>
      </c>
      <c r="U66" s="647">
        <v>6774</v>
      </c>
      <c r="V66" s="645">
        <f t="shared" si="4"/>
        <v>-2262516</v>
      </c>
    </row>
    <row r="67" spans="1:22" x14ac:dyDescent="0.2">
      <c r="A67" s="593" t="s">
        <v>1153</v>
      </c>
      <c r="B67" s="594" t="s">
        <v>885</v>
      </c>
      <c r="C67" s="437" t="s">
        <v>420</v>
      </c>
      <c r="D67" s="437" t="s">
        <v>420</v>
      </c>
      <c r="E67" s="626">
        <v>6997</v>
      </c>
      <c r="F67" s="626">
        <v>10590</v>
      </c>
      <c r="G67" s="626">
        <v>3714</v>
      </c>
      <c r="H67" s="626">
        <v>3111</v>
      </c>
      <c r="I67" s="626">
        <v>6</v>
      </c>
      <c r="J67" s="626">
        <v>13766</v>
      </c>
      <c r="K67" s="626">
        <v>84</v>
      </c>
      <c r="L67" s="626">
        <v>-12</v>
      </c>
      <c r="M67" s="626">
        <v>-402</v>
      </c>
      <c r="N67" s="626">
        <v>689</v>
      </c>
      <c r="O67" s="626">
        <v>38543</v>
      </c>
      <c r="P67" s="638">
        <v>-419</v>
      </c>
      <c r="Q67" s="600">
        <f t="shared" si="0"/>
        <v>89</v>
      </c>
      <c r="R67" s="646" t="str">
        <f t="shared" si="1"/>
        <v>Eksjö</v>
      </c>
      <c r="S67" s="646">
        <f t="shared" si="2"/>
        <v>-419</v>
      </c>
      <c r="T67" s="645" t="str">
        <f t="shared" ca="1" si="3"/>
        <v>$Q$68</v>
      </c>
      <c r="U67" s="647">
        <v>17434</v>
      </c>
      <c r="V67" s="645">
        <f t="shared" si="4"/>
        <v>-7304846</v>
      </c>
    </row>
    <row r="68" spans="1:22" x14ac:dyDescent="0.2">
      <c r="A68" s="593" t="s">
        <v>1153</v>
      </c>
      <c r="B68" s="594" t="s">
        <v>901</v>
      </c>
      <c r="C68" s="437" t="s">
        <v>421</v>
      </c>
      <c r="D68" s="437" t="s">
        <v>421</v>
      </c>
      <c r="E68" s="626">
        <v>7627</v>
      </c>
      <c r="F68" s="626">
        <v>12153</v>
      </c>
      <c r="G68" s="626">
        <v>4491</v>
      </c>
      <c r="H68" s="626">
        <v>3519</v>
      </c>
      <c r="I68" s="626">
        <v>208</v>
      </c>
      <c r="J68" s="626">
        <v>10742</v>
      </c>
      <c r="K68" s="626">
        <v>0</v>
      </c>
      <c r="L68" s="626">
        <v>-12</v>
      </c>
      <c r="M68" s="626">
        <v>-402</v>
      </c>
      <c r="N68" s="626">
        <v>689</v>
      </c>
      <c r="O68" s="626">
        <v>39015</v>
      </c>
      <c r="P68" s="638">
        <v>53</v>
      </c>
      <c r="Q68" s="600">
        <f t="shared" si="0"/>
        <v>126</v>
      </c>
      <c r="R68" s="646" t="str">
        <f t="shared" si="1"/>
        <v>Gislaved</v>
      </c>
      <c r="S68" s="646">
        <f t="shared" si="2"/>
        <v>53</v>
      </c>
      <c r="T68" s="645" t="str">
        <f t="shared" ca="1" si="3"/>
        <v>$Q$69</v>
      </c>
      <c r="U68" s="647">
        <v>29620</v>
      </c>
      <c r="V68" s="645">
        <f t="shared" si="4"/>
        <v>1569860</v>
      </c>
    </row>
    <row r="69" spans="1:22" x14ac:dyDescent="0.2">
      <c r="A69" s="593" t="s">
        <v>1153</v>
      </c>
      <c r="B69" s="594" t="s">
        <v>903</v>
      </c>
      <c r="C69" s="437" t="s">
        <v>422</v>
      </c>
      <c r="D69" s="437" t="s">
        <v>422</v>
      </c>
      <c r="E69" s="626">
        <v>7423</v>
      </c>
      <c r="F69" s="626">
        <v>12134</v>
      </c>
      <c r="G69" s="626">
        <v>5061</v>
      </c>
      <c r="H69" s="626">
        <v>3082</v>
      </c>
      <c r="I69" s="626">
        <v>302</v>
      </c>
      <c r="J69" s="626">
        <v>10292</v>
      </c>
      <c r="K69" s="626">
        <v>25</v>
      </c>
      <c r="L69" s="626">
        <v>-12</v>
      </c>
      <c r="M69" s="626">
        <v>-402</v>
      </c>
      <c r="N69" s="626">
        <v>689</v>
      </c>
      <c r="O69" s="626">
        <v>38594</v>
      </c>
      <c r="P69" s="638">
        <v>-368</v>
      </c>
      <c r="Q69" s="600">
        <f t="shared" si="0"/>
        <v>94</v>
      </c>
      <c r="R69" s="646" t="str">
        <f t="shared" si="1"/>
        <v>Gnosjö</v>
      </c>
      <c r="S69" s="646">
        <f t="shared" si="2"/>
        <v>-368</v>
      </c>
      <c r="T69" s="645" t="str">
        <f t="shared" ca="1" si="3"/>
        <v>$Q$70</v>
      </c>
      <c r="U69" s="647">
        <v>9701</v>
      </c>
      <c r="V69" s="645">
        <f t="shared" si="4"/>
        <v>-3569968</v>
      </c>
    </row>
    <row r="70" spans="1:22" x14ac:dyDescent="0.2">
      <c r="A70" s="593" t="s">
        <v>1153</v>
      </c>
      <c r="B70" s="594" t="s">
        <v>912</v>
      </c>
      <c r="C70" s="437" t="s">
        <v>423</v>
      </c>
      <c r="D70" s="437" t="s">
        <v>423</v>
      </c>
      <c r="E70" s="626">
        <v>11189</v>
      </c>
      <c r="F70" s="626">
        <v>14756</v>
      </c>
      <c r="G70" s="626">
        <v>4138</v>
      </c>
      <c r="H70" s="626">
        <v>2135</v>
      </c>
      <c r="I70" s="626">
        <v>0</v>
      </c>
      <c r="J70" s="626">
        <v>6982</v>
      </c>
      <c r="K70" s="626">
        <v>434</v>
      </c>
      <c r="L70" s="626">
        <v>-60</v>
      </c>
      <c r="M70" s="626">
        <v>-402</v>
      </c>
      <c r="N70" s="626">
        <v>689</v>
      </c>
      <c r="O70" s="626">
        <v>39861</v>
      </c>
      <c r="P70" s="638">
        <v>899</v>
      </c>
      <c r="Q70" s="600">
        <f t="shared" si="0"/>
        <v>175</v>
      </c>
      <c r="R70" s="646" t="str">
        <f t="shared" si="1"/>
        <v>Habo</v>
      </c>
      <c r="S70" s="646">
        <f t="shared" si="2"/>
        <v>899</v>
      </c>
      <c r="T70" s="645" t="str">
        <f t="shared" ca="1" si="3"/>
        <v>$Q$71</v>
      </c>
      <c r="U70" s="647">
        <v>11803</v>
      </c>
      <c r="V70" s="645">
        <f t="shared" si="4"/>
        <v>10610897</v>
      </c>
    </row>
    <row r="71" spans="1:22" x14ac:dyDescent="0.2">
      <c r="A71" s="593" t="s">
        <v>1153</v>
      </c>
      <c r="B71" s="594" t="s">
        <v>942</v>
      </c>
      <c r="C71" s="437" t="s">
        <v>424</v>
      </c>
      <c r="D71" s="437" t="s">
        <v>424</v>
      </c>
      <c r="E71" s="626">
        <v>8197</v>
      </c>
      <c r="F71" s="626">
        <v>10736</v>
      </c>
      <c r="G71" s="626">
        <v>3748</v>
      </c>
      <c r="H71" s="626">
        <v>3745</v>
      </c>
      <c r="I71" s="626">
        <v>137</v>
      </c>
      <c r="J71" s="626">
        <v>10296</v>
      </c>
      <c r="K71" s="626">
        <v>0</v>
      </c>
      <c r="L71" s="626">
        <v>5</v>
      </c>
      <c r="M71" s="626">
        <v>-402</v>
      </c>
      <c r="N71" s="626">
        <v>689</v>
      </c>
      <c r="O71" s="626">
        <v>37151</v>
      </c>
      <c r="P71" s="638">
        <v>-1811</v>
      </c>
      <c r="Q71" s="600">
        <f t="shared" si="0"/>
        <v>19</v>
      </c>
      <c r="R71" s="646" t="str">
        <f t="shared" si="1"/>
        <v>Jönköping</v>
      </c>
      <c r="S71" s="646">
        <f t="shared" si="2"/>
        <v>-1811</v>
      </c>
      <c r="T71" s="645" t="str">
        <f t="shared" ca="1" si="3"/>
        <v>$Q$72</v>
      </c>
      <c r="U71" s="647">
        <v>137171</v>
      </c>
      <c r="V71" s="645">
        <f t="shared" si="4"/>
        <v>-248416681</v>
      </c>
    </row>
    <row r="72" spans="1:22" x14ac:dyDescent="0.2">
      <c r="A72" s="593" t="s">
        <v>1153</v>
      </c>
      <c r="B72" s="594" t="s">
        <v>997</v>
      </c>
      <c r="C72" s="437" t="s">
        <v>425</v>
      </c>
      <c r="D72" s="437" t="s">
        <v>425</v>
      </c>
      <c r="E72" s="626">
        <v>8152</v>
      </c>
      <c r="F72" s="626">
        <v>12179</v>
      </c>
      <c r="G72" s="626">
        <v>4537</v>
      </c>
      <c r="H72" s="626">
        <v>2745</v>
      </c>
      <c r="I72" s="626">
        <v>0</v>
      </c>
      <c r="J72" s="626">
        <v>10555</v>
      </c>
      <c r="K72" s="626">
        <v>0</v>
      </c>
      <c r="L72" s="626">
        <v>512</v>
      </c>
      <c r="M72" s="626">
        <v>-402</v>
      </c>
      <c r="N72" s="626">
        <v>689</v>
      </c>
      <c r="O72" s="626">
        <v>38967</v>
      </c>
      <c r="P72" s="638">
        <v>5</v>
      </c>
      <c r="Q72" s="600">
        <f t="shared" si="0"/>
        <v>123</v>
      </c>
      <c r="R72" s="646" t="str">
        <f t="shared" si="1"/>
        <v>Mullsjö</v>
      </c>
      <c r="S72" s="646">
        <f t="shared" si="2"/>
        <v>5</v>
      </c>
      <c r="T72" s="645" t="str">
        <f t="shared" ca="1" si="3"/>
        <v>$Q$73</v>
      </c>
      <c r="U72" s="647">
        <v>7310</v>
      </c>
      <c r="V72" s="645">
        <f t="shared" si="4"/>
        <v>36550</v>
      </c>
    </row>
    <row r="73" spans="1:22" x14ac:dyDescent="0.2">
      <c r="A73" s="593" t="s">
        <v>1153</v>
      </c>
      <c r="B73" s="594" t="s">
        <v>1015</v>
      </c>
      <c r="C73" s="437" t="s">
        <v>426</v>
      </c>
      <c r="D73" s="437" t="s">
        <v>426</v>
      </c>
      <c r="E73" s="626">
        <v>8046</v>
      </c>
      <c r="F73" s="626">
        <v>11469</v>
      </c>
      <c r="G73" s="626">
        <v>4297</v>
      </c>
      <c r="H73" s="626">
        <v>3931</v>
      </c>
      <c r="I73" s="626">
        <v>146</v>
      </c>
      <c r="J73" s="626">
        <v>12132</v>
      </c>
      <c r="K73" s="626">
        <v>88</v>
      </c>
      <c r="L73" s="626">
        <v>-12</v>
      </c>
      <c r="M73" s="626">
        <v>-402</v>
      </c>
      <c r="N73" s="626">
        <v>689</v>
      </c>
      <c r="O73" s="626">
        <v>40384</v>
      </c>
      <c r="P73" s="638">
        <v>1422</v>
      </c>
      <c r="Q73" s="600">
        <f t="shared" si="0"/>
        <v>208</v>
      </c>
      <c r="R73" s="646" t="str">
        <f t="shared" si="1"/>
        <v>Nässjö</v>
      </c>
      <c r="S73" s="646">
        <f t="shared" si="2"/>
        <v>1422</v>
      </c>
      <c r="T73" s="645" t="str">
        <f t="shared" ca="1" si="3"/>
        <v>$Q$74</v>
      </c>
      <c r="U73" s="647">
        <v>31131</v>
      </c>
      <c r="V73" s="645">
        <f t="shared" si="4"/>
        <v>44268282</v>
      </c>
    </row>
    <row r="74" spans="1:22" x14ac:dyDescent="0.2">
      <c r="A74" s="593" t="s">
        <v>1153</v>
      </c>
      <c r="B74" s="594" t="s">
        <v>1066</v>
      </c>
      <c r="C74" s="437" t="s">
        <v>427</v>
      </c>
      <c r="D74" s="437" t="s">
        <v>427</v>
      </c>
      <c r="E74" s="626">
        <v>7747</v>
      </c>
      <c r="F74" s="626">
        <v>11945</v>
      </c>
      <c r="G74" s="626">
        <v>4474</v>
      </c>
      <c r="H74" s="626">
        <v>2903</v>
      </c>
      <c r="I74" s="626">
        <v>111</v>
      </c>
      <c r="J74" s="626">
        <v>13222</v>
      </c>
      <c r="K74" s="626">
        <v>61</v>
      </c>
      <c r="L74" s="626">
        <v>-12</v>
      </c>
      <c r="M74" s="626">
        <v>-402</v>
      </c>
      <c r="N74" s="626">
        <v>689</v>
      </c>
      <c r="O74" s="626">
        <v>40738</v>
      </c>
      <c r="P74" s="638">
        <v>1776</v>
      </c>
      <c r="Q74" s="600">
        <f t="shared" si="0"/>
        <v>220</v>
      </c>
      <c r="R74" s="646" t="str">
        <f t="shared" si="1"/>
        <v>Sävsjö</v>
      </c>
      <c r="S74" s="646">
        <f t="shared" si="2"/>
        <v>1776</v>
      </c>
      <c r="T74" s="645" t="str">
        <f t="shared" ca="1" si="3"/>
        <v>$Q$75</v>
      </c>
      <c r="U74" s="647">
        <v>11462</v>
      </c>
      <c r="V74" s="645">
        <f t="shared" si="4"/>
        <v>20356512</v>
      </c>
    </row>
    <row r="75" spans="1:22" x14ac:dyDescent="0.2">
      <c r="A75" s="593" t="s">
        <v>1153</v>
      </c>
      <c r="B75" s="594" t="s">
        <v>1082</v>
      </c>
      <c r="C75" s="437" t="s">
        <v>428</v>
      </c>
      <c r="D75" s="437" t="s">
        <v>428</v>
      </c>
      <c r="E75" s="626">
        <v>7117</v>
      </c>
      <c r="F75" s="626">
        <v>11218</v>
      </c>
      <c r="G75" s="626">
        <v>4096</v>
      </c>
      <c r="H75" s="626">
        <v>3955</v>
      </c>
      <c r="I75" s="626">
        <v>0</v>
      </c>
      <c r="J75" s="626">
        <v>13631</v>
      </c>
      <c r="K75" s="626">
        <v>0</v>
      </c>
      <c r="L75" s="626">
        <v>-12</v>
      </c>
      <c r="M75" s="626">
        <v>-402</v>
      </c>
      <c r="N75" s="626">
        <v>689</v>
      </c>
      <c r="O75" s="626">
        <v>40292</v>
      </c>
      <c r="P75" s="638">
        <v>1330</v>
      </c>
      <c r="Q75" s="600">
        <f t="shared" ref="Q75:Q138" si="5">RANK(P75,$P$10:$P$299,1)</f>
        <v>203</v>
      </c>
      <c r="R75" s="646" t="str">
        <f t="shared" ref="R75:R138" si="6">C75</f>
        <v>Tranås</v>
      </c>
      <c r="S75" s="646">
        <f t="shared" ref="S75:S138" si="7">P75</f>
        <v>1330</v>
      </c>
      <c r="T75" s="645" t="str">
        <f t="shared" ref="T75:T138" ca="1" si="8">CELL("adress",Q76)</f>
        <v>$Q$76</v>
      </c>
      <c r="U75" s="647">
        <v>18896</v>
      </c>
      <c r="V75" s="645">
        <f t="shared" ref="V75:V138" si="9">U75*P75</f>
        <v>25131680</v>
      </c>
    </row>
    <row r="76" spans="1:22" x14ac:dyDescent="0.2">
      <c r="A76" s="593" t="s">
        <v>1153</v>
      </c>
      <c r="B76" s="594" t="s">
        <v>1097</v>
      </c>
      <c r="C76" s="437" t="s">
        <v>429</v>
      </c>
      <c r="D76" s="437" t="s">
        <v>429</v>
      </c>
      <c r="E76" s="626">
        <v>8560</v>
      </c>
      <c r="F76" s="626">
        <v>12509</v>
      </c>
      <c r="G76" s="626">
        <v>4352</v>
      </c>
      <c r="H76" s="626">
        <v>2661</v>
      </c>
      <c r="I76" s="626">
        <v>44</v>
      </c>
      <c r="J76" s="626">
        <v>10513</v>
      </c>
      <c r="K76" s="626">
        <v>0</v>
      </c>
      <c r="L76" s="626">
        <v>-12</v>
      </c>
      <c r="M76" s="626">
        <v>-402</v>
      </c>
      <c r="N76" s="626">
        <v>689</v>
      </c>
      <c r="O76" s="626">
        <v>38914</v>
      </c>
      <c r="P76" s="638">
        <v>-48</v>
      </c>
      <c r="Q76" s="600">
        <f t="shared" si="5"/>
        <v>116</v>
      </c>
      <c r="R76" s="646" t="str">
        <f t="shared" si="6"/>
        <v>Vaggeryd</v>
      </c>
      <c r="S76" s="646">
        <f t="shared" si="7"/>
        <v>-48</v>
      </c>
      <c r="T76" s="645" t="str">
        <f t="shared" ca="1" si="8"/>
        <v>$Q$77</v>
      </c>
      <c r="U76" s="647">
        <v>13834</v>
      </c>
      <c r="V76" s="645">
        <f t="shared" si="9"/>
        <v>-664032</v>
      </c>
    </row>
    <row r="77" spans="1:22" x14ac:dyDescent="0.2">
      <c r="A77" s="593" t="s">
        <v>1153</v>
      </c>
      <c r="B77" s="594" t="s">
        <v>1105</v>
      </c>
      <c r="C77" s="437" t="s">
        <v>430</v>
      </c>
      <c r="D77" s="437" t="s">
        <v>430</v>
      </c>
      <c r="E77" s="626">
        <v>7605</v>
      </c>
      <c r="F77" s="626">
        <v>11374</v>
      </c>
      <c r="G77" s="626">
        <v>4343</v>
      </c>
      <c r="H77" s="626">
        <v>2973</v>
      </c>
      <c r="I77" s="626">
        <v>53</v>
      </c>
      <c r="J77" s="626">
        <v>12575</v>
      </c>
      <c r="K77" s="626">
        <v>42</v>
      </c>
      <c r="L77" s="626">
        <v>-12</v>
      </c>
      <c r="M77" s="626">
        <v>-402</v>
      </c>
      <c r="N77" s="626">
        <v>689</v>
      </c>
      <c r="O77" s="626">
        <v>39240</v>
      </c>
      <c r="P77" s="638">
        <v>278</v>
      </c>
      <c r="Q77" s="600">
        <f t="shared" si="5"/>
        <v>139</v>
      </c>
      <c r="R77" s="646" t="str">
        <f t="shared" si="6"/>
        <v>Vetlanda</v>
      </c>
      <c r="S77" s="646">
        <f t="shared" si="7"/>
        <v>278</v>
      </c>
      <c r="T77" s="645" t="str">
        <f t="shared" ca="1" si="8"/>
        <v>$Q$78</v>
      </c>
      <c r="U77" s="647">
        <v>27381</v>
      </c>
      <c r="V77" s="645">
        <f t="shared" si="9"/>
        <v>7611918</v>
      </c>
    </row>
    <row r="78" spans="1:22" x14ac:dyDescent="0.2">
      <c r="A78" s="593" t="s">
        <v>1153</v>
      </c>
      <c r="B78" s="594" t="s">
        <v>1114</v>
      </c>
      <c r="C78" s="437" t="s">
        <v>431</v>
      </c>
      <c r="D78" s="437" t="s">
        <v>431</v>
      </c>
      <c r="E78" s="626">
        <v>7390</v>
      </c>
      <c r="F78" s="626">
        <v>11583</v>
      </c>
      <c r="G78" s="626">
        <v>3912</v>
      </c>
      <c r="H78" s="626">
        <v>3323</v>
      </c>
      <c r="I78" s="626">
        <v>112</v>
      </c>
      <c r="J78" s="626">
        <v>11237</v>
      </c>
      <c r="K78" s="626">
        <v>0</v>
      </c>
      <c r="L78" s="626">
        <v>-12</v>
      </c>
      <c r="M78" s="626">
        <v>-402</v>
      </c>
      <c r="N78" s="626">
        <v>689</v>
      </c>
      <c r="O78" s="626">
        <v>37832</v>
      </c>
      <c r="P78" s="638">
        <v>-1130</v>
      </c>
      <c r="Q78" s="600">
        <f t="shared" si="5"/>
        <v>42</v>
      </c>
      <c r="R78" s="646" t="str">
        <f t="shared" si="6"/>
        <v>Värnamo</v>
      </c>
      <c r="S78" s="646">
        <f t="shared" si="7"/>
        <v>-1130</v>
      </c>
      <c r="T78" s="645" t="str">
        <f t="shared" ca="1" si="8"/>
        <v>$Q$79</v>
      </c>
      <c r="U78" s="647">
        <v>34123</v>
      </c>
      <c r="V78" s="645">
        <f t="shared" si="9"/>
        <v>-38558990</v>
      </c>
    </row>
    <row r="79" spans="1:22" ht="25.5" x14ac:dyDescent="0.2">
      <c r="A79" s="593" t="s">
        <v>1154</v>
      </c>
      <c r="B79" s="594" t="s">
        <v>855</v>
      </c>
      <c r="C79" s="595" t="s">
        <v>433</v>
      </c>
      <c r="D79" s="596" t="s">
        <v>694</v>
      </c>
      <c r="E79" s="626">
        <v>8226</v>
      </c>
      <c r="F79" s="626">
        <v>12354</v>
      </c>
      <c r="G79" s="626">
        <v>4120</v>
      </c>
      <c r="H79" s="626">
        <v>3884</v>
      </c>
      <c r="I79" s="626">
        <v>266</v>
      </c>
      <c r="J79" s="626">
        <v>11929</v>
      </c>
      <c r="K79" s="626">
        <v>63</v>
      </c>
      <c r="L79" s="626">
        <v>-79</v>
      </c>
      <c r="M79" s="626">
        <v>-402</v>
      </c>
      <c r="N79" s="626">
        <v>655</v>
      </c>
      <c r="O79" s="626">
        <v>41016</v>
      </c>
      <c r="P79" s="638">
        <v>2054</v>
      </c>
      <c r="Q79" s="600">
        <f t="shared" si="5"/>
        <v>226</v>
      </c>
      <c r="R79" s="646" t="str">
        <f t="shared" si="6"/>
        <v>Alvesta</v>
      </c>
      <c r="S79" s="646">
        <f t="shared" si="7"/>
        <v>2054</v>
      </c>
      <c r="T79" s="645" t="str">
        <f t="shared" ca="1" si="8"/>
        <v>$Q$80</v>
      </c>
      <c r="U79" s="647">
        <v>19982</v>
      </c>
      <c r="V79" s="645">
        <f t="shared" si="9"/>
        <v>41043028</v>
      </c>
    </row>
    <row r="80" spans="1:22" x14ac:dyDescent="0.2">
      <c r="A80" s="593" t="s">
        <v>1154</v>
      </c>
      <c r="B80" s="594" t="s">
        <v>972</v>
      </c>
      <c r="C80" s="437" t="s">
        <v>434</v>
      </c>
      <c r="D80" s="437" t="s">
        <v>434</v>
      </c>
      <c r="E80" s="626">
        <v>7926</v>
      </c>
      <c r="F80" s="626">
        <v>13218</v>
      </c>
      <c r="G80" s="626">
        <v>4769</v>
      </c>
      <c r="H80" s="626">
        <v>3063</v>
      </c>
      <c r="I80" s="626">
        <v>323</v>
      </c>
      <c r="J80" s="626">
        <v>12066</v>
      </c>
      <c r="K80" s="626">
        <v>432</v>
      </c>
      <c r="L80" s="626">
        <v>-53</v>
      </c>
      <c r="M80" s="626">
        <v>-402</v>
      </c>
      <c r="N80" s="626">
        <v>655</v>
      </c>
      <c r="O80" s="626">
        <v>41997</v>
      </c>
      <c r="P80" s="638">
        <v>3035</v>
      </c>
      <c r="Q80" s="600">
        <f t="shared" si="5"/>
        <v>247</v>
      </c>
      <c r="R80" s="646" t="str">
        <f t="shared" si="6"/>
        <v>Lessebo</v>
      </c>
      <c r="S80" s="646">
        <f t="shared" si="7"/>
        <v>3035</v>
      </c>
      <c r="T80" s="645" t="str">
        <f t="shared" ca="1" si="8"/>
        <v>$Q$81</v>
      </c>
      <c r="U80" s="647">
        <v>8791</v>
      </c>
      <c r="V80" s="645">
        <f t="shared" si="9"/>
        <v>26680685</v>
      </c>
    </row>
    <row r="81" spans="1:22" x14ac:dyDescent="0.2">
      <c r="A81" s="593" t="s">
        <v>1154</v>
      </c>
      <c r="B81" s="594" t="s">
        <v>978</v>
      </c>
      <c r="C81" s="437" t="s">
        <v>435</v>
      </c>
      <c r="D81" s="437" t="s">
        <v>435</v>
      </c>
      <c r="E81" s="626">
        <v>6703</v>
      </c>
      <c r="F81" s="626">
        <v>10956</v>
      </c>
      <c r="G81" s="626">
        <v>3934</v>
      </c>
      <c r="H81" s="626">
        <v>2838</v>
      </c>
      <c r="I81" s="626">
        <v>41</v>
      </c>
      <c r="J81" s="626">
        <v>12653</v>
      </c>
      <c r="K81" s="626">
        <v>0</v>
      </c>
      <c r="L81" s="626">
        <v>-53</v>
      </c>
      <c r="M81" s="626">
        <v>-402</v>
      </c>
      <c r="N81" s="626">
        <v>655</v>
      </c>
      <c r="O81" s="626">
        <v>37325</v>
      </c>
      <c r="P81" s="638">
        <v>-1637</v>
      </c>
      <c r="Q81" s="600">
        <f t="shared" si="5"/>
        <v>29</v>
      </c>
      <c r="R81" s="646" t="str">
        <f t="shared" si="6"/>
        <v>Ljungby</v>
      </c>
      <c r="S81" s="646">
        <f t="shared" si="7"/>
        <v>-1637</v>
      </c>
      <c r="T81" s="645" t="str">
        <f t="shared" ca="1" si="8"/>
        <v>$Q$82</v>
      </c>
      <c r="U81" s="647">
        <v>28243</v>
      </c>
      <c r="V81" s="645">
        <f t="shared" si="9"/>
        <v>-46233791</v>
      </c>
    </row>
    <row r="82" spans="1:22" x14ac:dyDescent="0.2">
      <c r="A82" s="593" t="s">
        <v>1154</v>
      </c>
      <c r="B82" s="594" t="s">
        <v>992</v>
      </c>
      <c r="C82" s="437" t="s">
        <v>436</v>
      </c>
      <c r="D82" s="437" t="s">
        <v>436</v>
      </c>
      <c r="E82" s="626">
        <v>6743</v>
      </c>
      <c r="F82" s="626">
        <v>10813</v>
      </c>
      <c r="G82" s="626">
        <v>4118</v>
      </c>
      <c r="H82" s="626">
        <v>3220</v>
      </c>
      <c r="I82" s="626">
        <v>118</v>
      </c>
      <c r="J82" s="626">
        <v>13634</v>
      </c>
      <c r="K82" s="626">
        <v>0</v>
      </c>
      <c r="L82" s="626">
        <v>-79</v>
      </c>
      <c r="M82" s="626">
        <v>-402</v>
      </c>
      <c r="N82" s="626">
        <v>655</v>
      </c>
      <c r="O82" s="626">
        <v>38820</v>
      </c>
      <c r="P82" s="638">
        <v>-142</v>
      </c>
      <c r="Q82" s="600">
        <f t="shared" si="5"/>
        <v>109</v>
      </c>
      <c r="R82" s="646" t="str">
        <f t="shared" si="6"/>
        <v>Markaryd</v>
      </c>
      <c r="S82" s="646">
        <f t="shared" si="7"/>
        <v>-142</v>
      </c>
      <c r="T82" s="645" t="str">
        <f t="shared" ca="1" si="8"/>
        <v>$Q$83</v>
      </c>
      <c r="U82" s="647">
        <v>10155</v>
      </c>
      <c r="V82" s="645">
        <f t="shared" si="9"/>
        <v>-1442010</v>
      </c>
    </row>
    <row r="83" spans="1:22" x14ac:dyDescent="0.2">
      <c r="A83" s="593" t="s">
        <v>1154</v>
      </c>
      <c r="B83" s="594" t="s">
        <v>1076</v>
      </c>
      <c r="C83" s="437" t="s">
        <v>437</v>
      </c>
      <c r="D83" s="437" t="s">
        <v>437</v>
      </c>
      <c r="E83" s="626">
        <v>6042</v>
      </c>
      <c r="F83" s="626">
        <v>10392</v>
      </c>
      <c r="G83" s="626">
        <v>4612</v>
      </c>
      <c r="H83" s="626">
        <v>2949</v>
      </c>
      <c r="I83" s="626">
        <v>16</v>
      </c>
      <c r="J83" s="626">
        <v>17124</v>
      </c>
      <c r="K83" s="626">
        <v>51</v>
      </c>
      <c r="L83" s="626">
        <v>120</v>
      </c>
      <c r="M83" s="626">
        <v>-402</v>
      </c>
      <c r="N83" s="626">
        <v>655</v>
      </c>
      <c r="O83" s="626">
        <v>41559</v>
      </c>
      <c r="P83" s="638">
        <v>2597</v>
      </c>
      <c r="Q83" s="600">
        <f t="shared" si="5"/>
        <v>238</v>
      </c>
      <c r="R83" s="646" t="str">
        <f t="shared" si="6"/>
        <v>Tingsryd</v>
      </c>
      <c r="S83" s="646">
        <f t="shared" si="7"/>
        <v>2597</v>
      </c>
      <c r="T83" s="645" t="str">
        <f t="shared" ca="1" si="8"/>
        <v>$Q$84</v>
      </c>
      <c r="U83" s="647">
        <v>12413</v>
      </c>
      <c r="V83" s="645">
        <f t="shared" si="9"/>
        <v>32236561</v>
      </c>
    </row>
    <row r="84" spans="1:22" x14ac:dyDescent="0.2">
      <c r="A84" s="593" t="s">
        <v>1154</v>
      </c>
      <c r="B84" s="594" t="s">
        <v>1095</v>
      </c>
      <c r="C84" s="437" t="s">
        <v>438</v>
      </c>
      <c r="D84" s="437" t="s">
        <v>438</v>
      </c>
      <c r="E84" s="626">
        <v>6719</v>
      </c>
      <c r="F84" s="626">
        <v>11472</v>
      </c>
      <c r="G84" s="626">
        <v>4344</v>
      </c>
      <c r="H84" s="626">
        <v>2784</v>
      </c>
      <c r="I84" s="626">
        <v>76</v>
      </c>
      <c r="J84" s="626">
        <v>14444</v>
      </c>
      <c r="K84" s="626">
        <v>1</v>
      </c>
      <c r="L84" s="626">
        <v>577</v>
      </c>
      <c r="M84" s="626">
        <v>-402</v>
      </c>
      <c r="N84" s="626">
        <v>655</v>
      </c>
      <c r="O84" s="626">
        <v>40670</v>
      </c>
      <c r="P84" s="638">
        <v>1708</v>
      </c>
      <c r="Q84" s="600">
        <f t="shared" si="5"/>
        <v>213</v>
      </c>
      <c r="R84" s="646" t="str">
        <f t="shared" si="6"/>
        <v>Uppvidinge</v>
      </c>
      <c r="S84" s="646">
        <f t="shared" si="7"/>
        <v>1708</v>
      </c>
      <c r="T84" s="645" t="str">
        <f t="shared" ca="1" si="8"/>
        <v>$Q$85</v>
      </c>
      <c r="U84" s="647">
        <v>9559</v>
      </c>
      <c r="V84" s="645">
        <f t="shared" si="9"/>
        <v>16326772</v>
      </c>
    </row>
    <row r="85" spans="1:22" x14ac:dyDescent="0.2">
      <c r="A85" s="593" t="s">
        <v>1154</v>
      </c>
      <c r="B85" s="594" t="s">
        <v>1117</v>
      </c>
      <c r="C85" s="437" t="s">
        <v>439</v>
      </c>
      <c r="D85" s="437" t="s">
        <v>439</v>
      </c>
      <c r="E85" s="626">
        <v>8408</v>
      </c>
      <c r="F85" s="626">
        <v>11208</v>
      </c>
      <c r="G85" s="626">
        <v>3819</v>
      </c>
      <c r="H85" s="626">
        <v>3720</v>
      </c>
      <c r="I85" s="626">
        <v>183</v>
      </c>
      <c r="J85" s="626">
        <v>9712</v>
      </c>
      <c r="K85" s="626">
        <v>429</v>
      </c>
      <c r="L85" s="626">
        <v>-14</v>
      </c>
      <c r="M85" s="626">
        <v>-402</v>
      </c>
      <c r="N85" s="626">
        <v>655</v>
      </c>
      <c r="O85" s="626">
        <v>37718</v>
      </c>
      <c r="P85" s="638">
        <v>-1244</v>
      </c>
      <c r="Q85" s="600">
        <f t="shared" si="5"/>
        <v>38</v>
      </c>
      <c r="R85" s="646" t="str">
        <f t="shared" si="6"/>
        <v>Växjö</v>
      </c>
      <c r="S85" s="646">
        <f t="shared" si="7"/>
        <v>-1244</v>
      </c>
      <c r="T85" s="645" t="str">
        <f t="shared" ca="1" si="8"/>
        <v>$Q$86</v>
      </c>
      <c r="U85" s="647">
        <v>91056</v>
      </c>
      <c r="V85" s="645">
        <f t="shared" si="9"/>
        <v>-113273664</v>
      </c>
    </row>
    <row r="86" spans="1:22" x14ac:dyDescent="0.2">
      <c r="A86" s="593" t="s">
        <v>1154</v>
      </c>
      <c r="B86" s="594" t="s">
        <v>1127</v>
      </c>
      <c r="C86" s="437" t="s">
        <v>440</v>
      </c>
      <c r="D86" s="437" t="s">
        <v>440</v>
      </c>
      <c r="E86" s="626">
        <v>8416</v>
      </c>
      <c r="F86" s="626">
        <v>12085</v>
      </c>
      <c r="G86" s="626">
        <v>3859</v>
      </c>
      <c r="H86" s="626">
        <v>2811</v>
      </c>
      <c r="I86" s="626">
        <v>128</v>
      </c>
      <c r="J86" s="626">
        <v>12169</v>
      </c>
      <c r="K86" s="626">
        <v>1060</v>
      </c>
      <c r="L86" s="626">
        <v>-79</v>
      </c>
      <c r="M86" s="626">
        <v>-402</v>
      </c>
      <c r="N86" s="626">
        <v>655</v>
      </c>
      <c r="O86" s="626">
        <v>40702</v>
      </c>
      <c r="P86" s="638">
        <v>1740</v>
      </c>
      <c r="Q86" s="600">
        <f t="shared" si="5"/>
        <v>216</v>
      </c>
      <c r="R86" s="646" t="str">
        <f t="shared" si="6"/>
        <v>Älmhult</v>
      </c>
      <c r="S86" s="646">
        <f t="shared" si="7"/>
        <v>1740</v>
      </c>
      <c r="T86" s="645" t="str">
        <f t="shared" ca="1" si="8"/>
        <v>$Q$87</v>
      </c>
      <c r="U86" s="647">
        <v>17084</v>
      </c>
      <c r="V86" s="645">
        <f t="shared" si="9"/>
        <v>29726160</v>
      </c>
    </row>
    <row r="87" spans="1:22" ht="25.5" x14ac:dyDescent="0.2">
      <c r="A87" s="593" t="s">
        <v>1155</v>
      </c>
      <c r="B87" s="594" t="s">
        <v>870</v>
      </c>
      <c r="C87" s="595" t="s">
        <v>442</v>
      </c>
      <c r="D87" s="596" t="s">
        <v>695</v>
      </c>
      <c r="E87" s="626">
        <v>4905</v>
      </c>
      <c r="F87" s="626">
        <v>9370</v>
      </c>
      <c r="G87" s="626">
        <v>4015</v>
      </c>
      <c r="H87" s="626">
        <v>2211</v>
      </c>
      <c r="I87" s="626">
        <v>8</v>
      </c>
      <c r="J87" s="626">
        <v>17423</v>
      </c>
      <c r="K87" s="626">
        <v>0</v>
      </c>
      <c r="L87" s="626">
        <v>-98</v>
      </c>
      <c r="M87" s="626">
        <v>-402</v>
      </c>
      <c r="N87" s="626">
        <v>689</v>
      </c>
      <c r="O87" s="626">
        <v>38121</v>
      </c>
      <c r="P87" s="638">
        <v>-841</v>
      </c>
      <c r="Q87" s="600">
        <f t="shared" si="5"/>
        <v>60</v>
      </c>
      <c r="R87" s="646" t="str">
        <f t="shared" si="6"/>
        <v>Borgholm</v>
      </c>
      <c r="S87" s="646">
        <f t="shared" si="7"/>
        <v>-841</v>
      </c>
      <c r="T87" s="645" t="str">
        <f t="shared" ca="1" si="8"/>
        <v>$Q$88</v>
      </c>
      <c r="U87" s="647">
        <v>10859</v>
      </c>
      <c r="V87" s="645">
        <f t="shared" si="9"/>
        <v>-9132419</v>
      </c>
    </row>
    <row r="88" spans="1:22" x14ac:dyDescent="0.2">
      <c r="A88" s="593" t="s">
        <v>1155</v>
      </c>
      <c r="B88" s="594" t="s">
        <v>886</v>
      </c>
      <c r="C88" s="437" t="s">
        <v>443</v>
      </c>
      <c r="D88" s="437" t="s">
        <v>443</v>
      </c>
      <c r="E88" s="626">
        <v>6632</v>
      </c>
      <c r="F88" s="626">
        <v>9882</v>
      </c>
      <c r="G88" s="626">
        <v>4536</v>
      </c>
      <c r="H88" s="626">
        <v>3094</v>
      </c>
      <c r="I88" s="626">
        <v>68</v>
      </c>
      <c r="J88" s="626">
        <v>14973</v>
      </c>
      <c r="K88" s="626">
        <v>130</v>
      </c>
      <c r="L88" s="626">
        <v>-49</v>
      </c>
      <c r="M88" s="626">
        <v>-402</v>
      </c>
      <c r="N88" s="626">
        <v>689</v>
      </c>
      <c r="O88" s="626">
        <v>39553</v>
      </c>
      <c r="P88" s="638">
        <v>591</v>
      </c>
      <c r="Q88" s="600">
        <f t="shared" si="5"/>
        <v>161</v>
      </c>
      <c r="R88" s="646" t="str">
        <f t="shared" si="6"/>
        <v>Emmaboda</v>
      </c>
      <c r="S88" s="646">
        <f t="shared" si="7"/>
        <v>591</v>
      </c>
      <c r="T88" s="645" t="str">
        <f t="shared" ca="1" si="8"/>
        <v>$Q$89</v>
      </c>
      <c r="U88" s="647">
        <v>9349</v>
      </c>
      <c r="V88" s="645">
        <f t="shared" si="9"/>
        <v>5525259</v>
      </c>
    </row>
    <row r="89" spans="1:22" x14ac:dyDescent="0.2">
      <c r="A89" s="593" t="s">
        <v>1155</v>
      </c>
      <c r="B89" s="594" t="s">
        <v>928</v>
      </c>
      <c r="C89" s="437" t="s">
        <v>444</v>
      </c>
      <c r="D89" s="437" t="s">
        <v>444</v>
      </c>
      <c r="E89" s="626">
        <v>6750</v>
      </c>
      <c r="F89" s="626">
        <v>10659</v>
      </c>
      <c r="G89" s="626">
        <v>4248</v>
      </c>
      <c r="H89" s="626">
        <v>3305</v>
      </c>
      <c r="I89" s="626">
        <v>167</v>
      </c>
      <c r="J89" s="626">
        <v>14455</v>
      </c>
      <c r="K89" s="626">
        <v>172</v>
      </c>
      <c r="L89" s="626">
        <v>148</v>
      </c>
      <c r="M89" s="626">
        <v>-402</v>
      </c>
      <c r="N89" s="626">
        <v>689</v>
      </c>
      <c r="O89" s="626">
        <v>40191</v>
      </c>
      <c r="P89" s="638">
        <v>1229</v>
      </c>
      <c r="Q89" s="600">
        <f t="shared" si="5"/>
        <v>197</v>
      </c>
      <c r="R89" s="646" t="str">
        <f t="shared" si="6"/>
        <v>Hultsfred</v>
      </c>
      <c r="S89" s="646">
        <f t="shared" si="7"/>
        <v>1229</v>
      </c>
      <c r="T89" s="645" t="str">
        <f t="shared" ca="1" si="8"/>
        <v>$Q$90</v>
      </c>
      <c r="U89" s="647">
        <v>14563</v>
      </c>
      <c r="V89" s="645">
        <f t="shared" si="9"/>
        <v>17897927</v>
      </c>
    </row>
    <row r="90" spans="1:22" x14ac:dyDescent="0.2">
      <c r="A90" s="593" t="s">
        <v>1155</v>
      </c>
      <c r="B90" s="594" t="s">
        <v>937</v>
      </c>
      <c r="C90" s="437" t="s">
        <v>445</v>
      </c>
      <c r="D90" s="437" t="s">
        <v>445</v>
      </c>
      <c r="E90" s="626">
        <v>6574</v>
      </c>
      <c r="F90" s="626">
        <v>11741</v>
      </c>
      <c r="G90" s="626">
        <v>4928</v>
      </c>
      <c r="H90" s="626">
        <v>3032</v>
      </c>
      <c r="I90" s="626">
        <v>169</v>
      </c>
      <c r="J90" s="626">
        <v>14944</v>
      </c>
      <c r="K90" s="626">
        <v>136</v>
      </c>
      <c r="L90" s="626">
        <v>1628</v>
      </c>
      <c r="M90" s="626">
        <v>-402</v>
      </c>
      <c r="N90" s="626">
        <v>689</v>
      </c>
      <c r="O90" s="626">
        <v>43439</v>
      </c>
      <c r="P90" s="638">
        <v>4477</v>
      </c>
      <c r="Q90" s="600">
        <f t="shared" si="5"/>
        <v>270</v>
      </c>
      <c r="R90" s="646" t="str">
        <f t="shared" si="6"/>
        <v>Högsby</v>
      </c>
      <c r="S90" s="646">
        <f t="shared" si="7"/>
        <v>4477</v>
      </c>
      <c r="T90" s="645" t="str">
        <f t="shared" ca="1" si="8"/>
        <v>$Q$91</v>
      </c>
      <c r="U90" s="647">
        <v>6135</v>
      </c>
      <c r="V90" s="645">
        <f t="shared" si="9"/>
        <v>27466395</v>
      </c>
    </row>
    <row r="91" spans="1:22" x14ac:dyDescent="0.2">
      <c r="A91" s="593" t="s">
        <v>1155</v>
      </c>
      <c r="B91" s="594" t="s">
        <v>944</v>
      </c>
      <c r="C91" s="437" t="s">
        <v>441</v>
      </c>
      <c r="D91" s="437" t="s">
        <v>441</v>
      </c>
      <c r="E91" s="626">
        <v>7835</v>
      </c>
      <c r="F91" s="626">
        <v>10200</v>
      </c>
      <c r="G91" s="626">
        <v>3627</v>
      </c>
      <c r="H91" s="626">
        <v>3412</v>
      </c>
      <c r="I91" s="626">
        <v>57</v>
      </c>
      <c r="J91" s="626">
        <v>10691</v>
      </c>
      <c r="K91" s="626">
        <v>27</v>
      </c>
      <c r="L91" s="626">
        <v>-9</v>
      </c>
      <c r="M91" s="626">
        <v>-402</v>
      </c>
      <c r="N91" s="626">
        <v>689</v>
      </c>
      <c r="O91" s="626">
        <v>36127</v>
      </c>
      <c r="P91" s="638">
        <v>-2835</v>
      </c>
      <c r="Q91" s="600">
        <f t="shared" si="5"/>
        <v>8</v>
      </c>
      <c r="R91" s="646" t="str">
        <f t="shared" si="6"/>
        <v>Kalmar</v>
      </c>
      <c r="S91" s="646">
        <f t="shared" si="7"/>
        <v>-2835</v>
      </c>
      <c r="T91" s="645" t="str">
        <f t="shared" ca="1" si="8"/>
        <v>$Q$92</v>
      </c>
      <c r="U91" s="647">
        <v>67295</v>
      </c>
      <c r="V91" s="645">
        <f t="shared" si="9"/>
        <v>-190781325</v>
      </c>
    </row>
    <row r="92" spans="1:22" x14ac:dyDescent="0.2">
      <c r="A92" s="593" t="s">
        <v>1155</v>
      </c>
      <c r="B92" s="594" t="s">
        <v>1001</v>
      </c>
      <c r="C92" s="437" t="s">
        <v>696</v>
      </c>
      <c r="D92" s="437" t="s">
        <v>696</v>
      </c>
      <c r="E92" s="626">
        <v>7241</v>
      </c>
      <c r="F92" s="626">
        <v>10112</v>
      </c>
      <c r="G92" s="626">
        <v>4459</v>
      </c>
      <c r="H92" s="626">
        <v>2791</v>
      </c>
      <c r="I92" s="626">
        <v>0</v>
      </c>
      <c r="J92" s="626">
        <v>13491</v>
      </c>
      <c r="K92" s="626">
        <v>111</v>
      </c>
      <c r="L92" s="626">
        <v>-74</v>
      </c>
      <c r="M92" s="626">
        <v>-402</v>
      </c>
      <c r="N92" s="626">
        <v>689</v>
      </c>
      <c r="O92" s="626">
        <v>38418</v>
      </c>
      <c r="P92" s="638">
        <v>-544</v>
      </c>
      <c r="Q92" s="600">
        <f t="shared" si="5"/>
        <v>79</v>
      </c>
      <c r="R92" s="646" t="str">
        <f t="shared" si="6"/>
        <v xml:space="preserve">Mönsterås           </v>
      </c>
      <c r="S92" s="646">
        <f t="shared" si="7"/>
        <v>-544</v>
      </c>
      <c r="T92" s="645" t="str">
        <f t="shared" ca="1" si="8"/>
        <v>$Q$93</v>
      </c>
      <c r="U92" s="647">
        <v>13487</v>
      </c>
      <c r="V92" s="645">
        <f t="shared" si="9"/>
        <v>-7336928</v>
      </c>
    </row>
    <row r="93" spans="1:22" x14ac:dyDescent="0.2">
      <c r="A93" s="593" t="s">
        <v>1155</v>
      </c>
      <c r="B93" s="594" t="s">
        <v>1002</v>
      </c>
      <c r="C93" s="437" t="s">
        <v>447</v>
      </c>
      <c r="D93" s="437" t="s">
        <v>447</v>
      </c>
      <c r="E93" s="626">
        <v>8235</v>
      </c>
      <c r="F93" s="626">
        <v>11553</v>
      </c>
      <c r="G93" s="626">
        <v>3704</v>
      </c>
      <c r="H93" s="626">
        <v>2168</v>
      </c>
      <c r="I93" s="626">
        <v>9</v>
      </c>
      <c r="J93" s="626">
        <v>12232</v>
      </c>
      <c r="K93" s="626">
        <v>0</v>
      </c>
      <c r="L93" s="626">
        <v>-98</v>
      </c>
      <c r="M93" s="626">
        <v>-402</v>
      </c>
      <c r="N93" s="626">
        <v>689</v>
      </c>
      <c r="O93" s="626">
        <v>38090</v>
      </c>
      <c r="P93" s="638">
        <v>-872</v>
      </c>
      <c r="Q93" s="600">
        <f t="shared" si="5"/>
        <v>59</v>
      </c>
      <c r="R93" s="646" t="str">
        <f t="shared" si="6"/>
        <v>Mörbylånga</v>
      </c>
      <c r="S93" s="646">
        <f t="shared" si="7"/>
        <v>-872</v>
      </c>
      <c r="T93" s="645" t="str">
        <f t="shared" ca="1" si="8"/>
        <v>$Q$94</v>
      </c>
      <c r="U93" s="647">
        <v>14975</v>
      </c>
      <c r="V93" s="645">
        <f t="shared" si="9"/>
        <v>-13058200</v>
      </c>
    </row>
    <row r="94" spans="1:22" x14ac:dyDescent="0.2">
      <c r="A94" s="593" t="s">
        <v>1155</v>
      </c>
      <c r="B94" s="594" t="s">
        <v>1011</v>
      </c>
      <c r="C94" s="437" t="s">
        <v>448</v>
      </c>
      <c r="D94" s="437" t="s">
        <v>448</v>
      </c>
      <c r="E94" s="626">
        <v>6915</v>
      </c>
      <c r="F94" s="626">
        <v>10392</v>
      </c>
      <c r="G94" s="626">
        <v>3785</v>
      </c>
      <c r="H94" s="626">
        <v>3009</v>
      </c>
      <c r="I94" s="626">
        <v>97</v>
      </c>
      <c r="J94" s="626">
        <v>13408</v>
      </c>
      <c r="K94" s="626">
        <v>37</v>
      </c>
      <c r="L94" s="626">
        <v>-49</v>
      </c>
      <c r="M94" s="626">
        <v>-402</v>
      </c>
      <c r="N94" s="626">
        <v>689</v>
      </c>
      <c r="O94" s="626">
        <v>37881</v>
      </c>
      <c r="P94" s="638">
        <v>-1081</v>
      </c>
      <c r="Q94" s="600">
        <f t="shared" si="5"/>
        <v>46</v>
      </c>
      <c r="R94" s="646" t="str">
        <f t="shared" si="6"/>
        <v>Nybro</v>
      </c>
      <c r="S94" s="646">
        <f t="shared" si="7"/>
        <v>-1081</v>
      </c>
      <c r="T94" s="645" t="str">
        <f t="shared" ca="1" si="8"/>
        <v>$Q$95</v>
      </c>
      <c r="U94" s="647">
        <v>20355</v>
      </c>
      <c r="V94" s="645">
        <f t="shared" si="9"/>
        <v>-22003755</v>
      </c>
    </row>
    <row r="95" spans="1:22" x14ac:dyDescent="0.2">
      <c r="A95" s="593" t="s">
        <v>1155</v>
      </c>
      <c r="B95" s="594" t="s">
        <v>1021</v>
      </c>
      <c r="C95" s="437" t="s">
        <v>449</v>
      </c>
      <c r="D95" s="437" t="s">
        <v>449</v>
      </c>
      <c r="E95" s="626">
        <v>6986</v>
      </c>
      <c r="F95" s="626">
        <v>10844</v>
      </c>
      <c r="G95" s="626">
        <v>3751</v>
      </c>
      <c r="H95" s="626">
        <v>3176</v>
      </c>
      <c r="I95" s="626">
        <v>21</v>
      </c>
      <c r="J95" s="626">
        <v>12141</v>
      </c>
      <c r="K95" s="626">
        <v>19</v>
      </c>
      <c r="L95" s="626">
        <v>-74</v>
      </c>
      <c r="M95" s="626">
        <v>-402</v>
      </c>
      <c r="N95" s="626">
        <v>689</v>
      </c>
      <c r="O95" s="626">
        <v>37151</v>
      </c>
      <c r="P95" s="638">
        <v>-1811</v>
      </c>
      <c r="Q95" s="600">
        <f t="shared" si="5"/>
        <v>19</v>
      </c>
      <c r="R95" s="646" t="str">
        <f t="shared" si="6"/>
        <v>Oskarshamn</v>
      </c>
      <c r="S95" s="646">
        <f t="shared" si="7"/>
        <v>-1811</v>
      </c>
      <c r="T95" s="645" t="str">
        <f t="shared" ca="1" si="8"/>
        <v>$Q$96</v>
      </c>
      <c r="U95" s="647">
        <v>26913</v>
      </c>
      <c r="V95" s="645">
        <f t="shared" si="9"/>
        <v>-48739443</v>
      </c>
    </row>
    <row r="96" spans="1:22" x14ac:dyDescent="0.2">
      <c r="A96" s="593" t="s">
        <v>1155</v>
      </c>
      <c r="B96" s="594" t="s">
        <v>1080</v>
      </c>
      <c r="C96" s="437" t="s">
        <v>450</v>
      </c>
      <c r="D96" s="437" t="s">
        <v>450</v>
      </c>
      <c r="E96" s="626">
        <v>5835</v>
      </c>
      <c r="F96" s="626">
        <v>10695</v>
      </c>
      <c r="G96" s="626">
        <v>4243</v>
      </c>
      <c r="H96" s="626">
        <v>2454</v>
      </c>
      <c r="I96" s="626">
        <v>0</v>
      </c>
      <c r="J96" s="626">
        <v>15392</v>
      </c>
      <c r="K96" s="626">
        <v>0</v>
      </c>
      <c r="L96" s="626">
        <v>475</v>
      </c>
      <c r="M96" s="626">
        <v>-402</v>
      </c>
      <c r="N96" s="626">
        <v>689</v>
      </c>
      <c r="O96" s="626">
        <v>39381</v>
      </c>
      <c r="P96" s="638">
        <v>419</v>
      </c>
      <c r="Q96" s="600">
        <f t="shared" si="5"/>
        <v>152</v>
      </c>
      <c r="R96" s="646" t="str">
        <f t="shared" si="6"/>
        <v>Torsås</v>
      </c>
      <c r="S96" s="646">
        <f t="shared" si="7"/>
        <v>419</v>
      </c>
      <c r="T96" s="645" t="str">
        <f t="shared" ca="1" si="8"/>
        <v>$Q$97</v>
      </c>
      <c r="U96" s="647">
        <v>7090</v>
      </c>
      <c r="V96" s="645">
        <f t="shared" si="9"/>
        <v>2970710</v>
      </c>
    </row>
    <row r="97" spans="1:22" x14ac:dyDescent="0.2">
      <c r="A97" s="593" t="s">
        <v>1155</v>
      </c>
      <c r="B97" s="594" t="s">
        <v>1107</v>
      </c>
      <c r="C97" s="437" t="s">
        <v>451</v>
      </c>
      <c r="D97" s="437" t="s">
        <v>451</v>
      </c>
      <c r="E97" s="626">
        <v>6780</v>
      </c>
      <c r="F97" s="626">
        <v>10471</v>
      </c>
      <c r="G97" s="626">
        <v>4403</v>
      </c>
      <c r="H97" s="626">
        <v>2917</v>
      </c>
      <c r="I97" s="626">
        <v>0</v>
      </c>
      <c r="J97" s="626">
        <v>13484</v>
      </c>
      <c r="K97" s="626">
        <v>68</v>
      </c>
      <c r="L97" s="626">
        <v>-25</v>
      </c>
      <c r="M97" s="626">
        <v>-402</v>
      </c>
      <c r="N97" s="626">
        <v>689</v>
      </c>
      <c r="O97" s="626">
        <v>38385</v>
      </c>
      <c r="P97" s="638">
        <v>-577</v>
      </c>
      <c r="Q97" s="600">
        <f t="shared" si="5"/>
        <v>75</v>
      </c>
      <c r="R97" s="646" t="str">
        <f t="shared" si="6"/>
        <v>Vimmerby</v>
      </c>
      <c r="S97" s="646">
        <f t="shared" si="7"/>
        <v>-577</v>
      </c>
      <c r="T97" s="645" t="str">
        <f t="shared" ca="1" si="8"/>
        <v>$Q$98</v>
      </c>
      <c r="U97" s="647">
        <v>15722</v>
      </c>
      <c r="V97" s="645">
        <f t="shared" si="9"/>
        <v>-9071594</v>
      </c>
    </row>
    <row r="98" spans="1:22" x14ac:dyDescent="0.2">
      <c r="A98" s="593" t="s">
        <v>1155</v>
      </c>
      <c r="B98" s="594" t="s">
        <v>1115</v>
      </c>
      <c r="C98" s="437" t="s">
        <v>452</v>
      </c>
      <c r="D98" s="437" t="s">
        <v>452</v>
      </c>
      <c r="E98" s="626">
        <v>6343</v>
      </c>
      <c r="F98" s="626">
        <v>9844</v>
      </c>
      <c r="G98" s="626">
        <v>3895</v>
      </c>
      <c r="H98" s="626">
        <v>3738</v>
      </c>
      <c r="I98" s="626">
        <v>0</v>
      </c>
      <c r="J98" s="626">
        <v>14604</v>
      </c>
      <c r="K98" s="626">
        <v>0</v>
      </c>
      <c r="L98" s="626">
        <v>-74</v>
      </c>
      <c r="M98" s="626">
        <v>-402</v>
      </c>
      <c r="N98" s="626">
        <v>689</v>
      </c>
      <c r="O98" s="626">
        <v>38637</v>
      </c>
      <c r="P98" s="638">
        <v>-325</v>
      </c>
      <c r="Q98" s="600">
        <f t="shared" si="5"/>
        <v>98</v>
      </c>
      <c r="R98" s="646" t="str">
        <f t="shared" si="6"/>
        <v>Västervik</v>
      </c>
      <c r="S98" s="646">
        <f t="shared" si="7"/>
        <v>-325</v>
      </c>
      <c r="T98" s="645" t="str">
        <f t="shared" ca="1" si="8"/>
        <v>$Q$99</v>
      </c>
      <c r="U98" s="647">
        <v>36547</v>
      </c>
      <c r="V98" s="645">
        <f t="shared" si="9"/>
        <v>-11877775</v>
      </c>
    </row>
    <row r="99" spans="1:22" ht="25.5" x14ac:dyDescent="0.2">
      <c r="A99" s="593" t="s">
        <v>1156</v>
      </c>
      <c r="B99" s="594" t="s">
        <v>904</v>
      </c>
      <c r="C99" s="595" t="s">
        <v>454</v>
      </c>
      <c r="D99" s="596" t="s">
        <v>697</v>
      </c>
      <c r="E99" s="626">
        <v>6557</v>
      </c>
      <c r="F99" s="626">
        <v>9980</v>
      </c>
      <c r="G99" s="626">
        <v>3552</v>
      </c>
      <c r="H99" s="626">
        <v>3350</v>
      </c>
      <c r="I99" s="626">
        <v>0</v>
      </c>
      <c r="J99" s="626">
        <v>12734</v>
      </c>
      <c r="K99" s="626">
        <v>20</v>
      </c>
      <c r="L99" s="626">
        <v>-104</v>
      </c>
      <c r="M99" s="626">
        <v>-402</v>
      </c>
      <c r="N99" s="626">
        <v>385</v>
      </c>
      <c r="O99" s="626">
        <v>36072</v>
      </c>
      <c r="P99" s="638">
        <v>-2890</v>
      </c>
      <c r="Q99" s="600">
        <f t="shared" si="5"/>
        <v>7</v>
      </c>
      <c r="R99" s="646" t="str">
        <f t="shared" si="6"/>
        <v>Gotland</v>
      </c>
      <c r="S99" s="646">
        <f t="shared" si="7"/>
        <v>-2890</v>
      </c>
      <c r="T99" s="645" t="str">
        <f t="shared" ca="1" si="8"/>
        <v>$Q$100</v>
      </c>
      <c r="U99" s="647">
        <v>58492</v>
      </c>
      <c r="V99" s="645">
        <f t="shared" si="9"/>
        <v>-169041880</v>
      </c>
    </row>
    <row r="100" spans="1:22" ht="25.5" x14ac:dyDescent="0.2">
      <c r="A100" s="593" t="s">
        <v>1157</v>
      </c>
      <c r="B100" s="594" t="s">
        <v>946</v>
      </c>
      <c r="C100" s="595" t="s">
        <v>456</v>
      </c>
      <c r="D100" s="596" t="s">
        <v>698</v>
      </c>
      <c r="E100" s="626">
        <v>6950</v>
      </c>
      <c r="F100" s="626">
        <v>10145</v>
      </c>
      <c r="G100" s="626">
        <v>3748</v>
      </c>
      <c r="H100" s="626">
        <v>3235</v>
      </c>
      <c r="I100" s="626">
        <v>0</v>
      </c>
      <c r="J100" s="626">
        <v>13331</v>
      </c>
      <c r="K100" s="626">
        <v>25</v>
      </c>
      <c r="L100" s="626">
        <v>-158</v>
      </c>
      <c r="M100" s="626">
        <v>-402</v>
      </c>
      <c r="N100" s="626">
        <v>471</v>
      </c>
      <c r="O100" s="626">
        <v>37345</v>
      </c>
      <c r="P100" s="638">
        <v>-1617</v>
      </c>
      <c r="Q100" s="600">
        <f t="shared" si="5"/>
        <v>30</v>
      </c>
      <c r="R100" s="646" t="str">
        <f t="shared" si="6"/>
        <v>Karlshamn</v>
      </c>
      <c r="S100" s="646">
        <f t="shared" si="7"/>
        <v>-1617</v>
      </c>
      <c r="T100" s="645" t="str">
        <f t="shared" ca="1" si="8"/>
        <v>$Q$101</v>
      </c>
      <c r="U100" s="647">
        <v>32215</v>
      </c>
      <c r="V100" s="645">
        <f t="shared" si="9"/>
        <v>-52091655</v>
      </c>
    </row>
    <row r="101" spans="1:22" x14ac:dyDescent="0.2">
      <c r="A101" s="593" t="s">
        <v>1157</v>
      </c>
      <c r="B101" s="594" t="s">
        <v>948</v>
      </c>
      <c r="C101" s="437" t="s">
        <v>457</v>
      </c>
      <c r="D101" s="437" t="s">
        <v>457</v>
      </c>
      <c r="E101" s="626">
        <v>7704</v>
      </c>
      <c r="F101" s="626">
        <v>11167</v>
      </c>
      <c r="G101" s="626">
        <v>3853</v>
      </c>
      <c r="H101" s="626">
        <v>3767</v>
      </c>
      <c r="I101" s="626">
        <v>52</v>
      </c>
      <c r="J101" s="626">
        <v>11272</v>
      </c>
      <c r="K101" s="626">
        <v>9</v>
      </c>
      <c r="L101" s="626">
        <v>-94</v>
      </c>
      <c r="M101" s="626">
        <v>-402</v>
      </c>
      <c r="N101" s="626">
        <v>800</v>
      </c>
      <c r="O101" s="626">
        <v>38128</v>
      </c>
      <c r="P101" s="638">
        <v>-834</v>
      </c>
      <c r="Q101" s="600">
        <f t="shared" si="5"/>
        <v>62</v>
      </c>
      <c r="R101" s="646" t="str">
        <f t="shared" si="6"/>
        <v>Karlskrona</v>
      </c>
      <c r="S101" s="646">
        <f t="shared" si="7"/>
        <v>-834</v>
      </c>
      <c r="T101" s="645" t="str">
        <f t="shared" ca="1" si="8"/>
        <v>$Q$102</v>
      </c>
      <c r="U101" s="647">
        <v>66611</v>
      </c>
      <c r="V101" s="645">
        <f t="shared" si="9"/>
        <v>-55553574</v>
      </c>
    </row>
    <row r="102" spans="1:22" x14ac:dyDescent="0.2">
      <c r="A102" s="593" t="s">
        <v>1157</v>
      </c>
      <c r="B102" s="594" t="s">
        <v>1017</v>
      </c>
      <c r="C102" s="437" t="s">
        <v>458</v>
      </c>
      <c r="D102" s="437" t="s">
        <v>458</v>
      </c>
      <c r="E102" s="626">
        <v>6251</v>
      </c>
      <c r="F102" s="626">
        <v>10088</v>
      </c>
      <c r="G102" s="626">
        <v>4126</v>
      </c>
      <c r="H102" s="626">
        <v>2382</v>
      </c>
      <c r="I102" s="626">
        <v>94</v>
      </c>
      <c r="J102" s="626">
        <v>14076</v>
      </c>
      <c r="K102" s="626">
        <v>56</v>
      </c>
      <c r="L102" s="626">
        <v>-134</v>
      </c>
      <c r="M102" s="626">
        <v>-402</v>
      </c>
      <c r="N102" s="626">
        <v>391</v>
      </c>
      <c r="O102" s="626">
        <v>36928</v>
      </c>
      <c r="P102" s="638">
        <v>-2034</v>
      </c>
      <c r="Q102" s="600">
        <f t="shared" si="5"/>
        <v>15</v>
      </c>
      <c r="R102" s="646" t="str">
        <f t="shared" si="6"/>
        <v>Olofström</v>
      </c>
      <c r="S102" s="646">
        <f t="shared" si="7"/>
        <v>-2034</v>
      </c>
      <c r="T102" s="645" t="str">
        <f t="shared" ca="1" si="8"/>
        <v>$Q$103</v>
      </c>
      <c r="U102" s="647">
        <v>13476</v>
      </c>
      <c r="V102" s="645">
        <f t="shared" si="9"/>
        <v>-27410184</v>
      </c>
    </row>
    <row r="103" spans="1:22" x14ac:dyDescent="0.2">
      <c r="A103" s="593" t="s">
        <v>1157</v>
      </c>
      <c r="B103" s="594" t="s">
        <v>1030</v>
      </c>
      <c r="C103" s="437" t="s">
        <v>459</v>
      </c>
      <c r="D103" s="437" t="s">
        <v>459</v>
      </c>
      <c r="E103" s="626">
        <v>7408</v>
      </c>
      <c r="F103" s="626">
        <v>11251</v>
      </c>
      <c r="G103" s="626">
        <v>4057</v>
      </c>
      <c r="H103" s="626">
        <v>3342</v>
      </c>
      <c r="I103" s="626">
        <v>83</v>
      </c>
      <c r="J103" s="626">
        <v>12805</v>
      </c>
      <c r="K103" s="626">
        <v>94</v>
      </c>
      <c r="L103" s="626">
        <v>-158</v>
      </c>
      <c r="M103" s="626">
        <v>-402</v>
      </c>
      <c r="N103" s="626">
        <v>498</v>
      </c>
      <c r="O103" s="626">
        <v>38978</v>
      </c>
      <c r="P103" s="638">
        <v>16</v>
      </c>
      <c r="Q103" s="600">
        <f t="shared" si="5"/>
        <v>124</v>
      </c>
      <c r="R103" s="646" t="str">
        <f t="shared" si="6"/>
        <v>Ronneby</v>
      </c>
      <c r="S103" s="646">
        <f t="shared" si="7"/>
        <v>16</v>
      </c>
      <c r="T103" s="645" t="str">
        <f t="shared" ca="1" si="8"/>
        <v>$Q$104</v>
      </c>
      <c r="U103" s="647">
        <v>29564</v>
      </c>
      <c r="V103" s="645">
        <f t="shared" si="9"/>
        <v>473024</v>
      </c>
    </row>
    <row r="104" spans="1:22" x14ac:dyDescent="0.2">
      <c r="A104" s="593" t="s">
        <v>1157</v>
      </c>
      <c r="B104" s="594" t="s">
        <v>1070</v>
      </c>
      <c r="C104" s="437" t="s">
        <v>460</v>
      </c>
      <c r="D104" s="437" t="s">
        <v>460</v>
      </c>
      <c r="E104" s="626">
        <v>6835</v>
      </c>
      <c r="F104" s="626">
        <v>10410</v>
      </c>
      <c r="G104" s="626">
        <v>3937</v>
      </c>
      <c r="H104" s="626">
        <v>3010</v>
      </c>
      <c r="I104" s="626">
        <v>0</v>
      </c>
      <c r="J104" s="626">
        <v>13142</v>
      </c>
      <c r="K104" s="626">
        <v>27</v>
      </c>
      <c r="L104" s="626">
        <v>-158</v>
      </c>
      <c r="M104" s="626">
        <v>-402</v>
      </c>
      <c r="N104" s="626">
        <v>490</v>
      </c>
      <c r="O104" s="626">
        <v>37291</v>
      </c>
      <c r="P104" s="638">
        <v>-1671</v>
      </c>
      <c r="Q104" s="600">
        <f t="shared" si="5"/>
        <v>26</v>
      </c>
      <c r="R104" s="646" t="str">
        <f t="shared" si="6"/>
        <v>Sölvesborg</v>
      </c>
      <c r="S104" s="646">
        <f t="shared" si="7"/>
        <v>-1671</v>
      </c>
      <c r="T104" s="645" t="str">
        <f t="shared" ca="1" si="8"/>
        <v>$Q$105</v>
      </c>
      <c r="U104" s="647">
        <v>17486</v>
      </c>
      <c r="V104" s="645">
        <f t="shared" si="9"/>
        <v>-29219106</v>
      </c>
    </row>
    <row r="105" spans="1:22" ht="25.5" x14ac:dyDescent="0.2">
      <c r="A105" s="593" t="s">
        <v>1158</v>
      </c>
      <c r="B105" s="594" t="s">
        <v>866</v>
      </c>
      <c r="C105" s="595" t="s">
        <v>462</v>
      </c>
      <c r="D105" s="596" t="s">
        <v>699</v>
      </c>
      <c r="E105" s="626">
        <v>8236</v>
      </c>
      <c r="F105" s="626">
        <v>12321</v>
      </c>
      <c r="G105" s="626">
        <v>4788</v>
      </c>
      <c r="H105" s="626">
        <v>3698</v>
      </c>
      <c r="I105" s="626">
        <v>154</v>
      </c>
      <c r="J105" s="626">
        <v>9188</v>
      </c>
      <c r="K105" s="626">
        <v>0</v>
      </c>
      <c r="L105" s="626">
        <v>-31</v>
      </c>
      <c r="M105" s="626">
        <v>-402</v>
      </c>
      <c r="N105" s="626">
        <v>1300</v>
      </c>
      <c r="O105" s="626">
        <v>39252</v>
      </c>
      <c r="P105" s="638">
        <v>290</v>
      </c>
      <c r="Q105" s="600">
        <f t="shared" si="5"/>
        <v>141</v>
      </c>
      <c r="R105" s="646" t="str">
        <f t="shared" si="6"/>
        <v>Bjuv</v>
      </c>
      <c r="S105" s="646">
        <f t="shared" si="7"/>
        <v>290</v>
      </c>
      <c r="T105" s="645" t="str">
        <f t="shared" ca="1" si="8"/>
        <v>$Q$106</v>
      </c>
      <c r="U105" s="647">
        <v>15376</v>
      </c>
      <c r="V105" s="645">
        <f t="shared" si="9"/>
        <v>4459040</v>
      </c>
    </row>
    <row r="106" spans="1:22" x14ac:dyDescent="0.2">
      <c r="A106" s="593" t="s">
        <v>1158</v>
      </c>
      <c r="B106" s="594" t="s">
        <v>875</v>
      </c>
      <c r="C106" s="437" t="s">
        <v>463</v>
      </c>
      <c r="D106" s="437" t="s">
        <v>463</v>
      </c>
      <c r="E106" s="626">
        <v>7350</v>
      </c>
      <c r="F106" s="626">
        <v>11496</v>
      </c>
      <c r="G106" s="626">
        <v>4229</v>
      </c>
      <c r="H106" s="626">
        <v>2747</v>
      </c>
      <c r="I106" s="626">
        <v>0</v>
      </c>
      <c r="J106" s="626">
        <v>12050</v>
      </c>
      <c r="K106" s="626">
        <v>0</v>
      </c>
      <c r="L106" s="626">
        <v>-31</v>
      </c>
      <c r="M106" s="626">
        <v>-402</v>
      </c>
      <c r="N106" s="626">
        <v>1300</v>
      </c>
      <c r="O106" s="626">
        <v>38739</v>
      </c>
      <c r="P106" s="638">
        <v>-223</v>
      </c>
      <c r="Q106" s="600">
        <f t="shared" si="5"/>
        <v>106</v>
      </c>
      <c r="R106" s="646" t="str">
        <f t="shared" si="6"/>
        <v>Bromölla</v>
      </c>
      <c r="S106" s="646">
        <f t="shared" si="7"/>
        <v>-223</v>
      </c>
      <c r="T106" s="645" t="str">
        <f t="shared" ca="1" si="8"/>
        <v>$Q$107</v>
      </c>
      <c r="U106" s="647">
        <v>12695</v>
      </c>
      <c r="V106" s="645">
        <f t="shared" si="9"/>
        <v>-2830985</v>
      </c>
    </row>
    <row r="107" spans="1:22" x14ac:dyDescent="0.2">
      <c r="A107" s="593" t="s">
        <v>1158</v>
      </c>
      <c r="B107" s="594" t="s">
        <v>877</v>
      </c>
      <c r="C107" s="437" t="s">
        <v>464</v>
      </c>
      <c r="D107" s="437" t="s">
        <v>464</v>
      </c>
      <c r="E107" s="626">
        <v>9661</v>
      </c>
      <c r="F107" s="626">
        <v>12203</v>
      </c>
      <c r="G107" s="626">
        <v>4160</v>
      </c>
      <c r="H107" s="626">
        <v>4567</v>
      </c>
      <c r="I107" s="626">
        <v>506</v>
      </c>
      <c r="J107" s="626">
        <v>9081</v>
      </c>
      <c r="K107" s="626">
        <v>12</v>
      </c>
      <c r="L107" s="626">
        <v>22</v>
      </c>
      <c r="M107" s="626">
        <v>-15</v>
      </c>
      <c r="N107" s="626">
        <v>1300</v>
      </c>
      <c r="O107" s="626">
        <v>41497</v>
      </c>
      <c r="P107" s="638">
        <v>2535</v>
      </c>
      <c r="Q107" s="600">
        <f t="shared" si="5"/>
        <v>236</v>
      </c>
      <c r="R107" s="646" t="str">
        <f t="shared" si="6"/>
        <v>Burlöv</v>
      </c>
      <c r="S107" s="646">
        <f t="shared" si="7"/>
        <v>2535</v>
      </c>
      <c r="T107" s="645" t="str">
        <f t="shared" ca="1" si="8"/>
        <v>$Q$108</v>
      </c>
      <c r="U107" s="647">
        <v>17968</v>
      </c>
      <c r="V107" s="645">
        <f t="shared" si="9"/>
        <v>45548880</v>
      </c>
    </row>
    <row r="108" spans="1:22" x14ac:dyDescent="0.2">
      <c r="A108" s="593" t="s">
        <v>1158</v>
      </c>
      <c r="B108" s="594" t="s">
        <v>878</v>
      </c>
      <c r="C108" s="437" t="s">
        <v>465</v>
      </c>
      <c r="D108" s="437" t="s">
        <v>465</v>
      </c>
      <c r="E108" s="626">
        <v>5848</v>
      </c>
      <c r="F108" s="626">
        <v>9361</v>
      </c>
      <c r="G108" s="626">
        <v>3854</v>
      </c>
      <c r="H108" s="626">
        <v>2480</v>
      </c>
      <c r="I108" s="626">
        <v>0</v>
      </c>
      <c r="J108" s="626">
        <v>15141</v>
      </c>
      <c r="K108" s="626">
        <v>0</v>
      </c>
      <c r="L108" s="626">
        <v>-31</v>
      </c>
      <c r="M108" s="626">
        <v>75</v>
      </c>
      <c r="N108" s="626">
        <v>1300</v>
      </c>
      <c r="O108" s="626">
        <v>38028</v>
      </c>
      <c r="P108" s="638">
        <v>-934</v>
      </c>
      <c r="Q108" s="600">
        <f t="shared" si="5"/>
        <v>57</v>
      </c>
      <c r="R108" s="646" t="str">
        <f t="shared" si="6"/>
        <v>Båstad</v>
      </c>
      <c r="S108" s="646">
        <f t="shared" si="7"/>
        <v>-934</v>
      </c>
      <c r="T108" s="645" t="str">
        <f t="shared" ca="1" si="8"/>
        <v>$Q$109</v>
      </c>
      <c r="U108" s="647">
        <v>14756</v>
      </c>
      <c r="V108" s="645">
        <f t="shared" si="9"/>
        <v>-13782104</v>
      </c>
    </row>
    <row r="109" spans="1:22" x14ac:dyDescent="0.2">
      <c r="A109" s="593" t="s">
        <v>1158</v>
      </c>
      <c r="B109" s="594" t="s">
        <v>889</v>
      </c>
      <c r="C109" s="437" t="s">
        <v>466</v>
      </c>
      <c r="D109" s="437" t="s">
        <v>466</v>
      </c>
      <c r="E109" s="626">
        <v>8509</v>
      </c>
      <c r="F109" s="626">
        <v>11923</v>
      </c>
      <c r="G109" s="626">
        <v>4244</v>
      </c>
      <c r="H109" s="626">
        <v>3847</v>
      </c>
      <c r="I109" s="626">
        <v>112</v>
      </c>
      <c r="J109" s="626">
        <v>9963</v>
      </c>
      <c r="K109" s="626">
        <v>0</v>
      </c>
      <c r="L109" s="626">
        <v>22</v>
      </c>
      <c r="M109" s="626">
        <v>-402</v>
      </c>
      <c r="N109" s="626">
        <v>1300</v>
      </c>
      <c r="O109" s="626">
        <v>39518</v>
      </c>
      <c r="P109" s="638">
        <v>556</v>
      </c>
      <c r="Q109" s="600">
        <f t="shared" si="5"/>
        <v>158</v>
      </c>
      <c r="R109" s="646" t="str">
        <f t="shared" si="6"/>
        <v>Eslöv</v>
      </c>
      <c r="S109" s="646">
        <f t="shared" si="7"/>
        <v>556</v>
      </c>
      <c r="T109" s="645" t="str">
        <f t="shared" ca="1" si="8"/>
        <v>$Q$110</v>
      </c>
      <c r="U109" s="647">
        <v>33118</v>
      </c>
      <c r="V109" s="645">
        <f t="shared" si="9"/>
        <v>18413608</v>
      </c>
    </row>
    <row r="110" spans="1:22" x14ac:dyDescent="0.2">
      <c r="A110" s="593" t="s">
        <v>1158</v>
      </c>
      <c r="B110" s="594" t="s">
        <v>922</v>
      </c>
      <c r="C110" s="437" t="s">
        <v>467</v>
      </c>
      <c r="D110" s="437" t="s">
        <v>467</v>
      </c>
      <c r="E110" s="626">
        <v>8080</v>
      </c>
      <c r="F110" s="626">
        <v>10591</v>
      </c>
      <c r="G110" s="626">
        <v>3699</v>
      </c>
      <c r="H110" s="626">
        <v>4874</v>
      </c>
      <c r="I110" s="626">
        <v>265</v>
      </c>
      <c r="J110" s="626">
        <v>10442</v>
      </c>
      <c r="K110" s="626">
        <v>580</v>
      </c>
      <c r="L110" s="626">
        <v>34</v>
      </c>
      <c r="M110" s="626">
        <v>105</v>
      </c>
      <c r="N110" s="626">
        <v>1300</v>
      </c>
      <c r="O110" s="626">
        <v>39970</v>
      </c>
      <c r="P110" s="638">
        <v>1008</v>
      </c>
      <c r="Q110" s="600">
        <f t="shared" si="5"/>
        <v>182</v>
      </c>
      <c r="R110" s="646" t="str">
        <f t="shared" si="6"/>
        <v>Helsingborg</v>
      </c>
      <c r="S110" s="646">
        <f t="shared" si="7"/>
        <v>1008</v>
      </c>
      <c r="T110" s="645" t="str">
        <f t="shared" ca="1" si="8"/>
        <v>$Q$111</v>
      </c>
      <c r="U110" s="647">
        <v>143089</v>
      </c>
      <c r="V110" s="645">
        <f t="shared" si="9"/>
        <v>144233712</v>
      </c>
    </row>
    <row r="111" spans="1:22" x14ac:dyDescent="0.2">
      <c r="A111" s="593" t="s">
        <v>1158</v>
      </c>
      <c r="B111" s="594" t="s">
        <v>935</v>
      </c>
      <c r="C111" s="437" t="s">
        <v>468</v>
      </c>
      <c r="D111" s="437" t="s">
        <v>468</v>
      </c>
      <c r="E111" s="626">
        <v>7204</v>
      </c>
      <c r="F111" s="626">
        <v>10579</v>
      </c>
      <c r="G111" s="626">
        <v>4326</v>
      </c>
      <c r="H111" s="626">
        <v>3399</v>
      </c>
      <c r="I111" s="626">
        <v>82</v>
      </c>
      <c r="J111" s="626">
        <v>12611</v>
      </c>
      <c r="K111" s="626">
        <v>0</v>
      </c>
      <c r="L111" s="626">
        <v>-31</v>
      </c>
      <c r="M111" s="626">
        <v>-402</v>
      </c>
      <c r="N111" s="626">
        <v>1300</v>
      </c>
      <c r="O111" s="626">
        <v>39068</v>
      </c>
      <c r="P111" s="638">
        <v>106</v>
      </c>
      <c r="Q111" s="600">
        <f t="shared" si="5"/>
        <v>130</v>
      </c>
      <c r="R111" s="646" t="str">
        <f t="shared" si="6"/>
        <v>Hässleholm</v>
      </c>
      <c r="S111" s="646">
        <f t="shared" si="7"/>
        <v>106</v>
      </c>
      <c r="T111" s="645" t="str">
        <f t="shared" ca="1" si="8"/>
        <v>$Q$112</v>
      </c>
      <c r="U111" s="647">
        <v>51962</v>
      </c>
      <c r="V111" s="645">
        <f t="shared" si="9"/>
        <v>5507972</v>
      </c>
    </row>
    <row r="112" spans="1:22" x14ac:dyDescent="0.2">
      <c r="A112" s="593" t="s">
        <v>1158</v>
      </c>
      <c r="B112" s="594" t="s">
        <v>936</v>
      </c>
      <c r="C112" s="437" t="s">
        <v>700</v>
      </c>
      <c r="D112" s="437" t="s">
        <v>700</v>
      </c>
      <c r="E112" s="626">
        <v>7456</v>
      </c>
      <c r="F112" s="626">
        <v>11455</v>
      </c>
      <c r="G112" s="626">
        <v>3957</v>
      </c>
      <c r="H112" s="626">
        <v>2423</v>
      </c>
      <c r="I112" s="626">
        <v>0</v>
      </c>
      <c r="J112" s="626">
        <v>12978</v>
      </c>
      <c r="K112" s="626">
        <v>0</v>
      </c>
      <c r="L112" s="626">
        <v>-31</v>
      </c>
      <c r="M112" s="626">
        <v>-109</v>
      </c>
      <c r="N112" s="626">
        <v>1300</v>
      </c>
      <c r="O112" s="626">
        <v>39429</v>
      </c>
      <c r="P112" s="638">
        <v>467</v>
      </c>
      <c r="Q112" s="600">
        <f t="shared" si="5"/>
        <v>154</v>
      </c>
      <c r="R112" s="646" t="str">
        <f t="shared" si="6"/>
        <v xml:space="preserve">Höganäs             </v>
      </c>
      <c r="S112" s="646">
        <f t="shared" si="7"/>
        <v>467</v>
      </c>
      <c r="T112" s="645" t="str">
        <f t="shared" ca="1" si="8"/>
        <v>$Q$113</v>
      </c>
      <c r="U112" s="647">
        <v>26087</v>
      </c>
      <c r="V112" s="645">
        <f t="shared" si="9"/>
        <v>12182629</v>
      </c>
    </row>
    <row r="113" spans="1:22" x14ac:dyDescent="0.2">
      <c r="A113" s="593" t="s">
        <v>1158</v>
      </c>
      <c r="B113" s="594" t="s">
        <v>938</v>
      </c>
      <c r="C113" s="437" t="s">
        <v>470</v>
      </c>
      <c r="D113" s="437" t="s">
        <v>470</v>
      </c>
      <c r="E113" s="626">
        <v>7627</v>
      </c>
      <c r="F113" s="626">
        <v>10746</v>
      </c>
      <c r="G113" s="626">
        <v>4141</v>
      </c>
      <c r="H113" s="626">
        <v>3318</v>
      </c>
      <c r="I113" s="626">
        <v>0</v>
      </c>
      <c r="J113" s="626">
        <v>12171</v>
      </c>
      <c r="K113" s="626">
        <v>0</v>
      </c>
      <c r="L113" s="626">
        <v>-31</v>
      </c>
      <c r="M113" s="626">
        <v>-402</v>
      </c>
      <c r="N113" s="626">
        <v>1300</v>
      </c>
      <c r="O113" s="626">
        <v>38870</v>
      </c>
      <c r="P113" s="638">
        <v>-92</v>
      </c>
      <c r="Q113" s="600">
        <f t="shared" si="5"/>
        <v>113</v>
      </c>
      <c r="R113" s="646" t="str">
        <f t="shared" si="6"/>
        <v>Hörby</v>
      </c>
      <c r="S113" s="646">
        <f t="shared" si="7"/>
        <v>-92</v>
      </c>
      <c r="T113" s="645" t="str">
        <f t="shared" ca="1" si="8"/>
        <v>$Q$114</v>
      </c>
      <c r="U113" s="647">
        <v>15538</v>
      </c>
      <c r="V113" s="645">
        <f t="shared" si="9"/>
        <v>-1429496</v>
      </c>
    </row>
    <row r="114" spans="1:22" x14ac:dyDescent="0.2">
      <c r="A114" s="593" t="s">
        <v>1158</v>
      </c>
      <c r="B114" s="594" t="s">
        <v>939</v>
      </c>
      <c r="C114" s="437" t="s">
        <v>471</v>
      </c>
      <c r="D114" s="437" t="s">
        <v>471</v>
      </c>
      <c r="E114" s="626">
        <v>8137</v>
      </c>
      <c r="F114" s="626">
        <v>11821</v>
      </c>
      <c r="G114" s="626">
        <v>4417</v>
      </c>
      <c r="H114" s="626">
        <v>3022</v>
      </c>
      <c r="I114" s="626">
        <v>0</v>
      </c>
      <c r="J114" s="626">
        <v>9961</v>
      </c>
      <c r="K114" s="626">
        <v>0</v>
      </c>
      <c r="L114" s="626">
        <v>22</v>
      </c>
      <c r="M114" s="626">
        <v>-402</v>
      </c>
      <c r="N114" s="626">
        <v>1300</v>
      </c>
      <c r="O114" s="626">
        <v>38278</v>
      </c>
      <c r="P114" s="638">
        <v>-684</v>
      </c>
      <c r="Q114" s="600">
        <f t="shared" si="5"/>
        <v>68</v>
      </c>
      <c r="R114" s="646" t="str">
        <f t="shared" si="6"/>
        <v>Höör</v>
      </c>
      <c r="S114" s="646">
        <f t="shared" si="7"/>
        <v>-684</v>
      </c>
      <c r="T114" s="645" t="str">
        <f t="shared" ca="1" si="8"/>
        <v>$Q$115</v>
      </c>
      <c r="U114" s="647">
        <v>16460</v>
      </c>
      <c r="V114" s="645">
        <f t="shared" si="9"/>
        <v>-11258640</v>
      </c>
    </row>
    <row r="115" spans="1:22" x14ac:dyDescent="0.2">
      <c r="A115" s="593" t="s">
        <v>1158</v>
      </c>
      <c r="B115" s="594" t="s">
        <v>954</v>
      </c>
      <c r="C115" s="437" t="s">
        <v>472</v>
      </c>
      <c r="D115" s="437" t="s">
        <v>472</v>
      </c>
      <c r="E115" s="626">
        <v>7033</v>
      </c>
      <c r="F115" s="626">
        <v>10304</v>
      </c>
      <c r="G115" s="626">
        <v>4596</v>
      </c>
      <c r="H115" s="626">
        <v>3126</v>
      </c>
      <c r="I115" s="626">
        <v>41</v>
      </c>
      <c r="J115" s="626">
        <v>11887</v>
      </c>
      <c r="K115" s="626">
        <v>0</v>
      </c>
      <c r="L115" s="626">
        <v>-31</v>
      </c>
      <c r="M115" s="626">
        <v>-402</v>
      </c>
      <c r="N115" s="626">
        <v>1300</v>
      </c>
      <c r="O115" s="626">
        <v>37854</v>
      </c>
      <c r="P115" s="638">
        <v>-1108</v>
      </c>
      <c r="Q115" s="600">
        <f t="shared" si="5"/>
        <v>43</v>
      </c>
      <c r="R115" s="646" t="str">
        <f t="shared" si="6"/>
        <v>Klippan</v>
      </c>
      <c r="S115" s="646">
        <f t="shared" si="7"/>
        <v>-1108</v>
      </c>
      <c r="T115" s="645" t="str">
        <f t="shared" ca="1" si="8"/>
        <v>$Q$116</v>
      </c>
      <c r="U115" s="647">
        <v>17403</v>
      </c>
      <c r="V115" s="645">
        <f t="shared" si="9"/>
        <v>-19282524</v>
      </c>
    </row>
    <row r="116" spans="1:22" x14ac:dyDescent="0.2">
      <c r="A116" s="593" t="s">
        <v>1158</v>
      </c>
      <c r="B116" s="594" t="s">
        <v>957</v>
      </c>
      <c r="C116" s="437" t="s">
        <v>473</v>
      </c>
      <c r="D116" s="437" t="s">
        <v>473</v>
      </c>
      <c r="E116" s="626">
        <v>7764</v>
      </c>
      <c r="F116" s="626">
        <v>11100</v>
      </c>
      <c r="G116" s="626">
        <v>4032</v>
      </c>
      <c r="H116" s="626">
        <v>3929</v>
      </c>
      <c r="I116" s="626">
        <v>228</v>
      </c>
      <c r="J116" s="626">
        <v>11339</v>
      </c>
      <c r="K116" s="626">
        <v>0</v>
      </c>
      <c r="L116" s="626">
        <v>34</v>
      </c>
      <c r="M116" s="626">
        <v>-402</v>
      </c>
      <c r="N116" s="626">
        <v>1300</v>
      </c>
      <c r="O116" s="626">
        <v>39324</v>
      </c>
      <c r="P116" s="638">
        <v>362</v>
      </c>
      <c r="Q116" s="600">
        <f t="shared" si="5"/>
        <v>146</v>
      </c>
      <c r="R116" s="646" t="str">
        <f t="shared" si="6"/>
        <v>Kristianstad</v>
      </c>
      <c r="S116" s="646">
        <f t="shared" si="7"/>
        <v>362</v>
      </c>
      <c r="T116" s="645" t="str">
        <f t="shared" ca="1" si="8"/>
        <v>$Q$117</v>
      </c>
      <c r="U116" s="647">
        <v>84096</v>
      </c>
      <c r="V116" s="645">
        <f t="shared" si="9"/>
        <v>30442752</v>
      </c>
    </row>
    <row r="117" spans="1:22" x14ac:dyDescent="0.2">
      <c r="A117" s="593" t="s">
        <v>1158</v>
      </c>
      <c r="B117" s="594" t="s">
        <v>964</v>
      </c>
      <c r="C117" s="437" t="s">
        <v>474</v>
      </c>
      <c r="D117" s="437" t="s">
        <v>474</v>
      </c>
      <c r="E117" s="626">
        <v>9231</v>
      </c>
      <c r="F117" s="626">
        <v>13793</v>
      </c>
      <c r="G117" s="626">
        <v>4131</v>
      </c>
      <c r="H117" s="626">
        <v>2585</v>
      </c>
      <c r="I117" s="626">
        <v>0</v>
      </c>
      <c r="J117" s="626">
        <v>8111</v>
      </c>
      <c r="K117" s="626">
        <v>84</v>
      </c>
      <c r="L117" s="626">
        <v>22</v>
      </c>
      <c r="M117" s="626">
        <v>-87</v>
      </c>
      <c r="N117" s="626">
        <v>1300</v>
      </c>
      <c r="O117" s="626">
        <v>39170</v>
      </c>
      <c r="P117" s="638">
        <v>208</v>
      </c>
      <c r="Q117" s="600">
        <f t="shared" si="5"/>
        <v>134</v>
      </c>
      <c r="R117" s="646" t="str">
        <f t="shared" si="6"/>
        <v>Kävlinge</v>
      </c>
      <c r="S117" s="646">
        <f t="shared" si="7"/>
        <v>208</v>
      </c>
      <c r="T117" s="645" t="str">
        <f t="shared" ca="1" si="8"/>
        <v>$Q$118</v>
      </c>
      <c r="U117" s="647">
        <v>30854</v>
      </c>
      <c r="V117" s="645">
        <f t="shared" si="9"/>
        <v>6417632</v>
      </c>
    </row>
    <row r="118" spans="1:22" x14ac:dyDescent="0.2">
      <c r="A118" s="593" t="s">
        <v>1158</v>
      </c>
      <c r="B118" s="594" t="s">
        <v>967</v>
      </c>
      <c r="C118" s="437" t="s">
        <v>475</v>
      </c>
      <c r="D118" s="437" t="s">
        <v>475</v>
      </c>
      <c r="E118" s="626">
        <v>8418</v>
      </c>
      <c r="F118" s="626">
        <v>10801</v>
      </c>
      <c r="G118" s="626">
        <v>3941</v>
      </c>
      <c r="H118" s="626">
        <v>4942</v>
      </c>
      <c r="I118" s="626">
        <v>398</v>
      </c>
      <c r="J118" s="626">
        <v>10601</v>
      </c>
      <c r="K118" s="626">
        <v>46</v>
      </c>
      <c r="L118" s="626">
        <v>-31</v>
      </c>
      <c r="M118" s="626">
        <v>-315</v>
      </c>
      <c r="N118" s="626">
        <v>1300</v>
      </c>
      <c r="O118" s="626">
        <v>40101</v>
      </c>
      <c r="P118" s="638">
        <v>1139</v>
      </c>
      <c r="Q118" s="600">
        <f t="shared" si="5"/>
        <v>189</v>
      </c>
      <c r="R118" s="646" t="str">
        <f t="shared" si="6"/>
        <v>Landskrona</v>
      </c>
      <c r="S118" s="646">
        <f t="shared" si="7"/>
        <v>1139</v>
      </c>
      <c r="T118" s="645" t="str">
        <f t="shared" ca="1" si="8"/>
        <v>$Q$119</v>
      </c>
      <c r="U118" s="647">
        <v>45225</v>
      </c>
      <c r="V118" s="645">
        <f t="shared" si="9"/>
        <v>51511275</v>
      </c>
    </row>
    <row r="119" spans="1:22" x14ac:dyDescent="0.2">
      <c r="A119" s="593" t="s">
        <v>1158</v>
      </c>
      <c r="B119" s="594" t="s">
        <v>981</v>
      </c>
      <c r="C119" s="437" t="s">
        <v>476</v>
      </c>
      <c r="D119" s="437" t="s">
        <v>476</v>
      </c>
      <c r="E119" s="626">
        <v>10532</v>
      </c>
      <c r="F119" s="626">
        <v>14469</v>
      </c>
      <c r="G119" s="626">
        <v>3891</v>
      </c>
      <c r="H119" s="626">
        <v>1906</v>
      </c>
      <c r="I119" s="626">
        <v>0</v>
      </c>
      <c r="J119" s="626">
        <v>9245</v>
      </c>
      <c r="K119" s="626">
        <v>293</v>
      </c>
      <c r="L119" s="626">
        <v>22</v>
      </c>
      <c r="M119" s="626">
        <v>332</v>
      </c>
      <c r="N119" s="626">
        <v>1300</v>
      </c>
      <c r="O119" s="626">
        <v>41990</v>
      </c>
      <c r="P119" s="638">
        <v>3028</v>
      </c>
      <c r="Q119" s="600">
        <f t="shared" si="5"/>
        <v>246</v>
      </c>
      <c r="R119" s="646" t="str">
        <f t="shared" si="6"/>
        <v>Lomma</v>
      </c>
      <c r="S119" s="646">
        <f t="shared" si="7"/>
        <v>3028</v>
      </c>
      <c r="T119" s="645" t="str">
        <f t="shared" ca="1" si="8"/>
        <v>$Q$120</v>
      </c>
      <c r="U119" s="647">
        <v>24213</v>
      </c>
      <c r="V119" s="645">
        <f t="shared" si="9"/>
        <v>73316964</v>
      </c>
    </row>
    <row r="120" spans="1:22" x14ac:dyDescent="0.2">
      <c r="A120" s="593" t="s">
        <v>1158</v>
      </c>
      <c r="B120" s="594" t="s">
        <v>984</v>
      </c>
      <c r="C120" s="437" t="s">
        <v>477</v>
      </c>
      <c r="D120" s="437" t="s">
        <v>477</v>
      </c>
      <c r="E120" s="626">
        <v>7546</v>
      </c>
      <c r="F120" s="626">
        <v>10338</v>
      </c>
      <c r="G120" s="626">
        <v>3070</v>
      </c>
      <c r="H120" s="626">
        <v>3755</v>
      </c>
      <c r="I120" s="626">
        <v>88</v>
      </c>
      <c r="J120" s="626">
        <v>8306</v>
      </c>
      <c r="K120" s="626">
        <v>64</v>
      </c>
      <c r="L120" s="626">
        <v>87</v>
      </c>
      <c r="M120" s="626">
        <v>-104</v>
      </c>
      <c r="N120" s="626">
        <v>1300</v>
      </c>
      <c r="O120" s="626">
        <v>34450</v>
      </c>
      <c r="P120" s="638">
        <v>-4512</v>
      </c>
      <c r="Q120" s="600">
        <f t="shared" si="5"/>
        <v>3</v>
      </c>
      <c r="R120" s="646" t="str">
        <f t="shared" si="6"/>
        <v>Lund</v>
      </c>
      <c r="S120" s="646">
        <f t="shared" si="7"/>
        <v>-4512</v>
      </c>
      <c r="T120" s="645" t="str">
        <f t="shared" ca="1" si="8"/>
        <v>$Q$121</v>
      </c>
      <c r="U120" s="647">
        <v>121164</v>
      </c>
      <c r="V120" s="645">
        <f t="shared" si="9"/>
        <v>-546691968</v>
      </c>
    </row>
    <row r="121" spans="1:22" x14ac:dyDescent="0.2">
      <c r="A121" s="593" t="s">
        <v>1158</v>
      </c>
      <c r="B121" s="594" t="s">
        <v>987</v>
      </c>
      <c r="C121" s="437" t="s">
        <v>478</v>
      </c>
      <c r="D121" s="437" t="s">
        <v>478</v>
      </c>
      <c r="E121" s="626">
        <v>9444</v>
      </c>
      <c r="F121" s="626">
        <v>9695</v>
      </c>
      <c r="G121" s="626">
        <v>2979</v>
      </c>
      <c r="H121" s="626">
        <v>7158</v>
      </c>
      <c r="I121" s="626">
        <v>491</v>
      </c>
      <c r="J121" s="626">
        <v>9202</v>
      </c>
      <c r="K121" s="626">
        <v>420</v>
      </c>
      <c r="L121" s="626">
        <v>150</v>
      </c>
      <c r="M121" s="626">
        <v>222</v>
      </c>
      <c r="N121" s="626">
        <v>1300</v>
      </c>
      <c r="O121" s="626">
        <v>41061</v>
      </c>
      <c r="P121" s="638">
        <v>2099</v>
      </c>
      <c r="Q121" s="600">
        <f t="shared" si="5"/>
        <v>227</v>
      </c>
      <c r="R121" s="646" t="str">
        <f t="shared" si="6"/>
        <v>Malmö</v>
      </c>
      <c r="S121" s="646">
        <f t="shared" si="7"/>
        <v>2099</v>
      </c>
      <c r="T121" s="645" t="str">
        <f t="shared" ca="1" si="8"/>
        <v>$Q$122</v>
      </c>
      <c r="U121" s="647">
        <v>332855</v>
      </c>
      <c r="V121" s="645">
        <f t="shared" si="9"/>
        <v>698662645</v>
      </c>
    </row>
    <row r="122" spans="1:22" x14ac:dyDescent="0.2">
      <c r="A122" s="593" t="s">
        <v>1158</v>
      </c>
      <c r="B122" s="594" t="s">
        <v>1020</v>
      </c>
      <c r="C122" s="437" t="s">
        <v>479</v>
      </c>
      <c r="D122" s="437" t="s">
        <v>479</v>
      </c>
      <c r="E122" s="626">
        <v>7441</v>
      </c>
      <c r="F122" s="626">
        <v>10712</v>
      </c>
      <c r="G122" s="626">
        <v>4324</v>
      </c>
      <c r="H122" s="626">
        <v>3120</v>
      </c>
      <c r="I122" s="626">
        <v>30</v>
      </c>
      <c r="J122" s="626">
        <v>13758</v>
      </c>
      <c r="K122" s="626">
        <v>34</v>
      </c>
      <c r="L122" s="626">
        <v>-7</v>
      </c>
      <c r="M122" s="626">
        <v>-402</v>
      </c>
      <c r="N122" s="626">
        <v>1300</v>
      </c>
      <c r="O122" s="626">
        <v>40310</v>
      </c>
      <c r="P122" s="638">
        <v>1348</v>
      </c>
      <c r="Q122" s="600">
        <f t="shared" si="5"/>
        <v>205</v>
      </c>
      <c r="R122" s="646" t="str">
        <f t="shared" si="6"/>
        <v>Osby</v>
      </c>
      <c r="S122" s="646">
        <f t="shared" si="7"/>
        <v>1348</v>
      </c>
      <c r="T122" s="645" t="str">
        <f t="shared" ca="1" si="8"/>
        <v>$Q$123</v>
      </c>
      <c r="U122" s="647">
        <v>13162</v>
      </c>
      <c r="V122" s="645">
        <f t="shared" si="9"/>
        <v>17742376</v>
      </c>
    </row>
    <row r="123" spans="1:22" x14ac:dyDescent="0.2">
      <c r="A123" s="593" t="s">
        <v>1158</v>
      </c>
      <c r="B123" s="594" t="s">
        <v>1026</v>
      </c>
      <c r="C123" s="437" t="s">
        <v>480</v>
      </c>
      <c r="D123" s="437" t="s">
        <v>480</v>
      </c>
      <c r="E123" s="626">
        <v>7780</v>
      </c>
      <c r="F123" s="626">
        <v>11594</v>
      </c>
      <c r="G123" s="626">
        <v>4692</v>
      </c>
      <c r="H123" s="626">
        <v>4079</v>
      </c>
      <c r="I123" s="626">
        <v>151</v>
      </c>
      <c r="J123" s="626">
        <v>12126</v>
      </c>
      <c r="K123" s="626">
        <v>0</v>
      </c>
      <c r="L123" s="626">
        <v>518</v>
      </c>
      <c r="M123" s="626">
        <v>-402</v>
      </c>
      <c r="N123" s="626">
        <v>1300</v>
      </c>
      <c r="O123" s="626">
        <v>41838</v>
      </c>
      <c r="P123" s="638">
        <v>2876</v>
      </c>
      <c r="Q123" s="600">
        <f t="shared" si="5"/>
        <v>242</v>
      </c>
      <c r="R123" s="646" t="str">
        <f t="shared" si="6"/>
        <v>Perstorp</v>
      </c>
      <c r="S123" s="646">
        <f t="shared" si="7"/>
        <v>2876</v>
      </c>
      <c r="T123" s="645" t="str">
        <f t="shared" ca="1" si="8"/>
        <v>$Q$124</v>
      </c>
      <c r="U123" s="647">
        <v>7365</v>
      </c>
      <c r="V123" s="645">
        <f t="shared" si="9"/>
        <v>21181740</v>
      </c>
    </row>
    <row r="124" spans="1:22" x14ac:dyDescent="0.2">
      <c r="A124" s="593" t="s">
        <v>1158</v>
      </c>
      <c r="B124" s="594" t="s">
        <v>1036</v>
      </c>
      <c r="C124" s="437" t="s">
        <v>481</v>
      </c>
      <c r="D124" s="437" t="s">
        <v>481</v>
      </c>
      <c r="E124" s="626">
        <v>5207</v>
      </c>
      <c r="F124" s="626">
        <v>8905</v>
      </c>
      <c r="G124" s="626">
        <v>3954</v>
      </c>
      <c r="H124" s="626">
        <v>2704</v>
      </c>
      <c r="I124" s="626">
        <v>10</v>
      </c>
      <c r="J124" s="626">
        <v>16635</v>
      </c>
      <c r="K124" s="626">
        <v>12</v>
      </c>
      <c r="L124" s="626">
        <v>-31</v>
      </c>
      <c r="M124" s="626">
        <v>-344</v>
      </c>
      <c r="N124" s="626">
        <v>1300</v>
      </c>
      <c r="O124" s="626">
        <v>38352</v>
      </c>
      <c r="P124" s="638">
        <v>-610</v>
      </c>
      <c r="Q124" s="600">
        <f t="shared" si="5"/>
        <v>71</v>
      </c>
      <c r="R124" s="646" t="str">
        <f t="shared" si="6"/>
        <v>Simrishamn</v>
      </c>
      <c r="S124" s="646">
        <f t="shared" si="7"/>
        <v>-610</v>
      </c>
      <c r="T124" s="645" t="str">
        <f t="shared" ca="1" si="8"/>
        <v>$Q$125</v>
      </c>
      <c r="U124" s="647">
        <v>19354</v>
      </c>
      <c r="V124" s="645">
        <f t="shared" si="9"/>
        <v>-11805940</v>
      </c>
    </row>
    <row r="125" spans="1:22" x14ac:dyDescent="0.2">
      <c r="A125" s="593" t="s">
        <v>1158</v>
      </c>
      <c r="B125" s="594" t="s">
        <v>1037</v>
      </c>
      <c r="C125" s="437" t="s">
        <v>482</v>
      </c>
      <c r="D125" s="437" t="s">
        <v>482</v>
      </c>
      <c r="E125" s="626">
        <v>7497</v>
      </c>
      <c r="F125" s="626">
        <v>10295</v>
      </c>
      <c r="G125" s="626">
        <v>3787</v>
      </c>
      <c r="H125" s="626">
        <v>2900</v>
      </c>
      <c r="I125" s="626">
        <v>0</v>
      </c>
      <c r="J125" s="626">
        <v>11490</v>
      </c>
      <c r="K125" s="626">
        <v>0</v>
      </c>
      <c r="L125" s="626">
        <v>-31</v>
      </c>
      <c r="M125" s="626">
        <v>-402</v>
      </c>
      <c r="N125" s="626">
        <v>1300</v>
      </c>
      <c r="O125" s="626">
        <v>36836</v>
      </c>
      <c r="P125" s="638">
        <v>-2126</v>
      </c>
      <c r="Q125" s="600">
        <f t="shared" si="5"/>
        <v>13</v>
      </c>
      <c r="R125" s="646" t="str">
        <f t="shared" si="6"/>
        <v>Sjöbo</v>
      </c>
      <c r="S125" s="646">
        <f t="shared" si="7"/>
        <v>-2126</v>
      </c>
      <c r="T125" s="645" t="str">
        <f t="shared" ca="1" si="8"/>
        <v>$Q$126</v>
      </c>
      <c r="U125" s="647">
        <v>19019</v>
      </c>
      <c r="V125" s="645">
        <f t="shared" si="9"/>
        <v>-40434394</v>
      </c>
    </row>
    <row r="126" spans="1:22" x14ac:dyDescent="0.2">
      <c r="A126" s="593" t="s">
        <v>1158</v>
      </c>
      <c r="B126" s="594" t="s">
        <v>1041</v>
      </c>
      <c r="C126" s="437" t="s">
        <v>483</v>
      </c>
      <c r="D126" s="437" t="s">
        <v>483</v>
      </c>
      <c r="E126" s="626">
        <v>8423</v>
      </c>
      <c r="F126" s="626">
        <v>11755</v>
      </c>
      <c r="G126" s="626">
        <v>4280</v>
      </c>
      <c r="H126" s="626">
        <v>2503</v>
      </c>
      <c r="I126" s="626">
        <v>0</v>
      </c>
      <c r="J126" s="626">
        <v>10041</v>
      </c>
      <c r="K126" s="626">
        <v>0</v>
      </c>
      <c r="L126" s="626">
        <v>22</v>
      </c>
      <c r="M126" s="626">
        <v>-373</v>
      </c>
      <c r="N126" s="626">
        <v>1300</v>
      </c>
      <c r="O126" s="626">
        <v>37951</v>
      </c>
      <c r="P126" s="638">
        <v>-1011</v>
      </c>
      <c r="Q126" s="600">
        <f t="shared" si="5"/>
        <v>52</v>
      </c>
      <c r="R126" s="646" t="str">
        <f t="shared" si="6"/>
        <v>Skurup</v>
      </c>
      <c r="S126" s="646">
        <f t="shared" si="7"/>
        <v>-1011</v>
      </c>
      <c r="T126" s="645" t="str">
        <f t="shared" ca="1" si="8"/>
        <v>$Q$127</v>
      </c>
      <c r="U126" s="647">
        <v>15587</v>
      </c>
      <c r="V126" s="645">
        <f t="shared" si="9"/>
        <v>-15758457</v>
      </c>
    </row>
    <row r="127" spans="1:22" x14ac:dyDescent="0.2">
      <c r="A127" s="593" t="s">
        <v>1158</v>
      </c>
      <c r="B127" s="594" t="s">
        <v>1049</v>
      </c>
      <c r="C127" s="437" t="s">
        <v>484</v>
      </c>
      <c r="D127" s="437" t="s">
        <v>484</v>
      </c>
      <c r="E127" s="626">
        <v>9970</v>
      </c>
      <c r="F127" s="626">
        <v>13774</v>
      </c>
      <c r="G127" s="626">
        <v>4310</v>
      </c>
      <c r="H127" s="626">
        <v>2440</v>
      </c>
      <c r="I127" s="626">
        <v>1</v>
      </c>
      <c r="J127" s="626">
        <v>8005</v>
      </c>
      <c r="K127" s="626">
        <v>0</v>
      </c>
      <c r="L127" s="626">
        <v>22</v>
      </c>
      <c r="M127" s="626">
        <v>-52</v>
      </c>
      <c r="N127" s="626">
        <v>1300</v>
      </c>
      <c r="O127" s="626">
        <v>39770</v>
      </c>
      <c r="P127" s="638">
        <v>808</v>
      </c>
      <c r="Q127" s="600">
        <f t="shared" si="5"/>
        <v>171</v>
      </c>
      <c r="R127" s="646" t="str">
        <f t="shared" si="6"/>
        <v>Staffanstorp</v>
      </c>
      <c r="S127" s="646">
        <f t="shared" si="7"/>
        <v>808</v>
      </c>
      <c r="T127" s="645" t="str">
        <f t="shared" ca="1" si="8"/>
        <v>$Q$128</v>
      </c>
      <c r="U127" s="647">
        <v>24168</v>
      </c>
      <c r="V127" s="645">
        <f t="shared" si="9"/>
        <v>19527744</v>
      </c>
    </row>
    <row r="128" spans="1:22" x14ac:dyDescent="0.2">
      <c r="A128" s="593" t="s">
        <v>1158</v>
      </c>
      <c r="B128" s="594" t="s">
        <v>1061</v>
      </c>
      <c r="C128" s="437" t="s">
        <v>485</v>
      </c>
      <c r="D128" s="437" t="s">
        <v>485</v>
      </c>
      <c r="E128" s="626">
        <v>8180</v>
      </c>
      <c r="F128" s="626">
        <v>12157</v>
      </c>
      <c r="G128" s="626">
        <v>4887</v>
      </c>
      <c r="H128" s="626">
        <v>3206</v>
      </c>
      <c r="I128" s="626">
        <v>90</v>
      </c>
      <c r="J128" s="626">
        <v>9439</v>
      </c>
      <c r="K128" s="626">
        <v>7</v>
      </c>
      <c r="L128" s="626">
        <v>-31</v>
      </c>
      <c r="M128" s="626">
        <v>-402</v>
      </c>
      <c r="N128" s="626">
        <v>1300</v>
      </c>
      <c r="O128" s="626">
        <v>38833</v>
      </c>
      <c r="P128" s="638">
        <v>-129</v>
      </c>
      <c r="Q128" s="600">
        <f t="shared" si="5"/>
        <v>110</v>
      </c>
      <c r="R128" s="646" t="str">
        <f t="shared" si="6"/>
        <v>Svalöv</v>
      </c>
      <c r="S128" s="646">
        <f t="shared" si="7"/>
        <v>-129</v>
      </c>
      <c r="T128" s="645" t="str">
        <f t="shared" ca="1" si="8"/>
        <v>$Q$129</v>
      </c>
      <c r="U128" s="647">
        <v>14010</v>
      </c>
      <c r="V128" s="645">
        <f t="shared" si="9"/>
        <v>-1807290</v>
      </c>
    </row>
    <row r="129" spans="1:22" x14ac:dyDescent="0.2">
      <c r="A129" s="593" t="s">
        <v>1158</v>
      </c>
      <c r="B129" s="594" t="s">
        <v>1062</v>
      </c>
      <c r="C129" s="437" t="s">
        <v>486</v>
      </c>
      <c r="D129" s="437" t="s">
        <v>486</v>
      </c>
      <c r="E129" s="626">
        <v>10344</v>
      </c>
      <c r="F129" s="626">
        <v>13830</v>
      </c>
      <c r="G129" s="626">
        <v>4458</v>
      </c>
      <c r="H129" s="626">
        <v>2566</v>
      </c>
      <c r="I129" s="626">
        <v>1</v>
      </c>
      <c r="J129" s="626">
        <v>7703</v>
      </c>
      <c r="K129" s="626">
        <v>8</v>
      </c>
      <c r="L129" s="626">
        <v>22</v>
      </c>
      <c r="M129" s="626">
        <v>-136</v>
      </c>
      <c r="N129" s="626">
        <v>1300</v>
      </c>
      <c r="O129" s="626">
        <v>40096</v>
      </c>
      <c r="P129" s="638">
        <v>1134</v>
      </c>
      <c r="Q129" s="600">
        <f t="shared" si="5"/>
        <v>188</v>
      </c>
      <c r="R129" s="646" t="str">
        <f t="shared" si="6"/>
        <v>Svedala</v>
      </c>
      <c r="S129" s="646">
        <f t="shared" si="7"/>
        <v>1134</v>
      </c>
      <c r="T129" s="645" t="str">
        <f t="shared" ca="1" si="8"/>
        <v>$Q$130</v>
      </c>
      <c r="U129" s="647">
        <v>21048</v>
      </c>
      <c r="V129" s="645">
        <f t="shared" si="9"/>
        <v>23868432</v>
      </c>
    </row>
    <row r="130" spans="1:22" x14ac:dyDescent="0.2">
      <c r="A130" s="593" t="s">
        <v>1158</v>
      </c>
      <c r="B130" s="594" t="s">
        <v>1078</v>
      </c>
      <c r="C130" s="437" t="s">
        <v>487</v>
      </c>
      <c r="D130" s="437" t="s">
        <v>487</v>
      </c>
      <c r="E130" s="626">
        <v>7222</v>
      </c>
      <c r="F130" s="626">
        <v>10810</v>
      </c>
      <c r="G130" s="626">
        <v>4314</v>
      </c>
      <c r="H130" s="626">
        <v>3103</v>
      </c>
      <c r="I130" s="626">
        <v>39</v>
      </c>
      <c r="J130" s="626">
        <v>13003</v>
      </c>
      <c r="K130" s="626">
        <v>0</v>
      </c>
      <c r="L130" s="626">
        <v>-31</v>
      </c>
      <c r="M130" s="626">
        <v>-402</v>
      </c>
      <c r="N130" s="626">
        <v>1300</v>
      </c>
      <c r="O130" s="626">
        <v>39358</v>
      </c>
      <c r="P130" s="638">
        <v>396</v>
      </c>
      <c r="Q130" s="600">
        <f t="shared" si="5"/>
        <v>148</v>
      </c>
      <c r="R130" s="646" t="str">
        <f t="shared" si="6"/>
        <v>Tomelilla</v>
      </c>
      <c r="S130" s="646">
        <f t="shared" si="7"/>
        <v>396</v>
      </c>
      <c r="T130" s="645" t="str">
        <f t="shared" ca="1" si="8"/>
        <v>$Q$131</v>
      </c>
      <c r="U130" s="647">
        <v>13384</v>
      </c>
      <c r="V130" s="645">
        <f t="shared" si="9"/>
        <v>5300064</v>
      </c>
    </row>
    <row r="131" spans="1:22" x14ac:dyDescent="0.2">
      <c r="A131" s="593" t="s">
        <v>1158</v>
      </c>
      <c r="B131" s="594" t="s">
        <v>1083</v>
      </c>
      <c r="C131" s="437" t="s">
        <v>488</v>
      </c>
      <c r="D131" s="437" t="s">
        <v>488</v>
      </c>
      <c r="E131" s="626">
        <v>7430</v>
      </c>
      <c r="F131" s="626">
        <v>11029</v>
      </c>
      <c r="G131" s="626">
        <v>3677</v>
      </c>
      <c r="H131" s="626">
        <v>3672</v>
      </c>
      <c r="I131" s="626">
        <v>36</v>
      </c>
      <c r="J131" s="626">
        <v>11117</v>
      </c>
      <c r="K131" s="626">
        <v>0</v>
      </c>
      <c r="L131" s="626">
        <v>22</v>
      </c>
      <c r="M131" s="626">
        <v>-290</v>
      </c>
      <c r="N131" s="626">
        <v>1300</v>
      </c>
      <c r="O131" s="626">
        <v>37993</v>
      </c>
      <c r="P131" s="638">
        <v>-969</v>
      </c>
      <c r="Q131" s="600">
        <f t="shared" si="5"/>
        <v>53</v>
      </c>
      <c r="R131" s="646" t="str">
        <f t="shared" si="6"/>
        <v>Trelleborg</v>
      </c>
      <c r="S131" s="646">
        <f t="shared" si="7"/>
        <v>-969</v>
      </c>
      <c r="T131" s="645" t="str">
        <f t="shared" ca="1" si="8"/>
        <v>$Q$132</v>
      </c>
      <c r="U131" s="647">
        <v>44543</v>
      </c>
      <c r="V131" s="645">
        <f t="shared" si="9"/>
        <v>-43162167</v>
      </c>
    </row>
    <row r="132" spans="1:22" x14ac:dyDescent="0.2">
      <c r="A132" s="593" t="s">
        <v>1158</v>
      </c>
      <c r="B132" s="594" t="s">
        <v>1104</v>
      </c>
      <c r="C132" s="437" t="s">
        <v>489</v>
      </c>
      <c r="D132" s="437" t="s">
        <v>489</v>
      </c>
      <c r="E132" s="626">
        <v>8674</v>
      </c>
      <c r="F132" s="626">
        <v>13059</v>
      </c>
      <c r="G132" s="626">
        <v>4147</v>
      </c>
      <c r="H132" s="626">
        <v>2003</v>
      </c>
      <c r="I132" s="626">
        <v>0</v>
      </c>
      <c r="J132" s="626">
        <v>9348</v>
      </c>
      <c r="K132" s="626">
        <v>0</v>
      </c>
      <c r="L132" s="626">
        <v>22</v>
      </c>
      <c r="M132" s="626">
        <v>646</v>
      </c>
      <c r="N132" s="626">
        <v>1300</v>
      </c>
      <c r="O132" s="626">
        <v>39199</v>
      </c>
      <c r="P132" s="638">
        <v>237</v>
      </c>
      <c r="Q132" s="600">
        <f t="shared" si="5"/>
        <v>136</v>
      </c>
      <c r="R132" s="646" t="str">
        <f t="shared" si="6"/>
        <v>Vellinge</v>
      </c>
      <c r="S132" s="646">
        <f t="shared" si="7"/>
        <v>237</v>
      </c>
      <c r="T132" s="645" t="str">
        <f t="shared" ca="1" si="8"/>
        <v>$Q$133</v>
      </c>
      <c r="U132" s="647">
        <v>35688</v>
      </c>
      <c r="V132" s="645">
        <f t="shared" si="9"/>
        <v>8458056</v>
      </c>
    </row>
    <row r="133" spans="1:22" x14ac:dyDescent="0.2">
      <c r="A133" s="593" t="s">
        <v>1158</v>
      </c>
      <c r="B133" s="594" t="s">
        <v>1119</v>
      </c>
      <c r="C133" s="437" t="s">
        <v>490</v>
      </c>
      <c r="D133" s="437" t="s">
        <v>490</v>
      </c>
      <c r="E133" s="626">
        <v>6420</v>
      </c>
      <c r="F133" s="626">
        <v>9678</v>
      </c>
      <c r="G133" s="626">
        <v>3535</v>
      </c>
      <c r="H133" s="626">
        <v>2519</v>
      </c>
      <c r="I133" s="626">
        <v>0</v>
      </c>
      <c r="J133" s="626">
        <v>13834</v>
      </c>
      <c r="K133" s="626">
        <v>0</v>
      </c>
      <c r="L133" s="626">
        <v>-31</v>
      </c>
      <c r="M133" s="626">
        <v>-319</v>
      </c>
      <c r="N133" s="626">
        <v>1300</v>
      </c>
      <c r="O133" s="626">
        <v>36936</v>
      </c>
      <c r="P133" s="638">
        <v>-2026</v>
      </c>
      <c r="Q133" s="600">
        <f t="shared" si="5"/>
        <v>16</v>
      </c>
      <c r="R133" s="646" t="str">
        <f t="shared" si="6"/>
        <v>Ystad</v>
      </c>
      <c r="S133" s="646">
        <f t="shared" si="7"/>
        <v>-2026</v>
      </c>
      <c r="T133" s="645" t="str">
        <f t="shared" ca="1" si="8"/>
        <v>$Q$134</v>
      </c>
      <c r="U133" s="647">
        <v>29783</v>
      </c>
      <c r="V133" s="645">
        <f t="shared" si="9"/>
        <v>-60340358</v>
      </c>
    </row>
    <row r="134" spans="1:22" x14ac:dyDescent="0.2">
      <c r="A134" s="593" t="s">
        <v>1158</v>
      </c>
      <c r="B134" s="594" t="s">
        <v>1125</v>
      </c>
      <c r="C134" s="437" t="s">
        <v>491</v>
      </c>
      <c r="D134" s="437" t="s">
        <v>491</v>
      </c>
      <c r="E134" s="626">
        <v>9146</v>
      </c>
      <c r="F134" s="626">
        <v>12973</v>
      </c>
      <c r="G134" s="626">
        <v>4723</v>
      </c>
      <c r="H134" s="626">
        <v>3638</v>
      </c>
      <c r="I134" s="626">
        <v>264</v>
      </c>
      <c r="J134" s="626">
        <v>9040</v>
      </c>
      <c r="K134" s="626">
        <v>1</v>
      </c>
      <c r="L134" s="626">
        <v>-31</v>
      </c>
      <c r="M134" s="626">
        <v>-402</v>
      </c>
      <c r="N134" s="626">
        <v>1300</v>
      </c>
      <c r="O134" s="626">
        <v>40652</v>
      </c>
      <c r="P134" s="638">
        <v>1690</v>
      </c>
      <c r="Q134" s="600">
        <f t="shared" si="5"/>
        <v>212</v>
      </c>
      <c r="R134" s="646" t="str">
        <f t="shared" si="6"/>
        <v>Åstorp</v>
      </c>
      <c r="S134" s="646">
        <f t="shared" si="7"/>
        <v>1690</v>
      </c>
      <c r="T134" s="645" t="str">
        <f t="shared" ca="1" si="8"/>
        <v>$Q$135</v>
      </c>
      <c r="U134" s="647">
        <v>15757</v>
      </c>
      <c r="V134" s="645">
        <f t="shared" si="9"/>
        <v>26629330</v>
      </c>
    </row>
    <row r="135" spans="1:22" x14ac:dyDescent="0.2">
      <c r="A135" s="593" t="s">
        <v>1158</v>
      </c>
      <c r="B135" s="594" t="s">
        <v>1131</v>
      </c>
      <c r="C135" s="437" t="s">
        <v>492</v>
      </c>
      <c r="D135" s="437" t="s">
        <v>492</v>
      </c>
      <c r="E135" s="626">
        <v>7124</v>
      </c>
      <c r="F135" s="626">
        <v>10439</v>
      </c>
      <c r="G135" s="626">
        <v>3754</v>
      </c>
      <c r="H135" s="626">
        <v>2789</v>
      </c>
      <c r="I135" s="626">
        <v>9</v>
      </c>
      <c r="J135" s="626">
        <v>13100</v>
      </c>
      <c r="K135" s="626">
        <v>0</v>
      </c>
      <c r="L135" s="626">
        <v>-31</v>
      </c>
      <c r="M135" s="626">
        <v>-231</v>
      </c>
      <c r="N135" s="626">
        <v>1300</v>
      </c>
      <c r="O135" s="626">
        <v>38253</v>
      </c>
      <c r="P135" s="638">
        <v>-709</v>
      </c>
      <c r="Q135" s="600">
        <f t="shared" si="5"/>
        <v>67</v>
      </c>
      <c r="R135" s="646" t="str">
        <f t="shared" si="6"/>
        <v>Ängelholm</v>
      </c>
      <c r="S135" s="646">
        <f t="shared" si="7"/>
        <v>-709</v>
      </c>
      <c r="T135" s="645" t="str">
        <f t="shared" ca="1" si="8"/>
        <v>$Q$136</v>
      </c>
      <c r="U135" s="647">
        <v>41782</v>
      </c>
      <c r="V135" s="645">
        <f t="shared" si="9"/>
        <v>-29623438</v>
      </c>
    </row>
    <row r="136" spans="1:22" x14ac:dyDescent="0.2">
      <c r="A136" s="593" t="s">
        <v>1158</v>
      </c>
      <c r="B136" s="594" t="s">
        <v>1135</v>
      </c>
      <c r="C136" s="437" t="s">
        <v>493</v>
      </c>
      <c r="D136" s="437" t="s">
        <v>493</v>
      </c>
      <c r="E136" s="626">
        <v>6998</v>
      </c>
      <c r="F136" s="626">
        <v>10756</v>
      </c>
      <c r="G136" s="626">
        <v>4629</v>
      </c>
      <c r="H136" s="626">
        <v>3053</v>
      </c>
      <c r="I136" s="626">
        <v>0</v>
      </c>
      <c r="J136" s="626">
        <v>13018</v>
      </c>
      <c r="K136" s="626">
        <v>0</v>
      </c>
      <c r="L136" s="626">
        <v>-31</v>
      </c>
      <c r="M136" s="626">
        <v>-402</v>
      </c>
      <c r="N136" s="626">
        <v>1300</v>
      </c>
      <c r="O136" s="626">
        <v>39321</v>
      </c>
      <c r="P136" s="638">
        <v>359</v>
      </c>
      <c r="Q136" s="600">
        <f t="shared" si="5"/>
        <v>145</v>
      </c>
      <c r="R136" s="646" t="str">
        <f t="shared" si="6"/>
        <v>Örkelljunga</v>
      </c>
      <c r="S136" s="646">
        <f t="shared" si="7"/>
        <v>359</v>
      </c>
      <c r="T136" s="645" t="str">
        <f t="shared" ca="1" si="8"/>
        <v>$Q$137</v>
      </c>
      <c r="U136" s="647">
        <v>10024</v>
      </c>
      <c r="V136" s="645">
        <f t="shared" si="9"/>
        <v>3598616</v>
      </c>
    </row>
    <row r="137" spans="1:22" x14ac:dyDescent="0.2">
      <c r="A137" s="593" t="s">
        <v>1158</v>
      </c>
      <c r="B137" s="594" t="s">
        <v>1140</v>
      </c>
      <c r="C137" s="437" t="s">
        <v>494</v>
      </c>
      <c r="D137" s="437" t="s">
        <v>494</v>
      </c>
      <c r="E137" s="626">
        <v>7486</v>
      </c>
      <c r="F137" s="626">
        <v>11656</v>
      </c>
      <c r="G137" s="626">
        <v>4551</v>
      </c>
      <c r="H137" s="626">
        <v>3547</v>
      </c>
      <c r="I137" s="626">
        <v>42</v>
      </c>
      <c r="J137" s="626">
        <v>12078</v>
      </c>
      <c r="K137" s="626">
        <v>71</v>
      </c>
      <c r="L137" s="626">
        <v>-31</v>
      </c>
      <c r="M137" s="626">
        <v>-402</v>
      </c>
      <c r="N137" s="626">
        <v>1300</v>
      </c>
      <c r="O137" s="626">
        <v>40298</v>
      </c>
      <c r="P137" s="638">
        <v>1336</v>
      </c>
      <c r="Q137" s="600">
        <f t="shared" si="5"/>
        <v>204</v>
      </c>
      <c r="R137" s="646" t="str">
        <f t="shared" si="6"/>
        <v>Östra Göinge</v>
      </c>
      <c r="S137" s="646">
        <f t="shared" si="7"/>
        <v>1336</v>
      </c>
      <c r="T137" s="645" t="str">
        <f t="shared" ca="1" si="8"/>
        <v>$Q$138</v>
      </c>
      <c r="U137" s="647">
        <v>14647</v>
      </c>
      <c r="V137" s="645">
        <f t="shared" si="9"/>
        <v>19568392</v>
      </c>
    </row>
    <row r="138" spans="1:22" ht="25.5" x14ac:dyDescent="0.2">
      <c r="A138" s="593" t="s">
        <v>1159</v>
      </c>
      <c r="B138" s="594" t="s">
        <v>892</v>
      </c>
      <c r="C138" s="595" t="s">
        <v>496</v>
      </c>
      <c r="D138" s="596" t="s">
        <v>701</v>
      </c>
      <c r="E138" s="626">
        <v>7345</v>
      </c>
      <c r="F138" s="626">
        <v>10578</v>
      </c>
      <c r="G138" s="626">
        <v>4275</v>
      </c>
      <c r="H138" s="626">
        <v>3131</v>
      </c>
      <c r="I138" s="626">
        <v>51</v>
      </c>
      <c r="J138" s="626">
        <v>12149</v>
      </c>
      <c r="K138" s="626">
        <v>15</v>
      </c>
      <c r="L138" s="626">
        <v>-150</v>
      </c>
      <c r="M138" s="626">
        <v>-373</v>
      </c>
      <c r="N138" s="626">
        <v>1064</v>
      </c>
      <c r="O138" s="626">
        <v>38085</v>
      </c>
      <c r="P138" s="638">
        <v>-877</v>
      </c>
      <c r="Q138" s="600">
        <f t="shared" si="5"/>
        <v>58</v>
      </c>
      <c r="R138" s="646" t="str">
        <f t="shared" si="6"/>
        <v>Falkenberg</v>
      </c>
      <c r="S138" s="646">
        <f t="shared" si="7"/>
        <v>-877</v>
      </c>
      <c r="T138" s="645" t="str">
        <f t="shared" ca="1" si="8"/>
        <v>$Q$139</v>
      </c>
      <c r="U138" s="647">
        <v>44123</v>
      </c>
      <c r="V138" s="645">
        <f t="shared" si="9"/>
        <v>-38695871</v>
      </c>
    </row>
    <row r="139" spans="1:22" x14ac:dyDescent="0.2">
      <c r="A139" s="593" t="s">
        <v>1159</v>
      </c>
      <c r="B139" s="594" t="s">
        <v>916</v>
      </c>
      <c r="C139" s="437" t="s">
        <v>497</v>
      </c>
      <c r="D139" s="437" t="s">
        <v>497</v>
      </c>
      <c r="E139" s="626">
        <v>7861</v>
      </c>
      <c r="F139" s="626">
        <v>10422</v>
      </c>
      <c r="G139" s="626">
        <v>3626</v>
      </c>
      <c r="H139" s="626">
        <v>3485</v>
      </c>
      <c r="I139" s="626">
        <v>123</v>
      </c>
      <c r="J139" s="626">
        <v>11014</v>
      </c>
      <c r="K139" s="626">
        <v>39</v>
      </c>
      <c r="L139" s="626">
        <v>-86</v>
      </c>
      <c r="M139" s="626">
        <v>-291</v>
      </c>
      <c r="N139" s="626">
        <v>1064</v>
      </c>
      <c r="O139" s="626">
        <v>37257</v>
      </c>
      <c r="P139" s="638">
        <v>-1705</v>
      </c>
      <c r="Q139" s="600">
        <f t="shared" ref="Q139:Q202" si="10">RANK(P139,$P$10:$P$299,1)</f>
        <v>24</v>
      </c>
      <c r="R139" s="646" t="str">
        <f t="shared" ref="R139:R202" si="11">C139</f>
        <v>Halmstad</v>
      </c>
      <c r="S139" s="646">
        <f t="shared" ref="S139:S202" si="12">P139</f>
        <v>-1705</v>
      </c>
      <c r="T139" s="645" t="str">
        <f t="shared" ref="T139:T202" ca="1" si="13">CELL("adress",Q140)</f>
        <v>$Q$140</v>
      </c>
      <c r="U139" s="647">
        <v>99533</v>
      </c>
      <c r="V139" s="645">
        <f t="shared" ref="V139:V202" si="14">U139*P139</f>
        <v>-169703765</v>
      </c>
    </row>
    <row r="140" spans="1:22" x14ac:dyDescent="0.2">
      <c r="A140" s="593" t="s">
        <v>1159</v>
      </c>
      <c r="B140" s="594" t="s">
        <v>929</v>
      </c>
      <c r="C140" s="437" t="s">
        <v>498</v>
      </c>
      <c r="D140" s="437" t="s">
        <v>498</v>
      </c>
      <c r="E140" s="626">
        <v>8384</v>
      </c>
      <c r="F140" s="626">
        <v>13271</v>
      </c>
      <c r="G140" s="626">
        <v>4630</v>
      </c>
      <c r="H140" s="626">
        <v>3759</v>
      </c>
      <c r="I140" s="626">
        <v>302</v>
      </c>
      <c r="J140" s="626">
        <v>12079</v>
      </c>
      <c r="K140" s="626">
        <v>231</v>
      </c>
      <c r="L140" s="626">
        <v>71</v>
      </c>
      <c r="M140" s="626">
        <v>-402</v>
      </c>
      <c r="N140" s="626">
        <v>1064</v>
      </c>
      <c r="O140" s="626">
        <v>43389</v>
      </c>
      <c r="P140" s="638">
        <v>4427</v>
      </c>
      <c r="Q140" s="600">
        <f t="shared" si="10"/>
        <v>269</v>
      </c>
      <c r="R140" s="646" t="str">
        <f t="shared" si="11"/>
        <v>Hylte</v>
      </c>
      <c r="S140" s="646">
        <f t="shared" si="12"/>
        <v>4427</v>
      </c>
      <c r="T140" s="645" t="str">
        <f t="shared" ca="1" si="13"/>
        <v>$Q$141</v>
      </c>
      <c r="U140" s="647">
        <v>10994</v>
      </c>
      <c r="V140" s="645">
        <f t="shared" si="14"/>
        <v>48670438</v>
      </c>
    </row>
    <row r="141" spans="1:22" x14ac:dyDescent="0.2">
      <c r="A141" s="593" t="s">
        <v>1159</v>
      </c>
      <c r="B141" s="594" t="s">
        <v>961</v>
      </c>
      <c r="C141" s="437" t="s">
        <v>499</v>
      </c>
      <c r="D141" s="437" t="s">
        <v>499</v>
      </c>
      <c r="E141" s="626">
        <v>9042</v>
      </c>
      <c r="F141" s="626">
        <v>13599</v>
      </c>
      <c r="G141" s="626">
        <v>4322</v>
      </c>
      <c r="H141" s="626">
        <v>2573</v>
      </c>
      <c r="I141" s="626">
        <v>0</v>
      </c>
      <c r="J141" s="626">
        <v>9113</v>
      </c>
      <c r="K141" s="626">
        <v>0</v>
      </c>
      <c r="L141" s="626">
        <v>-64</v>
      </c>
      <c r="M141" s="626">
        <v>126</v>
      </c>
      <c r="N141" s="626">
        <v>1064</v>
      </c>
      <c r="O141" s="626">
        <v>39775</v>
      </c>
      <c r="P141" s="638">
        <v>813</v>
      </c>
      <c r="Q141" s="600">
        <f t="shared" si="10"/>
        <v>172</v>
      </c>
      <c r="R141" s="646" t="str">
        <f t="shared" si="11"/>
        <v>Kungsbacka</v>
      </c>
      <c r="S141" s="646">
        <f t="shared" si="12"/>
        <v>813</v>
      </c>
      <c r="T141" s="645" t="str">
        <f t="shared" ca="1" si="13"/>
        <v>$Q$142</v>
      </c>
      <c r="U141" s="647">
        <v>81683</v>
      </c>
      <c r="V141" s="645">
        <f t="shared" si="14"/>
        <v>66408279</v>
      </c>
    </row>
    <row r="142" spans="1:22" x14ac:dyDescent="0.2">
      <c r="A142" s="593" t="s">
        <v>1159</v>
      </c>
      <c r="B142" s="594" t="s">
        <v>966</v>
      </c>
      <c r="C142" s="437" t="s">
        <v>500</v>
      </c>
      <c r="D142" s="437" t="s">
        <v>500</v>
      </c>
      <c r="E142" s="626">
        <v>7011</v>
      </c>
      <c r="F142" s="626">
        <v>11023</v>
      </c>
      <c r="G142" s="626">
        <v>4142</v>
      </c>
      <c r="H142" s="626">
        <v>3180</v>
      </c>
      <c r="I142" s="626">
        <v>7</v>
      </c>
      <c r="J142" s="626">
        <v>12405</v>
      </c>
      <c r="K142" s="626">
        <v>21</v>
      </c>
      <c r="L142" s="626">
        <v>-150</v>
      </c>
      <c r="M142" s="626">
        <v>-402</v>
      </c>
      <c r="N142" s="626">
        <v>1064</v>
      </c>
      <c r="O142" s="626">
        <v>38301</v>
      </c>
      <c r="P142" s="638">
        <v>-661</v>
      </c>
      <c r="Q142" s="600">
        <f t="shared" si="10"/>
        <v>69</v>
      </c>
      <c r="R142" s="646" t="str">
        <f t="shared" si="11"/>
        <v>Laholm</v>
      </c>
      <c r="S142" s="646">
        <f t="shared" si="12"/>
        <v>-661</v>
      </c>
      <c r="T142" s="645" t="str">
        <f t="shared" ca="1" si="13"/>
        <v>$Q$143</v>
      </c>
      <c r="U142" s="647">
        <v>25101</v>
      </c>
      <c r="V142" s="645">
        <f t="shared" si="14"/>
        <v>-16591761</v>
      </c>
    </row>
    <row r="143" spans="1:22" x14ac:dyDescent="0.2">
      <c r="A143" s="593" t="s">
        <v>1159</v>
      </c>
      <c r="B143" s="594" t="s">
        <v>1102</v>
      </c>
      <c r="C143" s="437" t="s">
        <v>501</v>
      </c>
      <c r="D143" s="437" t="s">
        <v>501</v>
      </c>
      <c r="E143" s="626">
        <v>7783</v>
      </c>
      <c r="F143" s="626">
        <v>10866</v>
      </c>
      <c r="G143" s="626">
        <v>3660</v>
      </c>
      <c r="H143" s="626">
        <v>2902</v>
      </c>
      <c r="I143" s="626">
        <v>0</v>
      </c>
      <c r="J143" s="626">
        <v>11738</v>
      </c>
      <c r="K143" s="626">
        <v>0</v>
      </c>
      <c r="L143" s="626">
        <v>-150</v>
      </c>
      <c r="M143" s="626">
        <v>-289</v>
      </c>
      <c r="N143" s="626">
        <v>1064</v>
      </c>
      <c r="O143" s="626">
        <v>37574</v>
      </c>
      <c r="P143" s="638">
        <v>-1388</v>
      </c>
      <c r="Q143" s="600">
        <f t="shared" si="10"/>
        <v>33</v>
      </c>
      <c r="R143" s="646" t="str">
        <f t="shared" si="11"/>
        <v>Varberg</v>
      </c>
      <c r="S143" s="646">
        <f t="shared" si="12"/>
        <v>-1388</v>
      </c>
      <c r="T143" s="645" t="str">
        <f t="shared" ca="1" si="13"/>
        <v>$Q$144</v>
      </c>
      <c r="U143" s="647">
        <v>62651</v>
      </c>
      <c r="V143" s="645">
        <f t="shared" si="14"/>
        <v>-86959588</v>
      </c>
    </row>
    <row r="144" spans="1:22" ht="25.5" x14ac:dyDescent="0.2">
      <c r="A144" s="593" t="s">
        <v>1160</v>
      </c>
      <c r="B144" s="594" t="s">
        <v>853</v>
      </c>
      <c r="C144" s="601" t="s">
        <v>503</v>
      </c>
      <c r="D144" s="648" t="s">
        <v>702</v>
      </c>
      <c r="E144" s="626">
        <v>9274</v>
      </c>
      <c r="F144" s="626">
        <v>12234</v>
      </c>
      <c r="G144" s="626">
        <v>4667</v>
      </c>
      <c r="H144" s="626">
        <v>3291</v>
      </c>
      <c r="I144" s="626">
        <v>71</v>
      </c>
      <c r="J144" s="626">
        <v>7930</v>
      </c>
      <c r="K144" s="626">
        <v>443</v>
      </c>
      <c r="L144" s="626">
        <v>-13</v>
      </c>
      <c r="M144" s="626">
        <v>-232</v>
      </c>
      <c r="N144" s="626">
        <v>1278</v>
      </c>
      <c r="O144" s="626">
        <v>38943</v>
      </c>
      <c r="P144" s="638">
        <v>-19</v>
      </c>
      <c r="Q144" s="600">
        <f t="shared" si="10"/>
        <v>119</v>
      </c>
      <c r="R144" s="646" t="str">
        <f t="shared" si="11"/>
        <v>Ale</v>
      </c>
      <c r="S144" s="646">
        <f t="shared" si="12"/>
        <v>-19</v>
      </c>
      <c r="T144" s="645" t="str">
        <f t="shared" ca="1" si="13"/>
        <v>$Q$145</v>
      </c>
      <c r="U144" s="647">
        <v>30022</v>
      </c>
      <c r="V144" s="645">
        <f t="shared" si="14"/>
        <v>-570418</v>
      </c>
    </row>
    <row r="145" spans="1:22" x14ac:dyDescent="0.2">
      <c r="A145" s="593" t="s">
        <v>1160</v>
      </c>
      <c r="B145" s="594" t="s">
        <v>854</v>
      </c>
      <c r="C145" s="437" t="s">
        <v>504</v>
      </c>
      <c r="D145" s="437" t="s">
        <v>504</v>
      </c>
      <c r="E145" s="626">
        <v>7822</v>
      </c>
      <c r="F145" s="626">
        <v>11472</v>
      </c>
      <c r="G145" s="626">
        <v>3827</v>
      </c>
      <c r="H145" s="626">
        <v>2708</v>
      </c>
      <c r="I145" s="626">
        <v>0</v>
      </c>
      <c r="J145" s="626">
        <v>11098</v>
      </c>
      <c r="K145" s="626">
        <v>0</v>
      </c>
      <c r="L145" s="626">
        <v>-13</v>
      </c>
      <c r="M145" s="626">
        <v>-402</v>
      </c>
      <c r="N145" s="626">
        <v>1278</v>
      </c>
      <c r="O145" s="626">
        <v>37790</v>
      </c>
      <c r="P145" s="638">
        <v>-1172</v>
      </c>
      <c r="Q145" s="600">
        <f t="shared" si="10"/>
        <v>41</v>
      </c>
      <c r="R145" s="646" t="str">
        <f t="shared" si="11"/>
        <v>Alingsås</v>
      </c>
      <c r="S145" s="646">
        <f t="shared" si="12"/>
        <v>-1172</v>
      </c>
      <c r="T145" s="645" t="str">
        <f t="shared" ca="1" si="13"/>
        <v>$Q$146</v>
      </c>
      <c r="U145" s="647">
        <v>40337</v>
      </c>
      <c r="V145" s="645">
        <f t="shared" si="14"/>
        <v>-47274964</v>
      </c>
    </row>
    <row r="146" spans="1:22" x14ac:dyDescent="0.2">
      <c r="A146" s="593" t="s">
        <v>1160</v>
      </c>
      <c r="B146" s="594" t="s">
        <v>863</v>
      </c>
      <c r="C146" s="437" t="s">
        <v>505</v>
      </c>
      <c r="D146" s="437" t="s">
        <v>505</v>
      </c>
      <c r="E146" s="626">
        <v>5759</v>
      </c>
      <c r="F146" s="626">
        <v>9904</v>
      </c>
      <c r="G146" s="626">
        <v>4107</v>
      </c>
      <c r="H146" s="626">
        <v>3932</v>
      </c>
      <c r="I146" s="626">
        <v>0</v>
      </c>
      <c r="J146" s="626">
        <v>16429</v>
      </c>
      <c r="K146" s="626">
        <v>47</v>
      </c>
      <c r="L146" s="626">
        <v>143</v>
      </c>
      <c r="M146" s="626">
        <v>-402</v>
      </c>
      <c r="N146" s="626">
        <v>1278</v>
      </c>
      <c r="O146" s="626">
        <v>41197</v>
      </c>
      <c r="P146" s="638">
        <v>2235</v>
      </c>
      <c r="Q146" s="600">
        <f t="shared" si="10"/>
        <v>230</v>
      </c>
      <c r="R146" s="646" t="str">
        <f t="shared" si="11"/>
        <v>Bengtsfors</v>
      </c>
      <c r="S146" s="646">
        <f t="shared" si="12"/>
        <v>2235</v>
      </c>
      <c r="T146" s="645" t="str">
        <f t="shared" ca="1" si="13"/>
        <v>$Q$147</v>
      </c>
      <c r="U146" s="647">
        <v>9951</v>
      </c>
      <c r="V146" s="645">
        <f t="shared" si="14"/>
        <v>22240485</v>
      </c>
    </row>
    <row r="147" spans="1:22" x14ac:dyDescent="0.2">
      <c r="A147" s="593" t="s">
        <v>1160</v>
      </c>
      <c r="B147" s="594" t="s">
        <v>868</v>
      </c>
      <c r="C147" s="437" t="s">
        <v>506</v>
      </c>
      <c r="D147" s="437" t="s">
        <v>506</v>
      </c>
      <c r="E147" s="626">
        <v>9149</v>
      </c>
      <c r="F147" s="626">
        <v>13010</v>
      </c>
      <c r="G147" s="626">
        <v>4309</v>
      </c>
      <c r="H147" s="626">
        <v>2543</v>
      </c>
      <c r="I147" s="626">
        <v>0</v>
      </c>
      <c r="J147" s="626">
        <v>8742</v>
      </c>
      <c r="K147" s="626">
        <v>326</v>
      </c>
      <c r="L147" s="626">
        <v>-53</v>
      </c>
      <c r="M147" s="626">
        <v>-344</v>
      </c>
      <c r="N147" s="626">
        <v>1278</v>
      </c>
      <c r="O147" s="626">
        <v>38960</v>
      </c>
      <c r="P147" s="638">
        <v>-2</v>
      </c>
      <c r="Q147" s="600">
        <f t="shared" si="10"/>
        <v>121</v>
      </c>
      <c r="R147" s="646" t="str">
        <f t="shared" si="11"/>
        <v>Bollebygd</v>
      </c>
      <c r="S147" s="646">
        <f t="shared" si="12"/>
        <v>-2</v>
      </c>
      <c r="T147" s="645" t="str">
        <f t="shared" ca="1" si="13"/>
        <v>$Q$148</v>
      </c>
      <c r="U147" s="647">
        <v>9241</v>
      </c>
      <c r="V147" s="645">
        <f t="shared" si="14"/>
        <v>-18482</v>
      </c>
    </row>
    <row r="148" spans="1:22" x14ac:dyDescent="0.2">
      <c r="A148" s="593" t="s">
        <v>1160</v>
      </c>
      <c r="B148" s="594" t="s">
        <v>872</v>
      </c>
      <c r="C148" s="437" t="s">
        <v>507</v>
      </c>
      <c r="D148" s="437" t="s">
        <v>507</v>
      </c>
      <c r="E148" s="626">
        <v>8260</v>
      </c>
      <c r="F148" s="626">
        <v>10887</v>
      </c>
      <c r="G148" s="626">
        <v>3871</v>
      </c>
      <c r="H148" s="626">
        <v>3917</v>
      </c>
      <c r="I148" s="626">
        <v>193</v>
      </c>
      <c r="J148" s="626">
        <v>10715</v>
      </c>
      <c r="K148" s="626">
        <v>22</v>
      </c>
      <c r="L148" s="626">
        <v>12</v>
      </c>
      <c r="M148" s="626">
        <v>-402</v>
      </c>
      <c r="N148" s="626">
        <v>1278</v>
      </c>
      <c r="O148" s="626">
        <v>38753</v>
      </c>
      <c r="P148" s="638">
        <v>-209</v>
      </c>
      <c r="Q148" s="600">
        <f t="shared" si="10"/>
        <v>108</v>
      </c>
      <c r="R148" s="646" t="str">
        <f t="shared" si="11"/>
        <v>Borås</v>
      </c>
      <c r="S148" s="646">
        <f t="shared" si="12"/>
        <v>-209</v>
      </c>
      <c r="T148" s="645" t="str">
        <f t="shared" ca="1" si="13"/>
        <v>$Q$149</v>
      </c>
      <c r="U148" s="647">
        <v>110816</v>
      </c>
      <c r="V148" s="645">
        <f t="shared" si="14"/>
        <v>-23160544</v>
      </c>
    </row>
    <row r="149" spans="1:22" x14ac:dyDescent="0.2">
      <c r="A149" s="593" t="s">
        <v>1160</v>
      </c>
      <c r="B149" s="594" t="s">
        <v>879</v>
      </c>
      <c r="C149" s="437" t="s">
        <v>508</v>
      </c>
      <c r="D149" s="437" t="s">
        <v>508</v>
      </c>
      <c r="E149" s="626">
        <v>6239</v>
      </c>
      <c r="F149" s="626">
        <v>10592</v>
      </c>
      <c r="G149" s="626">
        <v>4129</v>
      </c>
      <c r="H149" s="626">
        <v>3107</v>
      </c>
      <c r="I149" s="626">
        <v>0</v>
      </c>
      <c r="J149" s="626">
        <v>13279</v>
      </c>
      <c r="K149" s="626">
        <v>51</v>
      </c>
      <c r="L149" s="626">
        <v>1621</v>
      </c>
      <c r="M149" s="626">
        <v>-402</v>
      </c>
      <c r="N149" s="626">
        <v>1278</v>
      </c>
      <c r="O149" s="626">
        <v>39894</v>
      </c>
      <c r="P149" s="638">
        <v>932</v>
      </c>
      <c r="Q149" s="600">
        <f t="shared" si="10"/>
        <v>178</v>
      </c>
      <c r="R149" s="646" t="str">
        <f t="shared" si="11"/>
        <v>Dals-Ed</v>
      </c>
      <c r="S149" s="646">
        <f t="shared" si="12"/>
        <v>932</v>
      </c>
      <c r="T149" s="645" t="str">
        <f t="shared" ca="1" si="13"/>
        <v>$Q$150</v>
      </c>
      <c r="U149" s="647">
        <v>4767</v>
      </c>
      <c r="V149" s="645">
        <f t="shared" si="14"/>
        <v>4442844</v>
      </c>
    </row>
    <row r="150" spans="1:22" x14ac:dyDescent="0.2">
      <c r="A150" s="593" t="s">
        <v>1160</v>
      </c>
      <c r="B150" s="594" t="s">
        <v>890</v>
      </c>
      <c r="C150" s="437" t="s">
        <v>509</v>
      </c>
      <c r="D150" s="437" t="s">
        <v>509</v>
      </c>
      <c r="E150" s="626">
        <v>7467</v>
      </c>
      <c r="F150" s="626">
        <v>10596</v>
      </c>
      <c r="G150" s="626">
        <v>4517</v>
      </c>
      <c r="H150" s="626">
        <v>2487</v>
      </c>
      <c r="I150" s="626">
        <v>0</v>
      </c>
      <c r="J150" s="626">
        <v>13116</v>
      </c>
      <c r="K150" s="626">
        <v>92</v>
      </c>
      <c r="L150" s="626">
        <v>471</v>
      </c>
      <c r="M150" s="626">
        <v>-402</v>
      </c>
      <c r="N150" s="626">
        <v>1278</v>
      </c>
      <c r="O150" s="626">
        <v>39622</v>
      </c>
      <c r="P150" s="638">
        <v>660</v>
      </c>
      <c r="Q150" s="600">
        <f t="shared" si="10"/>
        <v>162</v>
      </c>
      <c r="R150" s="646" t="str">
        <f t="shared" si="11"/>
        <v>Essunga</v>
      </c>
      <c r="S150" s="646">
        <f t="shared" si="12"/>
        <v>660</v>
      </c>
      <c r="T150" s="645" t="str">
        <f t="shared" ca="1" si="13"/>
        <v>$Q$151</v>
      </c>
      <c r="U150" s="647">
        <v>5634</v>
      </c>
      <c r="V150" s="645">
        <f t="shared" si="14"/>
        <v>3718440</v>
      </c>
    </row>
    <row r="151" spans="1:22" x14ac:dyDescent="0.2">
      <c r="A151" s="593" t="s">
        <v>1160</v>
      </c>
      <c r="B151" s="594" t="s">
        <v>893</v>
      </c>
      <c r="C151" s="437" t="s">
        <v>510</v>
      </c>
      <c r="D151" s="437" t="s">
        <v>510</v>
      </c>
      <c r="E151" s="626">
        <v>7922</v>
      </c>
      <c r="F151" s="626">
        <v>11735</v>
      </c>
      <c r="G151" s="626">
        <v>4193</v>
      </c>
      <c r="H151" s="626">
        <v>3625</v>
      </c>
      <c r="I151" s="626">
        <v>139</v>
      </c>
      <c r="J151" s="626">
        <v>12541</v>
      </c>
      <c r="K151" s="626">
        <v>20</v>
      </c>
      <c r="L151" s="626">
        <v>-56</v>
      </c>
      <c r="M151" s="626">
        <v>-402</v>
      </c>
      <c r="N151" s="626">
        <v>1278</v>
      </c>
      <c r="O151" s="626">
        <v>40995</v>
      </c>
      <c r="P151" s="638">
        <v>2033</v>
      </c>
      <c r="Q151" s="600">
        <f t="shared" si="10"/>
        <v>225</v>
      </c>
      <c r="R151" s="646" t="str">
        <f t="shared" si="11"/>
        <v>Falköping</v>
      </c>
      <c r="S151" s="646">
        <f t="shared" si="12"/>
        <v>2033</v>
      </c>
      <c r="T151" s="645" t="str">
        <f t="shared" ca="1" si="13"/>
        <v>$Q$152</v>
      </c>
      <c r="U151" s="647">
        <v>32947</v>
      </c>
      <c r="V151" s="645">
        <f t="shared" si="14"/>
        <v>66981251</v>
      </c>
    </row>
    <row r="152" spans="1:22" x14ac:dyDescent="0.2">
      <c r="A152" s="593" t="s">
        <v>1160</v>
      </c>
      <c r="B152" s="594" t="s">
        <v>899</v>
      </c>
      <c r="C152" s="437" t="s">
        <v>511</v>
      </c>
      <c r="D152" s="437" t="s">
        <v>511</v>
      </c>
      <c r="E152" s="626">
        <v>6466</v>
      </c>
      <c r="F152" s="626">
        <v>10940</v>
      </c>
      <c r="G152" s="626">
        <v>4838</v>
      </c>
      <c r="H152" s="626">
        <v>3689</v>
      </c>
      <c r="I152" s="626">
        <v>0</v>
      </c>
      <c r="J152" s="626">
        <v>13613</v>
      </c>
      <c r="K152" s="626">
        <v>47</v>
      </c>
      <c r="L152" s="626">
        <v>667</v>
      </c>
      <c r="M152" s="626">
        <v>-402</v>
      </c>
      <c r="N152" s="626">
        <v>1278</v>
      </c>
      <c r="O152" s="626">
        <v>41136</v>
      </c>
      <c r="P152" s="638">
        <v>2174</v>
      </c>
      <c r="Q152" s="600">
        <f t="shared" si="10"/>
        <v>229</v>
      </c>
      <c r="R152" s="646" t="str">
        <f t="shared" si="11"/>
        <v>Färgelanda</v>
      </c>
      <c r="S152" s="646">
        <f t="shared" si="12"/>
        <v>2174</v>
      </c>
      <c r="T152" s="645" t="str">
        <f t="shared" ca="1" si="13"/>
        <v>$Q$153</v>
      </c>
      <c r="U152" s="647">
        <v>6602</v>
      </c>
      <c r="V152" s="645">
        <f t="shared" si="14"/>
        <v>14352748</v>
      </c>
    </row>
    <row r="153" spans="1:22" x14ac:dyDescent="0.2">
      <c r="A153" s="593" t="s">
        <v>1160</v>
      </c>
      <c r="B153" s="594" t="s">
        <v>906</v>
      </c>
      <c r="C153" s="437" t="s">
        <v>512</v>
      </c>
      <c r="D153" s="437" t="s">
        <v>512</v>
      </c>
      <c r="E153" s="626">
        <v>6752</v>
      </c>
      <c r="F153" s="626">
        <v>11067</v>
      </c>
      <c r="G153" s="626">
        <v>4326</v>
      </c>
      <c r="H153" s="626">
        <v>2285</v>
      </c>
      <c r="I153" s="626">
        <v>0</v>
      </c>
      <c r="J153" s="626">
        <v>12717</v>
      </c>
      <c r="K153" s="626">
        <v>0</v>
      </c>
      <c r="L153" s="626">
        <v>471</v>
      </c>
      <c r="M153" s="626">
        <v>-402</v>
      </c>
      <c r="N153" s="626">
        <v>1278</v>
      </c>
      <c r="O153" s="626">
        <v>38494</v>
      </c>
      <c r="P153" s="638">
        <v>-468</v>
      </c>
      <c r="Q153" s="600">
        <f t="shared" si="10"/>
        <v>85</v>
      </c>
      <c r="R153" s="646" t="str">
        <f t="shared" si="11"/>
        <v>Grästorp</v>
      </c>
      <c r="S153" s="646">
        <f t="shared" si="12"/>
        <v>-468</v>
      </c>
      <c r="T153" s="645" t="str">
        <f t="shared" ca="1" si="13"/>
        <v>$Q$154</v>
      </c>
      <c r="U153" s="647">
        <v>5738</v>
      </c>
      <c r="V153" s="645">
        <f t="shared" si="14"/>
        <v>-2685384</v>
      </c>
    </row>
    <row r="154" spans="1:22" x14ac:dyDescent="0.2">
      <c r="A154" s="593" t="s">
        <v>1160</v>
      </c>
      <c r="B154" s="594" t="s">
        <v>907</v>
      </c>
      <c r="C154" s="437" t="s">
        <v>513</v>
      </c>
      <c r="D154" s="437" t="s">
        <v>513</v>
      </c>
      <c r="E154" s="626">
        <v>5220</v>
      </c>
      <c r="F154" s="626">
        <v>9722</v>
      </c>
      <c r="G154" s="626">
        <v>4441</v>
      </c>
      <c r="H154" s="626">
        <v>3073</v>
      </c>
      <c r="I154" s="626">
        <v>0</v>
      </c>
      <c r="J154" s="626">
        <v>15311</v>
      </c>
      <c r="K154" s="626">
        <v>200</v>
      </c>
      <c r="L154" s="626">
        <v>494</v>
      </c>
      <c r="M154" s="626">
        <v>-402</v>
      </c>
      <c r="N154" s="626">
        <v>1278</v>
      </c>
      <c r="O154" s="626">
        <v>39337</v>
      </c>
      <c r="P154" s="638">
        <v>375</v>
      </c>
      <c r="Q154" s="600">
        <f t="shared" si="10"/>
        <v>147</v>
      </c>
      <c r="R154" s="646" t="str">
        <f t="shared" si="11"/>
        <v>Gullspång</v>
      </c>
      <c r="S154" s="646">
        <f t="shared" si="12"/>
        <v>375</v>
      </c>
      <c r="T154" s="645" t="str">
        <f t="shared" ca="1" si="13"/>
        <v>$Q$155</v>
      </c>
      <c r="U154" s="647">
        <v>5274</v>
      </c>
      <c r="V154" s="645">
        <f t="shared" si="14"/>
        <v>1977750</v>
      </c>
    </row>
    <row r="155" spans="1:22" x14ac:dyDescent="0.2">
      <c r="A155" s="593" t="s">
        <v>1160</v>
      </c>
      <c r="B155" s="594" t="s">
        <v>910</v>
      </c>
      <c r="C155" s="437" t="s">
        <v>514</v>
      </c>
      <c r="D155" s="437" t="s">
        <v>514</v>
      </c>
      <c r="E155" s="626">
        <v>8319</v>
      </c>
      <c r="F155" s="626">
        <v>9561</v>
      </c>
      <c r="G155" s="626">
        <v>3223</v>
      </c>
      <c r="H155" s="626">
        <v>6326</v>
      </c>
      <c r="I155" s="626">
        <v>318</v>
      </c>
      <c r="J155" s="626">
        <v>8620</v>
      </c>
      <c r="K155" s="626">
        <v>160</v>
      </c>
      <c r="L155" s="626">
        <v>130</v>
      </c>
      <c r="M155" s="626">
        <v>210</v>
      </c>
      <c r="N155" s="626">
        <v>1278</v>
      </c>
      <c r="O155" s="626">
        <v>38145</v>
      </c>
      <c r="P155" s="638">
        <v>-817</v>
      </c>
      <c r="Q155" s="600">
        <f t="shared" si="10"/>
        <v>63</v>
      </c>
      <c r="R155" s="646" t="str">
        <f t="shared" si="11"/>
        <v>Göteborg</v>
      </c>
      <c r="S155" s="646">
        <f t="shared" si="12"/>
        <v>-817</v>
      </c>
      <c r="T155" s="645" t="str">
        <f t="shared" ca="1" si="13"/>
        <v>$Q$156</v>
      </c>
      <c r="U155" s="647">
        <v>563439</v>
      </c>
      <c r="V155" s="645">
        <f t="shared" si="14"/>
        <v>-460329663</v>
      </c>
    </row>
    <row r="156" spans="1:22" x14ac:dyDescent="0.2">
      <c r="A156" s="593" t="s">
        <v>1160</v>
      </c>
      <c r="B156" s="594" t="s">
        <v>911</v>
      </c>
      <c r="C156" s="437" t="s">
        <v>515</v>
      </c>
      <c r="D156" s="437" t="s">
        <v>515</v>
      </c>
      <c r="E156" s="626">
        <v>7065</v>
      </c>
      <c r="F156" s="626">
        <v>11116</v>
      </c>
      <c r="G156" s="626">
        <v>4559</v>
      </c>
      <c r="H156" s="626">
        <v>2798</v>
      </c>
      <c r="I156" s="626">
        <v>32</v>
      </c>
      <c r="J156" s="626">
        <v>11394</v>
      </c>
      <c r="K156" s="626">
        <v>14</v>
      </c>
      <c r="L156" s="626">
        <v>-79</v>
      </c>
      <c r="M156" s="626">
        <v>-402</v>
      </c>
      <c r="N156" s="626">
        <v>1278</v>
      </c>
      <c r="O156" s="626">
        <v>37775</v>
      </c>
      <c r="P156" s="638">
        <v>-1187</v>
      </c>
      <c r="Q156" s="600">
        <f t="shared" si="10"/>
        <v>40</v>
      </c>
      <c r="R156" s="646" t="str">
        <f t="shared" si="11"/>
        <v>Götene</v>
      </c>
      <c r="S156" s="646">
        <f t="shared" si="12"/>
        <v>-1187</v>
      </c>
      <c r="T156" s="645" t="str">
        <f t="shared" ca="1" si="13"/>
        <v>$Q$157</v>
      </c>
      <c r="U156" s="647">
        <v>13217</v>
      </c>
      <c r="V156" s="645">
        <f t="shared" si="14"/>
        <v>-15688579</v>
      </c>
    </row>
    <row r="157" spans="1:22" x14ac:dyDescent="0.2">
      <c r="A157" s="593" t="s">
        <v>1160</v>
      </c>
      <c r="B157" s="594" t="s">
        <v>923</v>
      </c>
      <c r="C157" s="437" t="s">
        <v>516</v>
      </c>
      <c r="D157" s="437" t="s">
        <v>516</v>
      </c>
      <c r="E157" s="626">
        <v>7333</v>
      </c>
      <c r="F157" s="626">
        <v>10807</v>
      </c>
      <c r="G157" s="626">
        <v>4428</v>
      </c>
      <c r="H157" s="626">
        <v>2927</v>
      </c>
      <c r="I157" s="626">
        <v>11</v>
      </c>
      <c r="J157" s="626">
        <v>12058</v>
      </c>
      <c r="K157" s="626">
        <v>49</v>
      </c>
      <c r="L157" s="626">
        <v>-56</v>
      </c>
      <c r="M157" s="626">
        <v>-402</v>
      </c>
      <c r="N157" s="626">
        <v>1278</v>
      </c>
      <c r="O157" s="626">
        <v>38433</v>
      </c>
      <c r="P157" s="638">
        <v>-529</v>
      </c>
      <c r="Q157" s="600">
        <f t="shared" si="10"/>
        <v>80</v>
      </c>
      <c r="R157" s="646" t="str">
        <f t="shared" si="11"/>
        <v>Herrljunga</v>
      </c>
      <c r="S157" s="646">
        <f t="shared" si="12"/>
        <v>-529</v>
      </c>
      <c r="T157" s="645" t="str">
        <f t="shared" ca="1" si="13"/>
        <v>$Q$158</v>
      </c>
      <c r="U157" s="647">
        <v>9497</v>
      </c>
      <c r="V157" s="645">
        <f t="shared" si="14"/>
        <v>-5023913</v>
      </c>
    </row>
    <row r="158" spans="1:22" x14ac:dyDescent="0.2">
      <c r="A158" s="593" t="s">
        <v>1160</v>
      </c>
      <c r="B158" s="594" t="s">
        <v>924</v>
      </c>
      <c r="C158" s="437" t="s">
        <v>517</v>
      </c>
      <c r="D158" s="437" t="s">
        <v>517</v>
      </c>
      <c r="E158" s="626">
        <v>7081</v>
      </c>
      <c r="F158" s="626">
        <v>10275</v>
      </c>
      <c r="G158" s="626">
        <v>4331</v>
      </c>
      <c r="H158" s="626">
        <v>2813</v>
      </c>
      <c r="I158" s="626">
        <v>0</v>
      </c>
      <c r="J158" s="626">
        <v>13674</v>
      </c>
      <c r="K158" s="626">
        <v>70</v>
      </c>
      <c r="L158" s="626">
        <v>-79</v>
      </c>
      <c r="M158" s="626">
        <v>-402</v>
      </c>
      <c r="N158" s="626">
        <v>1278</v>
      </c>
      <c r="O158" s="626">
        <v>39041</v>
      </c>
      <c r="P158" s="638">
        <v>79</v>
      </c>
      <c r="Q158" s="600">
        <f t="shared" si="10"/>
        <v>129</v>
      </c>
      <c r="R158" s="646" t="str">
        <f t="shared" si="11"/>
        <v>Hjo</v>
      </c>
      <c r="S158" s="646">
        <f t="shared" si="12"/>
        <v>79</v>
      </c>
      <c r="T158" s="645" t="str">
        <f t="shared" ca="1" si="13"/>
        <v>$Q$159</v>
      </c>
      <c r="U158" s="647">
        <v>9067</v>
      </c>
      <c r="V158" s="645">
        <f t="shared" si="14"/>
        <v>716293</v>
      </c>
    </row>
    <row r="159" spans="1:22" x14ac:dyDescent="0.2">
      <c r="A159" s="593" t="s">
        <v>1160</v>
      </c>
      <c r="B159" s="594" t="s">
        <v>934</v>
      </c>
      <c r="C159" s="437" t="s">
        <v>518</v>
      </c>
      <c r="D159" s="437" t="s">
        <v>518</v>
      </c>
      <c r="E159" s="626">
        <v>10418</v>
      </c>
      <c r="F159" s="626">
        <v>14162</v>
      </c>
      <c r="G159" s="626">
        <v>4311</v>
      </c>
      <c r="H159" s="626">
        <v>2849</v>
      </c>
      <c r="I159" s="626">
        <v>0</v>
      </c>
      <c r="J159" s="626">
        <v>7236</v>
      </c>
      <c r="K159" s="626">
        <v>12</v>
      </c>
      <c r="L159" s="626">
        <v>65</v>
      </c>
      <c r="M159" s="626">
        <v>-49</v>
      </c>
      <c r="N159" s="626">
        <v>1278</v>
      </c>
      <c r="O159" s="626">
        <v>40282</v>
      </c>
      <c r="P159" s="638">
        <v>1320</v>
      </c>
      <c r="Q159" s="600">
        <f t="shared" si="10"/>
        <v>202</v>
      </c>
      <c r="R159" s="646" t="str">
        <f t="shared" si="11"/>
        <v>Härryda</v>
      </c>
      <c r="S159" s="646">
        <f t="shared" si="12"/>
        <v>1320</v>
      </c>
      <c r="T159" s="645" t="str">
        <f t="shared" ca="1" si="13"/>
        <v>$Q$160</v>
      </c>
      <c r="U159" s="647">
        <v>37356</v>
      </c>
      <c r="V159" s="645">
        <f t="shared" si="14"/>
        <v>49309920</v>
      </c>
    </row>
    <row r="160" spans="1:22" x14ac:dyDescent="0.2">
      <c r="A160" s="593" t="s">
        <v>1160</v>
      </c>
      <c r="B160" s="594" t="s">
        <v>945</v>
      </c>
      <c r="C160" s="437" t="s">
        <v>519</v>
      </c>
      <c r="D160" s="437" t="s">
        <v>519</v>
      </c>
      <c r="E160" s="626">
        <v>5769</v>
      </c>
      <c r="F160" s="626">
        <v>9560</v>
      </c>
      <c r="G160" s="626">
        <v>3998</v>
      </c>
      <c r="H160" s="626">
        <v>2352</v>
      </c>
      <c r="I160" s="626">
        <v>0</v>
      </c>
      <c r="J160" s="626">
        <v>14937</v>
      </c>
      <c r="K160" s="626">
        <v>33</v>
      </c>
      <c r="L160" s="626">
        <v>471</v>
      </c>
      <c r="M160" s="626">
        <v>-402</v>
      </c>
      <c r="N160" s="626">
        <v>1278</v>
      </c>
      <c r="O160" s="626">
        <v>37996</v>
      </c>
      <c r="P160" s="638">
        <v>-966</v>
      </c>
      <c r="Q160" s="600">
        <f t="shared" si="10"/>
        <v>55</v>
      </c>
      <c r="R160" s="646" t="str">
        <f t="shared" si="11"/>
        <v>Karlsborg</v>
      </c>
      <c r="S160" s="646">
        <f t="shared" si="12"/>
        <v>-966</v>
      </c>
      <c r="T160" s="645" t="str">
        <f t="shared" ca="1" si="13"/>
        <v>$Q$161</v>
      </c>
      <c r="U160" s="647">
        <v>6946</v>
      </c>
      <c r="V160" s="645">
        <f t="shared" si="14"/>
        <v>-6709836</v>
      </c>
    </row>
    <row r="161" spans="1:22" x14ac:dyDescent="0.2">
      <c r="A161" s="593" t="s">
        <v>1160</v>
      </c>
      <c r="B161" s="594" t="s">
        <v>963</v>
      </c>
      <c r="C161" s="437" t="s">
        <v>520</v>
      </c>
      <c r="D161" s="437" t="s">
        <v>520</v>
      </c>
      <c r="E161" s="626">
        <v>8839</v>
      </c>
      <c r="F161" s="626">
        <v>11947</v>
      </c>
      <c r="G161" s="626">
        <v>3770</v>
      </c>
      <c r="H161" s="626">
        <v>2913</v>
      </c>
      <c r="I161" s="626">
        <v>0</v>
      </c>
      <c r="J161" s="626">
        <v>10392</v>
      </c>
      <c r="K161" s="626">
        <v>0</v>
      </c>
      <c r="L161" s="626">
        <v>-64</v>
      </c>
      <c r="M161" s="626">
        <v>-115</v>
      </c>
      <c r="N161" s="626">
        <v>1278</v>
      </c>
      <c r="O161" s="626">
        <v>38960</v>
      </c>
      <c r="P161" s="638">
        <v>-2</v>
      </c>
      <c r="Q161" s="600">
        <f t="shared" si="10"/>
        <v>121</v>
      </c>
      <c r="R161" s="646" t="str">
        <f t="shared" si="11"/>
        <v>Kungälv</v>
      </c>
      <c r="S161" s="646">
        <f t="shared" si="12"/>
        <v>-2</v>
      </c>
      <c r="T161" s="645" t="str">
        <f t="shared" ca="1" si="13"/>
        <v>$Q$162</v>
      </c>
      <c r="U161" s="647">
        <v>43944</v>
      </c>
      <c r="V161" s="645">
        <f t="shared" si="14"/>
        <v>-87888</v>
      </c>
    </row>
    <row r="162" spans="1:22" x14ac:dyDescent="0.2">
      <c r="A162" s="593" t="s">
        <v>1160</v>
      </c>
      <c r="B162" s="594" t="s">
        <v>971</v>
      </c>
      <c r="C162" s="437" t="s">
        <v>521</v>
      </c>
      <c r="D162" s="437" t="s">
        <v>521</v>
      </c>
      <c r="E162" s="626">
        <v>10119</v>
      </c>
      <c r="F162" s="626">
        <v>14131</v>
      </c>
      <c r="G162" s="626">
        <v>4267</v>
      </c>
      <c r="H162" s="626">
        <v>2700</v>
      </c>
      <c r="I162" s="626">
        <v>0</v>
      </c>
      <c r="J162" s="626">
        <v>8007</v>
      </c>
      <c r="K162" s="626">
        <v>0</v>
      </c>
      <c r="L162" s="626">
        <v>-13</v>
      </c>
      <c r="M162" s="626">
        <v>-164</v>
      </c>
      <c r="N162" s="626">
        <v>1278</v>
      </c>
      <c r="O162" s="626">
        <v>40325</v>
      </c>
      <c r="P162" s="638">
        <v>1363</v>
      </c>
      <c r="Q162" s="600">
        <f t="shared" si="10"/>
        <v>206</v>
      </c>
      <c r="R162" s="646" t="str">
        <f t="shared" si="11"/>
        <v>Lerum</v>
      </c>
      <c r="S162" s="646">
        <f t="shared" si="12"/>
        <v>1363</v>
      </c>
      <c r="T162" s="645" t="str">
        <f t="shared" ca="1" si="13"/>
        <v>$Q$163</v>
      </c>
      <c r="U162" s="647">
        <v>41356</v>
      </c>
      <c r="V162" s="645">
        <f t="shared" si="14"/>
        <v>56368228</v>
      </c>
    </row>
    <row r="163" spans="1:22" x14ac:dyDescent="0.2">
      <c r="A163" s="593" t="s">
        <v>1160</v>
      </c>
      <c r="B163" s="594" t="s">
        <v>974</v>
      </c>
      <c r="C163" s="437" t="s">
        <v>522</v>
      </c>
      <c r="D163" s="437" t="s">
        <v>522</v>
      </c>
      <c r="E163" s="626">
        <v>7133</v>
      </c>
      <c r="F163" s="626">
        <v>10713</v>
      </c>
      <c r="G163" s="626">
        <v>3831</v>
      </c>
      <c r="H163" s="626">
        <v>3109</v>
      </c>
      <c r="I163" s="626">
        <v>0</v>
      </c>
      <c r="J163" s="626">
        <v>11709</v>
      </c>
      <c r="K163" s="626">
        <v>0</v>
      </c>
      <c r="L163" s="626">
        <v>-79</v>
      </c>
      <c r="M163" s="626">
        <v>-402</v>
      </c>
      <c r="N163" s="626">
        <v>1278</v>
      </c>
      <c r="O163" s="626">
        <v>37292</v>
      </c>
      <c r="P163" s="638">
        <v>-1670</v>
      </c>
      <c r="Q163" s="600">
        <f t="shared" si="10"/>
        <v>27</v>
      </c>
      <c r="R163" s="646" t="str">
        <f t="shared" si="11"/>
        <v>Lidköping</v>
      </c>
      <c r="S163" s="646">
        <f t="shared" si="12"/>
        <v>-1670</v>
      </c>
      <c r="T163" s="645" t="str">
        <f t="shared" ca="1" si="13"/>
        <v>$Q$164</v>
      </c>
      <c r="U163" s="647">
        <v>39515</v>
      </c>
      <c r="V163" s="645">
        <f t="shared" si="14"/>
        <v>-65990050</v>
      </c>
    </row>
    <row r="164" spans="1:22" x14ac:dyDescent="0.2">
      <c r="A164" s="593" t="s">
        <v>1160</v>
      </c>
      <c r="B164" s="594" t="s">
        <v>975</v>
      </c>
      <c r="C164" s="437" t="s">
        <v>523</v>
      </c>
      <c r="D164" s="437" t="s">
        <v>523</v>
      </c>
      <c r="E164" s="626">
        <v>9100</v>
      </c>
      <c r="F164" s="626">
        <v>10311</v>
      </c>
      <c r="G164" s="626">
        <v>4244</v>
      </c>
      <c r="H164" s="626">
        <v>3787</v>
      </c>
      <c r="I164" s="626">
        <v>38</v>
      </c>
      <c r="J164" s="626">
        <v>9572</v>
      </c>
      <c r="K164" s="626">
        <v>461</v>
      </c>
      <c r="L164" s="626">
        <v>-13</v>
      </c>
      <c r="M164" s="626">
        <v>-402</v>
      </c>
      <c r="N164" s="626">
        <v>1278</v>
      </c>
      <c r="O164" s="626">
        <v>38376</v>
      </c>
      <c r="P164" s="638">
        <v>-586</v>
      </c>
      <c r="Q164" s="600">
        <f t="shared" si="10"/>
        <v>74</v>
      </c>
      <c r="R164" s="646" t="str">
        <f t="shared" si="11"/>
        <v>Lilla Edet</v>
      </c>
      <c r="S164" s="646">
        <f t="shared" si="12"/>
        <v>-586</v>
      </c>
      <c r="T164" s="645" t="str">
        <f t="shared" ca="1" si="13"/>
        <v>$Q$165</v>
      </c>
      <c r="U164" s="647">
        <v>13909</v>
      </c>
      <c r="V164" s="645">
        <f t="shared" si="14"/>
        <v>-8150674</v>
      </c>
    </row>
    <row r="165" spans="1:22" x14ac:dyDescent="0.2">
      <c r="A165" s="593" t="s">
        <v>1160</v>
      </c>
      <c r="B165" s="594" t="s">
        <v>986</v>
      </c>
      <c r="C165" s="437" t="s">
        <v>524</v>
      </c>
      <c r="D165" s="437" t="s">
        <v>524</v>
      </c>
      <c r="E165" s="626">
        <v>6053</v>
      </c>
      <c r="F165" s="626">
        <v>9466</v>
      </c>
      <c r="G165" s="626">
        <v>3738</v>
      </c>
      <c r="H165" s="626">
        <v>3382</v>
      </c>
      <c r="I165" s="626">
        <v>0</v>
      </c>
      <c r="J165" s="626">
        <v>14506</v>
      </c>
      <c r="K165" s="626">
        <v>17</v>
      </c>
      <c r="L165" s="626">
        <v>-130</v>
      </c>
      <c r="M165" s="626">
        <v>-317</v>
      </c>
      <c r="N165" s="626">
        <v>1278</v>
      </c>
      <c r="O165" s="626">
        <v>37993</v>
      </c>
      <c r="P165" s="638">
        <v>-969</v>
      </c>
      <c r="Q165" s="600">
        <f t="shared" si="10"/>
        <v>53</v>
      </c>
      <c r="R165" s="646" t="str">
        <f t="shared" si="11"/>
        <v>Lysekil</v>
      </c>
      <c r="S165" s="646">
        <f t="shared" si="12"/>
        <v>-969</v>
      </c>
      <c r="T165" s="645" t="str">
        <f t="shared" ca="1" si="13"/>
        <v>$Q$166</v>
      </c>
      <c r="U165" s="647">
        <v>14633</v>
      </c>
      <c r="V165" s="645">
        <f t="shared" si="14"/>
        <v>-14179377</v>
      </c>
    </row>
    <row r="166" spans="1:22" x14ac:dyDescent="0.2">
      <c r="A166" s="593" t="s">
        <v>1160</v>
      </c>
      <c r="B166" s="594" t="s">
        <v>990</v>
      </c>
      <c r="C166" s="437" t="s">
        <v>525</v>
      </c>
      <c r="D166" s="437" t="s">
        <v>525</v>
      </c>
      <c r="E166" s="626">
        <v>6775</v>
      </c>
      <c r="F166" s="626">
        <v>10009</v>
      </c>
      <c r="G166" s="626">
        <v>3774</v>
      </c>
      <c r="H166" s="626">
        <v>2883</v>
      </c>
      <c r="I166" s="626">
        <v>0</v>
      </c>
      <c r="J166" s="626">
        <v>13320</v>
      </c>
      <c r="K166" s="626">
        <v>44</v>
      </c>
      <c r="L166" s="626">
        <v>-79</v>
      </c>
      <c r="M166" s="626">
        <v>-402</v>
      </c>
      <c r="N166" s="626">
        <v>1278</v>
      </c>
      <c r="O166" s="626">
        <v>37602</v>
      </c>
      <c r="P166" s="638">
        <v>-1360</v>
      </c>
      <c r="Q166" s="600">
        <f t="shared" si="10"/>
        <v>34</v>
      </c>
      <c r="R166" s="646" t="str">
        <f t="shared" si="11"/>
        <v>Mariestad</v>
      </c>
      <c r="S166" s="646">
        <f t="shared" si="12"/>
        <v>-1360</v>
      </c>
      <c r="T166" s="645" t="str">
        <f t="shared" ca="1" si="13"/>
        <v>$Q$167</v>
      </c>
      <c r="U166" s="647">
        <v>24285</v>
      </c>
      <c r="V166" s="645">
        <f t="shared" si="14"/>
        <v>-33027600</v>
      </c>
    </row>
    <row r="167" spans="1:22" x14ac:dyDescent="0.2">
      <c r="A167" s="593" t="s">
        <v>1160</v>
      </c>
      <c r="B167" s="594" t="s">
        <v>991</v>
      </c>
      <c r="C167" s="437" t="s">
        <v>526</v>
      </c>
      <c r="D167" s="437" t="s">
        <v>526</v>
      </c>
      <c r="E167" s="626">
        <v>7168</v>
      </c>
      <c r="F167" s="626">
        <v>11864</v>
      </c>
      <c r="G167" s="626">
        <v>4390</v>
      </c>
      <c r="H167" s="626">
        <v>3255</v>
      </c>
      <c r="I167" s="626">
        <v>0</v>
      </c>
      <c r="J167" s="626">
        <v>12168</v>
      </c>
      <c r="K167" s="626">
        <v>0</v>
      </c>
      <c r="L167" s="626">
        <v>-79</v>
      </c>
      <c r="M167" s="626">
        <v>-402</v>
      </c>
      <c r="N167" s="626">
        <v>1278</v>
      </c>
      <c r="O167" s="626">
        <v>39642</v>
      </c>
      <c r="P167" s="638">
        <v>680</v>
      </c>
      <c r="Q167" s="600">
        <f t="shared" si="10"/>
        <v>165</v>
      </c>
      <c r="R167" s="646" t="str">
        <f t="shared" si="11"/>
        <v>Mark</v>
      </c>
      <c r="S167" s="646">
        <f t="shared" si="12"/>
        <v>680</v>
      </c>
      <c r="T167" s="645" t="str">
        <f t="shared" ca="1" si="13"/>
        <v>$Q$168</v>
      </c>
      <c r="U167" s="647">
        <v>34450</v>
      </c>
      <c r="V167" s="645">
        <f t="shared" si="14"/>
        <v>23426000</v>
      </c>
    </row>
    <row r="168" spans="1:22" x14ac:dyDescent="0.2">
      <c r="A168" s="593" t="s">
        <v>1160</v>
      </c>
      <c r="B168" s="594" t="s">
        <v>993</v>
      </c>
      <c r="C168" s="437" t="s">
        <v>527</v>
      </c>
      <c r="D168" s="437" t="s">
        <v>527</v>
      </c>
      <c r="E168" s="626">
        <v>6108</v>
      </c>
      <c r="F168" s="626">
        <v>10345</v>
      </c>
      <c r="G168" s="626">
        <v>3955</v>
      </c>
      <c r="H168" s="626">
        <v>3392</v>
      </c>
      <c r="I168" s="626">
        <v>80</v>
      </c>
      <c r="J168" s="626">
        <v>15173</v>
      </c>
      <c r="K168" s="626">
        <v>145</v>
      </c>
      <c r="L168" s="626">
        <v>-56</v>
      </c>
      <c r="M168" s="626">
        <v>-402</v>
      </c>
      <c r="N168" s="626">
        <v>1278</v>
      </c>
      <c r="O168" s="626">
        <v>40018</v>
      </c>
      <c r="P168" s="638">
        <v>1056</v>
      </c>
      <c r="Q168" s="600">
        <f t="shared" si="10"/>
        <v>185</v>
      </c>
      <c r="R168" s="646" t="str">
        <f t="shared" si="11"/>
        <v>Mellerud</v>
      </c>
      <c r="S168" s="646">
        <f t="shared" si="12"/>
        <v>1056</v>
      </c>
      <c r="T168" s="645" t="str">
        <f t="shared" ca="1" si="13"/>
        <v>$Q$169</v>
      </c>
      <c r="U168" s="647">
        <v>9332</v>
      </c>
      <c r="V168" s="645">
        <f t="shared" si="14"/>
        <v>9854592</v>
      </c>
    </row>
    <row r="169" spans="1:22" x14ac:dyDescent="0.2">
      <c r="A169" s="593" t="s">
        <v>1160</v>
      </c>
      <c r="B169" s="594" t="s">
        <v>998</v>
      </c>
      <c r="C169" s="437" t="s">
        <v>528</v>
      </c>
      <c r="D169" s="437" t="s">
        <v>528</v>
      </c>
      <c r="E169" s="626">
        <v>7451</v>
      </c>
      <c r="F169" s="626">
        <v>10764</v>
      </c>
      <c r="G169" s="626">
        <v>4564</v>
      </c>
      <c r="H169" s="626">
        <v>2899</v>
      </c>
      <c r="I169" s="626">
        <v>0</v>
      </c>
      <c r="J169" s="626">
        <v>13712</v>
      </c>
      <c r="K169" s="626">
        <v>7</v>
      </c>
      <c r="L169" s="626">
        <v>-105</v>
      </c>
      <c r="M169" s="626">
        <v>-402</v>
      </c>
      <c r="N169" s="626">
        <v>1278</v>
      </c>
      <c r="O169" s="626">
        <v>40168</v>
      </c>
      <c r="P169" s="638">
        <v>1206</v>
      </c>
      <c r="Q169" s="600">
        <f t="shared" si="10"/>
        <v>194</v>
      </c>
      <c r="R169" s="646" t="str">
        <f t="shared" si="11"/>
        <v>Munkedal</v>
      </c>
      <c r="S169" s="646">
        <f t="shared" si="12"/>
        <v>1206</v>
      </c>
      <c r="T169" s="645" t="str">
        <f t="shared" ca="1" si="13"/>
        <v>$Q$170</v>
      </c>
      <c r="U169" s="647">
        <v>10371</v>
      </c>
      <c r="V169" s="645">
        <f t="shared" si="14"/>
        <v>12507426</v>
      </c>
    </row>
    <row r="170" spans="1:22" x14ac:dyDescent="0.2">
      <c r="A170" s="593" t="s">
        <v>1160</v>
      </c>
      <c r="B170" s="594" t="s">
        <v>1000</v>
      </c>
      <c r="C170" s="437" t="s">
        <v>529</v>
      </c>
      <c r="D170" s="437" t="s">
        <v>529</v>
      </c>
      <c r="E170" s="626">
        <v>8962</v>
      </c>
      <c r="F170" s="626">
        <v>11888</v>
      </c>
      <c r="G170" s="626">
        <v>4038</v>
      </c>
      <c r="H170" s="626">
        <v>3507</v>
      </c>
      <c r="I170" s="626">
        <v>19</v>
      </c>
      <c r="J170" s="626">
        <v>8530</v>
      </c>
      <c r="K170" s="626">
        <v>0</v>
      </c>
      <c r="L170" s="626">
        <v>65</v>
      </c>
      <c r="M170" s="626">
        <v>15</v>
      </c>
      <c r="N170" s="626">
        <v>1278</v>
      </c>
      <c r="O170" s="626">
        <v>38302</v>
      </c>
      <c r="P170" s="638">
        <v>-660</v>
      </c>
      <c r="Q170" s="600">
        <f t="shared" si="10"/>
        <v>70</v>
      </c>
      <c r="R170" s="646" t="str">
        <f t="shared" si="11"/>
        <v>Mölndal</v>
      </c>
      <c r="S170" s="646">
        <f t="shared" si="12"/>
        <v>-660</v>
      </c>
      <c r="T170" s="645" t="str">
        <f t="shared" ca="1" si="13"/>
        <v>$Q$171</v>
      </c>
      <c r="U170" s="647">
        <v>65779</v>
      </c>
      <c r="V170" s="645">
        <f t="shared" si="14"/>
        <v>-43414140</v>
      </c>
    </row>
    <row r="171" spans="1:22" x14ac:dyDescent="0.2">
      <c r="A171" s="593" t="s">
        <v>1160</v>
      </c>
      <c r="B171" s="594" t="s">
        <v>1019</v>
      </c>
      <c r="C171" s="437" t="s">
        <v>530</v>
      </c>
      <c r="D171" s="437" t="s">
        <v>530</v>
      </c>
      <c r="E171" s="626">
        <v>5987</v>
      </c>
      <c r="F171" s="626">
        <v>9696</v>
      </c>
      <c r="G171" s="626">
        <v>4431</v>
      </c>
      <c r="H171" s="626">
        <v>2880</v>
      </c>
      <c r="I171" s="626">
        <v>0</v>
      </c>
      <c r="J171" s="626">
        <v>13728</v>
      </c>
      <c r="K171" s="626">
        <v>71</v>
      </c>
      <c r="L171" s="626">
        <v>-130</v>
      </c>
      <c r="M171" s="626">
        <v>-318</v>
      </c>
      <c r="N171" s="626">
        <v>1278</v>
      </c>
      <c r="O171" s="626">
        <v>37623</v>
      </c>
      <c r="P171" s="638">
        <v>-1339</v>
      </c>
      <c r="Q171" s="600">
        <f t="shared" si="10"/>
        <v>35</v>
      </c>
      <c r="R171" s="646" t="str">
        <f t="shared" si="11"/>
        <v>Orust</v>
      </c>
      <c r="S171" s="646">
        <f t="shared" si="12"/>
        <v>-1339</v>
      </c>
      <c r="T171" s="645" t="str">
        <f t="shared" ca="1" si="13"/>
        <v>$Q$172</v>
      </c>
      <c r="U171" s="647">
        <v>15068</v>
      </c>
      <c r="V171" s="645">
        <f t="shared" si="14"/>
        <v>-20176052</v>
      </c>
    </row>
    <row r="172" spans="1:22" x14ac:dyDescent="0.2">
      <c r="A172" s="593" t="s">
        <v>1160</v>
      </c>
      <c r="B172" s="594" t="s">
        <v>1025</v>
      </c>
      <c r="C172" s="437" t="s">
        <v>531</v>
      </c>
      <c r="D172" s="437" t="s">
        <v>531</v>
      </c>
      <c r="E172" s="626">
        <v>9830</v>
      </c>
      <c r="F172" s="626">
        <v>12627</v>
      </c>
      <c r="G172" s="626">
        <v>4000</v>
      </c>
      <c r="H172" s="626">
        <v>3486</v>
      </c>
      <c r="I172" s="626">
        <v>24</v>
      </c>
      <c r="J172" s="626">
        <v>8892</v>
      </c>
      <c r="K172" s="626">
        <v>0</v>
      </c>
      <c r="L172" s="626">
        <v>65</v>
      </c>
      <c r="M172" s="626">
        <v>38</v>
      </c>
      <c r="N172" s="626">
        <v>1278</v>
      </c>
      <c r="O172" s="626">
        <v>40240</v>
      </c>
      <c r="P172" s="638">
        <v>1278</v>
      </c>
      <c r="Q172" s="600">
        <f t="shared" si="10"/>
        <v>199</v>
      </c>
      <c r="R172" s="646" t="str">
        <f t="shared" si="11"/>
        <v>Partille</v>
      </c>
      <c r="S172" s="646">
        <f t="shared" si="12"/>
        <v>1278</v>
      </c>
      <c r="T172" s="645" t="str">
        <f t="shared" ca="1" si="13"/>
        <v>$Q$173</v>
      </c>
      <c r="U172" s="647">
        <v>37826</v>
      </c>
      <c r="V172" s="645">
        <f t="shared" si="14"/>
        <v>48341628</v>
      </c>
    </row>
    <row r="173" spans="1:22" x14ac:dyDescent="0.2">
      <c r="A173" s="593" t="s">
        <v>1160</v>
      </c>
      <c r="B173" s="594" t="s">
        <v>1038</v>
      </c>
      <c r="C173" s="437" t="s">
        <v>532</v>
      </c>
      <c r="D173" s="437" t="s">
        <v>532</v>
      </c>
      <c r="E173" s="626">
        <v>7231</v>
      </c>
      <c r="F173" s="626">
        <v>10952</v>
      </c>
      <c r="G173" s="626">
        <v>4133</v>
      </c>
      <c r="H173" s="626">
        <v>3556</v>
      </c>
      <c r="I173" s="626">
        <v>100</v>
      </c>
      <c r="J173" s="626">
        <v>11642</v>
      </c>
      <c r="K173" s="626">
        <v>25</v>
      </c>
      <c r="L173" s="626">
        <v>-56</v>
      </c>
      <c r="M173" s="626">
        <v>-402</v>
      </c>
      <c r="N173" s="626">
        <v>1278</v>
      </c>
      <c r="O173" s="626">
        <v>38459</v>
      </c>
      <c r="P173" s="638">
        <v>-503</v>
      </c>
      <c r="Q173" s="600">
        <f t="shared" si="10"/>
        <v>82</v>
      </c>
      <c r="R173" s="646" t="str">
        <f t="shared" si="11"/>
        <v>Skara</v>
      </c>
      <c r="S173" s="646">
        <f t="shared" si="12"/>
        <v>-503</v>
      </c>
      <c r="T173" s="645" t="str">
        <f t="shared" ca="1" si="13"/>
        <v>$Q$174</v>
      </c>
      <c r="U173" s="647">
        <v>18822</v>
      </c>
      <c r="V173" s="645">
        <f t="shared" si="14"/>
        <v>-9467466</v>
      </c>
    </row>
    <row r="174" spans="1:22" x14ac:dyDescent="0.2">
      <c r="A174" s="593" t="s">
        <v>1160</v>
      </c>
      <c r="B174" s="594" t="s">
        <v>1042</v>
      </c>
      <c r="C174" s="437" t="s">
        <v>533</v>
      </c>
      <c r="D174" s="437" t="s">
        <v>533</v>
      </c>
      <c r="E174" s="626">
        <v>7427</v>
      </c>
      <c r="F174" s="626">
        <v>10057</v>
      </c>
      <c r="G174" s="626">
        <v>3896</v>
      </c>
      <c r="H174" s="626">
        <v>3113</v>
      </c>
      <c r="I174" s="626">
        <v>90</v>
      </c>
      <c r="J174" s="626">
        <v>10042</v>
      </c>
      <c r="K174" s="626">
        <v>0</v>
      </c>
      <c r="L174" s="626">
        <v>-56</v>
      </c>
      <c r="M174" s="626">
        <v>-402</v>
      </c>
      <c r="N174" s="626">
        <v>1278</v>
      </c>
      <c r="O174" s="626">
        <v>35445</v>
      </c>
      <c r="P174" s="638">
        <v>-3517</v>
      </c>
      <c r="Q174" s="600">
        <f t="shared" si="10"/>
        <v>5</v>
      </c>
      <c r="R174" s="646" t="str">
        <f t="shared" si="11"/>
        <v>Skövde</v>
      </c>
      <c r="S174" s="646">
        <f t="shared" si="12"/>
        <v>-3517</v>
      </c>
      <c r="T174" s="645" t="str">
        <f t="shared" ca="1" si="13"/>
        <v>$Q$175</v>
      </c>
      <c r="U174" s="647">
        <v>54848</v>
      </c>
      <c r="V174" s="645">
        <f t="shared" si="14"/>
        <v>-192900416</v>
      </c>
    </row>
    <row r="175" spans="1:22" x14ac:dyDescent="0.2">
      <c r="A175" s="593" t="s">
        <v>1160</v>
      </c>
      <c r="B175" s="594" t="s">
        <v>1048</v>
      </c>
      <c r="C175" s="437" t="s">
        <v>534</v>
      </c>
      <c r="D175" s="437" t="s">
        <v>534</v>
      </c>
      <c r="E175" s="626">
        <v>4918</v>
      </c>
      <c r="F175" s="626">
        <v>7910</v>
      </c>
      <c r="G175" s="626">
        <v>4044</v>
      </c>
      <c r="H175" s="626">
        <v>2256</v>
      </c>
      <c r="I175" s="626">
        <v>0</v>
      </c>
      <c r="J175" s="626">
        <v>17043</v>
      </c>
      <c r="K175" s="626">
        <v>143</v>
      </c>
      <c r="L175" s="626">
        <v>-130</v>
      </c>
      <c r="M175" s="626">
        <v>-152</v>
      </c>
      <c r="N175" s="626">
        <v>1278</v>
      </c>
      <c r="O175" s="626">
        <v>37310</v>
      </c>
      <c r="P175" s="638">
        <v>-1652</v>
      </c>
      <c r="Q175" s="600">
        <f t="shared" si="10"/>
        <v>28</v>
      </c>
      <c r="R175" s="646" t="str">
        <f t="shared" si="11"/>
        <v>Sotenäs</v>
      </c>
      <c r="S175" s="646">
        <f t="shared" si="12"/>
        <v>-1652</v>
      </c>
      <c r="T175" s="645" t="str">
        <f t="shared" ca="1" si="13"/>
        <v>$Q$176</v>
      </c>
      <c r="U175" s="647">
        <v>9104</v>
      </c>
      <c r="V175" s="645">
        <f t="shared" si="14"/>
        <v>-15039808</v>
      </c>
    </row>
    <row r="176" spans="1:22" x14ac:dyDescent="0.2">
      <c r="A176" s="593" t="s">
        <v>1160</v>
      </c>
      <c r="B176" s="594" t="s">
        <v>1050</v>
      </c>
      <c r="C176" s="437" t="s">
        <v>535</v>
      </c>
      <c r="D176" s="437" t="s">
        <v>535</v>
      </c>
      <c r="E176" s="626">
        <v>8183</v>
      </c>
      <c r="F176" s="626">
        <v>12682</v>
      </c>
      <c r="G176" s="626">
        <v>4412</v>
      </c>
      <c r="H176" s="626">
        <v>2971</v>
      </c>
      <c r="I176" s="626">
        <v>0</v>
      </c>
      <c r="J176" s="626">
        <v>9223</v>
      </c>
      <c r="K176" s="626">
        <v>0</v>
      </c>
      <c r="L176" s="626">
        <v>-64</v>
      </c>
      <c r="M176" s="626">
        <v>-119</v>
      </c>
      <c r="N176" s="626">
        <v>1278</v>
      </c>
      <c r="O176" s="626">
        <v>38566</v>
      </c>
      <c r="P176" s="638">
        <v>-396</v>
      </c>
      <c r="Q176" s="600">
        <f t="shared" si="10"/>
        <v>93</v>
      </c>
      <c r="R176" s="646" t="str">
        <f t="shared" si="11"/>
        <v>Stenungsund</v>
      </c>
      <c r="S176" s="646">
        <f t="shared" si="12"/>
        <v>-396</v>
      </c>
      <c r="T176" s="645" t="str">
        <f t="shared" ca="1" si="13"/>
        <v>$Q$177</v>
      </c>
      <c r="U176" s="647">
        <v>26180</v>
      </c>
      <c r="V176" s="645">
        <f t="shared" si="14"/>
        <v>-10367280</v>
      </c>
    </row>
    <row r="177" spans="1:22" x14ac:dyDescent="0.2">
      <c r="A177" s="593" t="s">
        <v>1160</v>
      </c>
      <c r="B177" s="594" t="s">
        <v>1055</v>
      </c>
      <c r="C177" s="437" t="s">
        <v>536</v>
      </c>
      <c r="D177" s="437" t="s">
        <v>536</v>
      </c>
      <c r="E177" s="626">
        <v>7846</v>
      </c>
      <c r="F177" s="626">
        <v>10570</v>
      </c>
      <c r="G177" s="626">
        <v>3341</v>
      </c>
      <c r="H177" s="626">
        <v>2820</v>
      </c>
      <c r="I177" s="626">
        <v>45</v>
      </c>
      <c r="J177" s="626">
        <v>11463</v>
      </c>
      <c r="K177" s="626">
        <v>121</v>
      </c>
      <c r="L177" s="626">
        <v>-130</v>
      </c>
      <c r="M177" s="626">
        <v>-155</v>
      </c>
      <c r="N177" s="626">
        <v>1278</v>
      </c>
      <c r="O177" s="626">
        <v>37199</v>
      </c>
      <c r="P177" s="638">
        <v>-1763</v>
      </c>
      <c r="Q177" s="600">
        <f t="shared" si="10"/>
        <v>22</v>
      </c>
      <c r="R177" s="646" t="str">
        <f t="shared" si="11"/>
        <v>Strömstad</v>
      </c>
      <c r="S177" s="646">
        <f t="shared" si="12"/>
        <v>-1763</v>
      </c>
      <c r="T177" s="645" t="str">
        <f t="shared" ca="1" si="13"/>
        <v>$Q$178</v>
      </c>
      <c r="U177" s="647">
        <v>13171</v>
      </c>
      <c r="V177" s="645">
        <f t="shared" si="14"/>
        <v>-23220473</v>
      </c>
    </row>
    <row r="178" spans="1:22" x14ac:dyDescent="0.2">
      <c r="A178" s="593" t="s">
        <v>1160</v>
      </c>
      <c r="B178" s="594" t="s">
        <v>1063</v>
      </c>
      <c r="C178" s="437" t="s">
        <v>537</v>
      </c>
      <c r="D178" s="437" t="s">
        <v>537</v>
      </c>
      <c r="E178" s="626">
        <v>7276</v>
      </c>
      <c r="F178" s="626">
        <v>11404</v>
      </c>
      <c r="G178" s="626">
        <v>4806</v>
      </c>
      <c r="H178" s="626">
        <v>3288</v>
      </c>
      <c r="I178" s="626">
        <v>48</v>
      </c>
      <c r="J178" s="626">
        <v>12112</v>
      </c>
      <c r="K178" s="626">
        <v>39</v>
      </c>
      <c r="L178" s="626">
        <v>143</v>
      </c>
      <c r="M178" s="626">
        <v>-402</v>
      </c>
      <c r="N178" s="626">
        <v>1278</v>
      </c>
      <c r="O178" s="626">
        <v>39992</v>
      </c>
      <c r="P178" s="638">
        <v>1030</v>
      </c>
      <c r="Q178" s="600">
        <f t="shared" si="10"/>
        <v>184</v>
      </c>
      <c r="R178" s="646" t="str">
        <f t="shared" si="11"/>
        <v>Svenljunga</v>
      </c>
      <c r="S178" s="646">
        <f t="shared" si="12"/>
        <v>1030</v>
      </c>
      <c r="T178" s="645" t="str">
        <f t="shared" ca="1" si="13"/>
        <v>$Q$179</v>
      </c>
      <c r="U178" s="647">
        <v>10668</v>
      </c>
      <c r="V178" s="645">
        <f t="shared" si="14"/>
        <v>10988040</v>
      </c>
    </row>
    <row r="179" spans="1:22" x14ac:dyDescent="0.2">
      <c r="A179" s="593" t="s">
        <v>1160</v>
      </c>
      <c r="B179" s="594" t="s">
        <v>1071</v>
      </c>
      <c r="C179" s="437" t="s">
        <v>538</v>
      </c>
      <c r="D179" s="437" t="s">
        <v>538</v>
      </c>
      <c r="E179" s="626">
        <v>6229</v>
      </c>
      <c r="F179" s="626">
        <v>9883</v>
      </c>
      <c r="G179" s="626">
        <v>3632</v>
      </c>
      <c r="H179" s="626">
        <v>2959</v>
      </c>
      <c r="I179" s="626">
        <v>3</v>
      </c>
      <c r="J179" s="626">
        <v>14307</v>
      </c>
      <c r="K179" s="626">
        <v>17</v>
      </c>
      <c r="L179" s="626">
        <v>-130</v>
      </c>
      <c r="M179" s="626">
        <v>-317</v>
      </c>
      <c r="N179" s="626">
        <v>1278</v>
      </c>
      <c r="O179" s="626">
        <v>37861</v>
      </c>
      <c r="P179" s="638">
        <v>-1101</v>
      </c>
      <c r="Q179" s="600">
        <f t="shared" si="10"/>
        <v>44</v>
      </c>
      <c r="R179" s="646" t="str">
        <f t="shared" si="11"/>
        <v>Tanum</v>
      </c>
      <c r="S179" s="646">
        <f t="shared" si="12"/>
        <v>-1101</v>
      </c>
      <c r="T179" s="645" t="str">
        <f t="shared" ca="1" si="13"/>
        <v>$Q$180</v>
      </c>
      <c r="U179" s="647">
        <v>12738</v>
      </c>
      <c r="V179" s="645">
        <f t="shared" si="14"/>
        <v>-14024538</v>
      </c>
    </row>
    <row r="180" spans="1:22" x14ac:dyDescent="0.2">
      <c r="A180" s="593" t="s">
        <v>1160</v>
      </c>
      <c r="B180" s="594" t="s">
        <v>1072</v>
      </c>
      <c r="C180" s="437" t="s">
        <v>539</v>
      </c>
      <c r="D180" s="437" t="s">
        <v>539</v>
      </c>
      <c r="E180" s="626">
        <v>7184</v>
      </c>
      <c r="F180" s="626">
        <v>10808</v>
      </c>
      <c r="G180" s="626">
        <v>4543</v>
      </c>
      <c r="H180" s="626">
        <v>3403</v>
      </c>
      <c r="I180" s="626">
        <v>0</v>
      </c>
      <c r="J180" s="626">
        <v>12966</v>
      </c>
      <c r="K180" s="626">
        <v>0</v>
      </c>
      <c r="L180" s="626">
        <v>-56</v>
      </c>
      <c r="M180" s="626">
        <v>-402</v>
      </c>
      <c r="N180" s="626">
        <v>1278</v>
      </c>
      <c r="O180" s="626">
        <v>39724</v>
      </c>
      <c r="P180" s="638">
        <v>762</v>
      </c>
      <c r="Q180" s="600">
        <f t="shared" si="10"/>
        <v>169</v>
      </c>
      <c r="R180" s="646" t="str">
        <f t="shared" si="11"/>
        <v>Tibro</v>
      </c>
      <c r="S180" s="646">
        <f t="shared" si="12"/>
        <v>762</v>
      </c>
      <c r="T180" s="645" t="str">
        <f t="shared" ca="1" si="13"/>
        <v>$Q$181</v>
      </c>
      <c r="U180" s="647">
        <v>11118</v>
      </c>
      <c r="V180" s="645">
        <f t="shared" si="14"/>
        <v>8471916</v>
      </c>
    </row>
    <row r="181" spans="1:22" x14ac:dyDescent="0.2">
      <c r="A181" s="593" t="s">
        <v>1160</v>
      </c>
      <c r="B181" s="594" t="s">
        <v>1073</v>
      </c>
      <c r="C181" s="437" t="s">
        <v>540</v>
      </c>
      <c r="D181" s="437" t="s">
        <v>540</v>
      </c>
      <c r="E181" s="626">
        <v>7016</v>
      </c>
      <c r="F181" s="626">
        <v>10052</v>
      </c>
      <c r="G181" s="626">
        <v>4376</v>
      </c>
      <c r="H181" s="626">
        <v>2970</v>
      </c>
      <c r="I181" s="626">
        <v>0</v>
      </c>
      <c r="J181" s="626">
        <v>12686</v>
      </c>
      <c r="K181" s="626">
        <v>90</v>
      </c>
      <c r="L181" s="626">
        <v>-56</v>
      </c>
      <c r="M181" s="626">
        <v>-402</v>
      </c>
      <c r="N181" s="626">
        <v>1278</v>
      </c>
      <c r="O181" s="626">
        <v>38010</v>
      </c>
      <c r="P181" s="638">
        <v>-952</v>
      </c>
      <c r="Q181" s="600">
        <f t="shared" si="10"/>
        <v>56</v>
      </c>
      <c r="R181" s="646" t="str">
        <f t="shared" si="11"/>
        <v>Tidaholm</v>
      </c>
      <c r="S181" s="646">
        <f t="shared" si="12"/>
        <v>-952</v>
      </c>
      <c r="T181" s="645" t="str">
        <f t="shared" ca="1" si="13"/>
        <v>$Q$182</v>
      </c>
      <c r="U181" s="647">
        <v>12822</v>
      </c>
      <c r="V181" s="645">
        <f t="shared" si="14"/>
        <v>-12206544</v>
      </c>
    </row>
    <row r="182" spans="1:22" x14ac:dyDescent="0.2">
      <c r="A182" s="593" t="s">
        <v>1160</v>
      </c>
      <c r="B182" s="594" t="s">
        <v>1077</v>
      </c>
      <c r="C182" s="437" t="s">
        <v>541</v>
      </c>
      <c r="D182" s="437" t="s">
        <v>541</v>
      </c>
      <c r="E182" s="626">
        <v>6993</v>
      </c>
      <c r="F182" s="626">
        <v>10273</v>
      </c>
      <c r="G182" s="626">
        <v>4054</v>
      </c>
      <c r="H182" s="626">
        <v>2310</v>
      </c>
      <c r="I182" s="626">
        <v>0</v>
      </c>
      <c r="J182" s="626">
        <v>11698</v>
      </c>
      <c r="K182" s="626">
        <v>0</v>
      </c>
      <c r="L182" s="626">
        <v>-64</v>
      </c>
      <c r="M182" s="626">
        <v>-132</v>
      </c>
      <c r="N182" s="626">
        <v>1278</v>
      </c>
      <c r="O182" s="626">
        <v>36410</v>
      </c>
      <c r="P182" s="638">
        <v>-2552</v>
      </c>
      <c r="Q182" s="600">
        <f t="shared" si="10"/>
        <v>10</v>
      </c>
      <c r="R182" s="646" t="str">
        <f t="shared" si="11"/>
        <v>Tjörn</v>
      </c>
      <c r="S182" s="646">
        <f t="shared" si="12"/>
        <v>-2552</v>
      </c>
      <c r="T182" s="645" t="str">
        <f t="shared" ca="1" si="13"/>
        <v>$Q$183</v>
      </c>
      <c r="U182" s="647">
        <v>15761</v>
      </c>
      <c r="V182" s="645">
        <f t="shared" si="14"/>
        <v>-40222072</v>
      </c>
    </row>
    <row r="183" spans="1:22" x14ac:dyDescent="0.2">
      <c r="A183" s="593" t="s">
        <v>1160</v>
      </c>
      <c r="B183" s="594" t="s">
        <v>1081</v>
      </c>
      <c r="C183" s="437" t="s">
        <v>542</v>
      </c>
      <c r="D183" s="437" t="s">
        <v>542</v>
      </c>
      <c r="E183" s="626">
        <v>7157</v>
      </c>
      <c r="F183" s="626">
        <v>11183</v>
      </c>
      <c r="G183" s="626">
        <v>4866</v>
      </c>
      <c r="H183" s="626">
        <v>2931</v>
      </c>
      <c r="I183" s="626">
        <v>31</v>
      </c>
      <c r="J183" s="626">
        <v>13069</v>
      </c>
      <c r="K183" s="626">
        <v>65</v>
      </c>
      <c r="L183" s="626">
        <v>-30</v>
      </c>
      <c r="M183" s="626">
        <v>-402</v>
      </c>
      <c r="N183" s="626">
        <v>1278</v>
      </c>
      <c r="O183" s="626">
        <v>40148</v>
      </c>
      <c r="P183" s="638">
        <v>1186</v>
      </c>
      <c r="Q183" s="600">
        <f t="shared" si="10"/>
        <v>193</v>
      </c>
      <c r="R183" s="646" t="str">
        <f t="shared" si="11"/>
        <v>Tranemo</v>
      </c>
      <c r="S183" s="646">
        <f t="shared" si="12"/>
        <v>1186</v>
      </c>
      <c r="T183" s="645" t="str">
        <f t="shared" ca="1" si="13"/>
        <v>$Q$184</v>
      </c>
      <c r="U183" s="647">
        <v>11818</v>
      </c>
      <c r="V183" s="645">
        <f t="shared" si="14"/>
        <v>14016148</v>
      </c>
    </row>
    <row r="184" spans="1:22" x14ac:dyDescent="0.2">
      <c r="A184" s="593" t="s">
        <v>1160</v>
      </c>
      <c r="B184" s="594" t="s">
        <v>1084</v>
      </c>
      <c r="C184" s="437" t="s">
        <v>543</v>
      </c>
      <c r="D184" s="437" t="s">
        <v>543</v>
      </c>
      <c r="E184" s="626">
        <v>8131</v>
      </c>
      <c r="F184" s="626">
        <v>11370</v>
      </c>
      <c r="G184" s="626">
        <v>4006</v>
      </c>
      <c r="H184" s="626">
        <v>4933</v>
      </c>
      <c r="I184" s="626">
        <v>348</v>
      </c>
      <c r="J184" s="626">
        <v>10319</v>
      </c>
      <c r="K184" s="626">
        <v>1</v>
      </c>
      <c r="L184" s="626">
        <v>-79</v>
      </c>
      <c r="M184" s="626">
        <v>-402</v>
      </c>
      <c r="N184" s="626">
        <v>1278</v>
      </c>
      <c r="O184" s="626">
        <v>39905</v>
      </c>
      <c r="P184" s="638">
        <v>943</v>
      </c>
      <c r="Q184" s="600">
        <f t="shared" si="10"/>
        <v>179</v>
      </c>
      <c r="R184" s="646" t="str">
        <f t="shared" si="11"/>
        <v>Trollhättan</v>
      </c>
      <c r="S184" s="646">
        <f t="shared" si="12"/>
        <v>943</v>
      </c>
      <c r="T184" s="645" t="str">
        <f t="shared" ca="1" si="13"/>
        <v>$Q$185</v>
      </c>
      <c r="U184" s="647">
        <v>58111</v>
      </c>
      <c r="V184" s="645">
        <f t="shared" si="14"/>
        <v>54798673</v>
      </c>
    </row>
    <row r="185" spans="1:22" x14ac:dyDescent="0.2">
      <c r="A185" s="593" t="s">
        <v>1160</v>
      </c>
      <c r="B185" s="594" t="s">
        <v>1088</v>
      </c>
      <c r="C185" s="437" t="s">
        <v>544</v>
      </c>
      <c r="D185" s="437" t="s">
        <v>544</v>
      </c>
      <c r="E185" s="626">
        <v>6400</v>
      </c>
      <c r="F185" s="626">
        <v>10731</v>
      </c>
      <c r="G185" s="626">
        <v>4755</v>
      </c>
      <c r="H185" s="626">
        <v>3219</v>
      </c>
      <c r="I185" s="626">
        <v>11</v>
      </c>
      <c r="J185" s="626">
        <v>13069</v>
      </c>
      <c r="K185" s="626">
        <v>34</v>
      </c>
      <c r="L185" s="626">
        <v>-56</v>
      </c>
      <c r="M185" s="626">
        <v>-402</v>
      </c>
      <c r="N185" s="626">
        <v>1278</v>
      </c>
      <c r="O185" s="626">
        <v>39039</v>
      </c>
      <c r="P185" s="638">
        <v>77</v>
      </c>
      <c r="Q185" s="600">
        <f t="shared" si="10"/>
        <v>128</v>
      </c>
      <c r="R185" s="646" t="str">
        <f t="shared" si="11"/>
        <v>Töreboda</v>
      </c>
      <c r="S185" s="646">
        <f t="shared" si="12"/>
        <v>77</v>
      </c>
      <c r="T185" s="645" t="str">
        <f t="shared" ca="1" si="13"/>
        <v>$Q$186</v>
      </c>
      <c r="U185" s="647">
        <v>9427</v>
      </c>
      <c r="V185" s="645">
        <f t="shared" si="14"/>
        <v>725879</v>
      </c>
    </row>
    <row r="186" spans="1:22" x14ac:dyDescent="0.2">
      <c r="A186" s="593" t="s">
        <v>1160</v>
      </c>
      <c r="B186" s="594" t="s">
        <v>1089</v>
      </c>
      <c r="C186" s="437" t="s">
        <v>545</v>
      </c>
      <c r="D186" s="437" t="s">
        <v>545</v>
      </c>
      <c r="E186" s="626">
        <v>8038</v>
      </c>
      <c r="F186" s="626">
        <v>10813</v>
      </c>
      <c r="G186" s="626">
        <v>4090</v>
      </c>
      <c r="H186" s="626">
        <v>3815</v>
      </c>
      <c r="I186" s="626">
        <v>141</v>
      </c>
      <c r="J186" s="626">
        <v>11577</v>
      </c>
      <c r="K186" s="626">
        <v>20</v>
      </c>
      <c r="L186" s="626">
        <v>-130</v>
      </c>
      <c r="M186" s="626">
        <v>-402</v>
      </c>
      <c r="N186" s="626">
        <v>1278</v>
      </c>
      <c r="O186" s="626">
        <v>39240</v>
      </c>
      <c r="P186" s="638">
        <v>278</v>
      </c>
      <c r="Q186" s="600">
        <f t="shared" si="10"/>
        <v>139</v>
      </c>
      <c r="R186" s="646" t="str">
        <f t="shared" si="11"/>
        <v>Uddevalla</v>
      </c>
      <c r="S186" s="646">
        <f t="shared" si="12"/>
        <v>278</v>
      </c>
      <c r="T186" s="645" t="str">
        <f t="shared" ca="1" si="13"/>
        <v>$Q$187</v>
      </c>
      <c r="U186" s="647">
        <v>55654</v>
      </c>
      <c r="V186" s="645">
        <f t="shared" si="14"/>
        <v>15471812</v>
      </c>
    </row>
    <row r="187" spans="1:22" x14ac:dyDescent="0.2">
      <c r="A187" s="593" t="s">
        <v>1160</v>
      </c>
      <c r="B187" s="594" t="s">
        <v>1090</v>
      </c>
      <c r="C187" s="437" t="s">
        <v>546</v>
      </c>
      <c r="D187" s="437" t="s">
        <v>546</v>
      </c>
      <c r="E187" s="626">
        <v>7144</v>
      </c>
      <c r="F187" s="626">
        <v>11262</v>
      </c>
      <c r="G187" s="626">
        <v>4255</v>
      </c>
      <c r="H187" s="626">
        <v>2853</v>
      </c>
      <c r="I187" s="626">
        <v>0</v>
      </c>
      <c r="J187" s="626">
        <v>12559</v>
      </c>
      <c r="K187" s="626">
        <v>0</v>
      </c>
      <c r="L187" s="626">
        <v>-30</v>
      </c>
      <c r="M187" s="626">
        <v>-402</v>
      </c>
      <c r="N187" s="626">
        <v>1278</v>
      </c>
      <c r="O187" s="626">
        <v>38919</v>
      </c>
      <c r="P187" s="638">
        <v>-43</v>
      </c>
      <c r="Q187" s="600">
        <f t="shared" si="10"/>
        <v>117</v>
      </c>
      <c r="R187" s="646" t="str">
        <f t="shared" si="11"/>
        <v>Ulricehamn</v>
      </c>
      <c r="S187" s="646">
        <f t="shared" si="12"/>
        <v>-43</v>
      </c>
      <c r="T187" s="645" t="str">
        <f t="shared" ca="1" si="13"/>
        <v>$Q$188</v>
      </c>
      <c r="U187" s="647">
        <v>24221</v>
      </c>
      <c r="V187" s="645">
        <f t="shared" si="14"/>
        <v>-1041503</v>
      </c>
    </row>
    <row r="188" spans="1:22" x14ac:dyDescent="0.2">
      <c r="A188" s="593" t="s">
        <v>1160</v>
      </c>
      <c r="B188" s="594" t="s">
        <v>1101</v>
      </c>
      <c r="C188" s="437" t="s">
        <v>547</v>
      </c>
      <c r="D188" s="437" t="s">
        <v>547</v>
      </c>
      <c r="E188" s="626">
        <v>6903</v>
      </c>
      <c r="F188" s="626">
        <v>10953</v>
      </c>
      <c r="G188" s="626">
        <v>4186</v>
      </c>
      <c r="H188" s="626">
        <v>2964</v>
      </c>
      <c r="I188" s="626">
        <v>8</v>
      </c>
      <c r="J188" s="626">
        <v>12783</v>
      </c>
      <c r="K188" s="626">
        <v>0</v>
      </c>
      <c r="L188" s="626">
        <v>-79</v>
      </c>
      <c r="M188" s="626">
        <v>-402</v>
      </c>
      <c r="N188" s="626">
        <v>1278</v>
      </c>
      <c r="O188" s="626">
        <v>38594</v>
      </c>
      <c r="P188" s="638">
        <v>-368</v>
      </c>
      <c r="Q188" s="600">
        <f t="shared" si="10"/>
        <v>94</v>
      </c>
      <c r="R188" s="646" t="str">
        <f t="shared" si="11"/>
        <v>Vara</v>
      </c>
      <c r="S188" s="646">
        <f t="shared" si="12"/>
        <v>-368</v>
      </c>
      <c r="T188" s="645" t="str">
        <f t="shared" ca="1" si="13"/>
        <v>$Q$189</v>
      </c>
      <c r="U188" s="647">
        <v>15954</v>
      </c>
      <c r="V188" s="645">
        <f t="shared" si="14"/>
        <v>-5871072</v>
      </c>
    </row>
    <row r="189" spans="1:22" x14ac:dyDescent="0.2">
      <c r="A189" s="593" t="s">
        <v>1160</v>
      </c>
      <c r="B189" s="594" t="s">
        <v>1110</v>
      </c>
      <c r="C189" s="437" t="s">
        <v>548</v>
      </c>
      <c r="D189" s="437" t="s">
        <v>548</v>
      </c>
      <c r="E189" s="626">
        <v>8034</v>
      </c>
      <c r="F189" s="626">
        <v>11792</v>
      </c>
      <c r="G189" s="626">
        <v>4445</v>
      </c>
      <c r="H189" s="626">
        <v>2933</v>
      </c>
      <c r="I189" s="626">
        <v>54</v>
      </c>
      <c r="J189" s="626">
        <v>9818</v>
      </c>
      <c r="K189" s="626">
        <v>0</v>
      </c>
      <c r="L189" s="626">
        <v>-79</v>
      </c>
      <c r="M189" s="626">
        <v>-402</v>
      </c>
      <c r="N189" s="626">
        <v>1278</v>
      </c>
      <c r="O189" s="626">
        <v>37873</v>
      </c>
      <c r="P189" s="638">
        <v>-1089</v>
      </c>
      <c r="Q189" s="600">
        <f t="shared" si="10"/>
        <v>45</v>
      </c>
      <c r="R189" s="646" t="str">
        <f t="shared" si="11"/>
        <v>Vårgårda</v>
      </c>
      <c r="S189" s="646">
        <f t="shared" si="12"/>
        <v>-1089</v>
      </c>
      <c r="T189" s="645" t="str">
        <f t="shared" ca="1" si="13"/>
        <v>$Q$190</v>
      </c>
      <c r="U189" s="647">
        <v>11459</v>
      </c>
      <c r="V189" s="645">
        <f t="shared" si="14"/>
        <v>-12478851</v>
      </c>
    </row>
    <row r="190" spans="1:22" x14ac:dyDescent="0.2">
      <c r="A190" s="593" t="s">
        <v>1160</v>
      </c>
      <c r="B190" s="594" t="s">
        <v>1111</v>
      </c>
      <c r="C190" s="437" t="s">
        <v>549</v>
      </c>
      <c r="D190" s="437" t="s">
        <v>549</v>
      </c>
      <c r="E190" s="626">
        <v>7892</v>
      </c>
      <c r="F190" s="626">
        <v>11521</v>
      </c>
      <c r="G190" s="626">
        <v>4165</v>
      </c>
      <c r="H190" s="626">
        <v>3570</v>
      </c>
      <c r="I190" s="626">
        <v>102</v>
      </c>
      <c r="J190" s="626">
        <v>11834</v>
      </c>
      <c r="K190" s="626">
        <v>3</v>
      </c>
      <c r="L190" s="626">
        <v>-79</v>
      </c>
      <c r="M190" s="626">
        <v>-402</v>
      </c>
      <c r="N190" s="626">
        <v>1278</v>
      </c>
      <c r="O190" s="626">
        <v>39884</v>
      </c>
      <c r="P190" s="638">
        <v>922</v>
      </c>
      <c r="Q190" s="600">
        <f t="shared" si="10"/>
        <v>176</v>
      </c>
      <c r="R190" s="646" t="str">
        <f t="shared" si="11"/>
        <v>Vänersborg</v>
      </c>
      <c r="S190" s="646">
        <f t="shared" si="12"/>
        <v>922</v>
      </c>
      <c r="T190" s="645" t="str">
        <f t="shared" ca="1" si="13"/>
        <v>$Q$191</v>
      </c>
      <c r="U190" s="647">
        <v>39055</v>
      </c>
      <c r="V190" s="645">
        <f t="shared" si="14"/>
        <v>36008710</v>
      </c>
    </row>
    <row r="191" spans="1:22" x14ac:dyDescent="0.2">
      <c r="A191" s="593" t="s">
        <v>1160</v>
      </c>
      <c r="B191" s="594" t="s">
        <v>1120</v>
      </c>
      <c r="C191" s="437" t="s">
        <v>550</v>
      </c>
      <c r="D191" s="437" t="s">
        <v>550</v>
      </c>
      <c r="E191" s="626">
        <v>6504</v>
      </c>
      <c r="F191" s="626">
        <v>11199</v>
      </c>
      <c r="G191" s="626">
        <v>4394</v>
      </c>
      <c r="H191" s="626">
        <v>3656</v>
      </c>
      <c r="I191" s="626">
        <v>43</v>
      </c>
      <c r="J191" s="626">
        <v>14209</v>
      </c>
      <c r="K191" s="626">
        <v>49</v>
      </c>
      <c r="L191" s="626">
        <v>-56</v>
      </c>
      <c r="M191" s="626">
        <v>-402</v>
      </c>
      <c r="N191" s="626">
        <v>1278</v>
      </c>
      <c r="O191" s="626">
        <v>40874</v>
      </c>
      <c r="P191" s="638">
        <v>1912</v>
      </c>
      <c r="Q191" s="600">
        <f t="shared" si="10"/>
        <v>222</v>
      </c>
      <c r="R191" s="646" t="str">
        <f t="shared" si="11"/>
        <v>Åmål</v>
      </c>
      <c r="S191" s="646">
        <f t="shared" si="12"/>
        <v>1912</v>
      </c>
      <c r="T191" s="645" t="str">
        <f t="shared" ca="1" si="13"/>
        <v>$Q$192</v>
      </c>
      <c r="U191" s="647">
        <v>12706</v>
      </c>
      <c r="V191" s="645">
        <f t="shared" si="14"/>
        <v>24293872</v>
      </c>
    </row>
    <row r="192" spans="1:22" x14ac:dyDescent="0.2">
      <c r="A192" s="593" t="s">
        <v>1160</v>
      </c>
      <c r="B192" s="594" t="s">
        <v>1132</v>
      </c>
      <c r="C192" s="437" t="s">
        <v>551</v>
      </c>
      <c r="D192" s="437" t="s">
        <v>551</v>
      </c>
      <c r="E192" s="626">
        <v>7607</v>
      </c>
      <c r="F192" s="626">
        <v>12295</v>
      </c>
      <c r="G192" s="626">
        <v>4484</v>
      </c>
      <c r="H192" s="626">
        <v>2424</v>
      </c>
      <c r="I192" s="626">
        <v>0</v>
      </c>
      <c r="J192" s="626">
        <v>10904</v>
      </c>
      <c r="K192" s="626">
        <v>0</v>
      </c>
      <c r="L192" s="626">
        <v>65</v>
      </c>
      <c r="M192" s="626">
        <v>85</v>
      </c>
      <c r="N192" s="626">
        <v>1278</v>
      </c>
      <c r="O192" s="626">
        <v>39142</v>
      </c>
      <c r="P192" s="638">
        <v>180</v>
      </c>
      <c r="Q192" s="600">
        <f t="shared" si="10"/>
        <v>131</v>
      </c>
      <c r="R192" s="646" t="str">
        <f t="shared" si="11"/>
        <v>Öckerö</v>
      </c>
      <c r="S192" s="646">
        <f t="shared" si="12"/>
        <v>180</v>
      </c>
      <c r="T192" s="645" t="str">
        <f t="shared" ca="1" si="13"/>
        <v>$Q$193</v>
      </c>
      <c r="U192" s="647">
        <v>12903</v>
      </c>
      <c r="V192" s="645">
        <f t="shared" si="14"/>
        <v>2322540</v>
      </c>
    </row>
    <row r="193" spans="1:22" ht="25.5" x14ac:dyDescent="0.2">
      <c r="A193" s="593" t="s">
        <v>1161</v>
      </c>
      <c r="B193" s="594" t="s">
        <v>860</v>
      </c>
      <c r="C193" s="595" t="s">
        <v>553</v>
      </c>
      <c r="D193" s="596" t="s">
        <v>703</v>
      </c>
      <c r="E193" s="626">
        <v>6734</v>
      </c>
      <c r="F193" s="626">
        <v>9936</v>
      </c>
      <c r="G193" s="626">
        <v>4155</v>
      </c>
      <c r="H193" s="626">
        <v>3650</v>
      </c>
      <c r="I193" s="626">
        <v>0</v>
      </c>
      <c r="J193" s="626">
        <v>14661</v>
      </c>
      <c r="K193" s="626">
        <v>0</v>
      </c>
      <c r="L193" s="626">
        <v>81</v>
      </c>
      <c r="M193" s="626">
        <v>-402</v>
      </c>
      <c r="N193" s="626">
        <v>732</v>
      </c>
      <c r="O193" s="626">
        <v>39547</v>
      </c>
      <c r="P193" s="638">
        <v>585</v>
      </c>
      <c r="Q193" s="600">
        <f t="shared" si="10"/>
        <v>160</v>
      </c>
      <c r="R193" s="646" t="str">
        <f t="shared" si="11"/>
        <v>Arvika</v>
      </c>
      <c r="S193" s="646">
        <f t="shared" si="12"/>
        <v>585</v>
      </c>
      <c r="T193" s="645" t="str">
        <f t="shared" ca="1" si="13"/>
        <v>$Q$194</v>
      </c>
      <c r="U193" s="647">
        <v>26040</v>
      </c>
      <c r="V193" s="645">
        <f t="shared" si="14"/>
        <v>15233400</v>
      </c>
    </row>
    <row r="194" spans="1:22" x14ac:dyDescent="0.2">
      <c r="A194" s="593" t="s">
        <v>1161</v>
      </c>
      <c r="B194" s="594" t="s">
        <v>883</v>
      </c>
      <c r="C194" s="437" t="s">
        <v>554</v>
      </c>
      <c r="D194" s="437" t="s">
        <v>554</v>
      </c>
      <c r="E194" s="626">
        <v>7455</v>
      </c>
      <c r="F194" s="626">
        <v>9874</v>
      </c>
      <c r="G194" s="626">
        <v>3646</v>
      </c>
      <c r="H194" s="626">
        <v>3169</v>
      </c>
      <c r="I194" s="626">
        <v>0</v>
      </c>
      <c r="J194" s="626">
        <v>14048</v>
      </c>
      <c r="K194" s="626">
        <v>234</v>
      </c>
      <c r="L194" s="626">
        <v>254</v>
      </c>
      <c r="M194" s="626">
        <v>-402</v>
      </c>
      <c r="N194" s="626">
        <v>615</v>
      </c>
      <c r="O194" s="626">
        <v>38893</v>
      </c>
      <c r="P194" s="638">
        <v>-69</v>
      </c>
      <c r="Q194" s="600">
        <f t="shared" si="10"/>
        <v>114</v>
      </c>
      <c r="R194" s="646" t="str">
        <f t="shared" si="11"/>
        <v>Eda</v>
      </c>
      <c r="S194" s="646">
        <f t="shared" si="12"/>
        <v>-69</v>
      </c>
      <c r="T194" s="645" t="str">
        <f t="shared" ca="1" si="13"/>
        <v>$Q$195</v>
      </c>
      <c r="U194" s="647">
        <v>8621</v>
      </c>
      <c r="V194" s="645">
        <f t="shared" si="14"/>
        <v>-594849</v>
      </c>
    </row>
    <row r="195" spans="1:22" x14ac:dyDescent="0.2">
      <c r="A195" s="593" t="s">
        <v>1161</v>
      </c>
      <c r="B195" s="594" t="s">
        <v>895</v>
      </c>
      <c r="C195" s="437" t="s">
        <v>555</v>
      </c>
      <c r="D195" s="437" t="s">
        <v>555</v>
      </c>
      <c r="E195" s="626">
        <v>6094</v>
      </c>
      <c r="F195" s="626">
        <v>10494</v>
      </c>
      <c r="G195" s="626">
        <v>4694</v>
      </c>
      <c r="H195" s="626">
        <v>5277</v>
      </c>
      <c r="I195" s="626">
        <v>48</v>
      </c>
      <c r="J195" s="626">
        <v>16529</v>
      </c>
      <c r="K195" s="626">
        <v>63</v>
      </c>
      <c r="L195" s="626">
        <v>688</v>
      </c>
      <c r="M195" s="626">
        <v>-402</v>
      </c>
      <c r="N195" s="626">
        <v>460</v>
      </c>
      <c r="O195" s="626">
        <v>43945</v>
      </c>
      <c r="P195" s="638">
        <v>4983</v>
      </c>
      <c r="Q195" s="600">
        <f t="shared" si="10"/>
        <v>272</v>
      </c>
      <c r="R195" s="646" t="str">
        <f t="shared" si="11"/>
        <v>Filipstad</v>
      </c>
      <c r="S195" s="646">
        <f t="shared" si="12"/>
        <v>4983</v>
      </c>
      <c r="T195" s="645" t="str">
        <f t="shared" ca="1" si="13"/>
        <v>$Q$196</v>
      </c>
      <c r="U195" s="647">
        <v>10789</v>
      </c>
      <c r="V195" s="645">
        <f t="shared" si="14"/>
        <v>53761587</v>
      </c>
    </row>
    <row r="196" spans="1:22" x14ac:dyDescent="0.2">
      <c r="A196" s="593" t="s">
        <v>1161</v>
      </c>
      <c r="B196" s="594" t="s">
        <v>898</v>
      </c>
      <c r="C196" s="437" t="s">
        <v>556</v>
      </c>
      <c r="D196" s="437" t="s">
        <v>556</v>
      </c>
      <c r="E196" s="626">
        <v>7711</v>
      </c>
      <c r="F196" s="626">
        <v>11321</v>
      </c>
      <c r="G196" s="626">
        <v>5144</v>
      </c>
      <c r="H196" s="626">
        <v>2998</v>
      </c>
      <c r="I196" s="626">
        <v>0</v>
      </c>
      <c r="J196" s="626">
        <v>11639</v>
      </c>
      <c r="K196" s="626">
        <v>0</v>
      </c>
      <c r="L196" s="626">
        <v>32</v>
      </c>
      <c r="M196" s="626">
        <v>-402</v>
      </c>
      <c r="N196" s="626">
        <v>454</v>
      </c>
      <c r="O196" s="626">
        <v>38897</v>
      </c>
      <c r="P196" s="638">
        <v>-65</v>
      </c>
      <c r="Q196" s="600">
        <f t="shared" si="10"/>
        <v>115</v>
      </c>
      <c r="R196" s="646" t="str">
        <f t="shared" si="11"/>
        <v>Forshaga</v>
      </c>
      <c r="S196" s="646">
        <f t="shared" si="12"/>
        <v>-65</v>
      </c>
      <c r="T196" s="645" t="str">
        <f t="shared" ca="1" si="13"/>
        <v>$Q$197</v>
      </c>
      <c r="U196" s="647">
        <v>11492</v>
      </c>
      <c r="V196" s="645">
        <f t="shared" si="14"/>
        <v>-746980</v>
      </c>
    </row>
    <row r="197" spans="1:22" x14ac:dyDescent="0.2">
      <c r="A197" s="593" t="s">
        <v>1161</v>
      </c>
      <c r="B197" s="594" t="s">
        <v>905</v>
      </c>
      <c r="C197" s="437" t="s">
        <v>557</v>
      </c>
      <c r="D197" s="437" t="s">
        <v>557</v>
      </c>
      <c r="E197" s="626">
        <v>6878</v>
      </c>
      <c r="F197" s="626">
        <v>10041</v>
      </c>
      <c r="G197" s="626">
        <v>4070</v>
      </c>
      <c r="H197" s="626">
        <v>4047</v>
      </c>
      <c r="I197" s="626">
        <v>0</v>
      </c>
      <c r="J197" s="626">
        <v>13282</v>
      </c>
      <c r="K197" s="626">
        <v>90</v>
      </c>
      <c r="L197" s="626">
        <v>32</v>
      </c>
      <c r="M197" s="626">
        <v>-402</v>
      </c>
      <c r="N197" s="626">
        <v>556</v>
      </c>
      <c r="O197" s="626">
        <v>38594</v>
      </c>
      <c r="P197" s="638">
        <v>-368</v>
      </c>
      <c r="Q197" s="600">
        <f t="shared" si="10"/>
        <v>94</v>
      </c>
      <c r="R197" s="646" t="str">
        <f t="shared" si="11"/>
        <v>Grums</v>
      </c>
      <c r="S197" s="646">
        <f t="shared" si="12"/>
        <v>-368</v>
      </c>
      <c r="T197" s="645" t="str">
        <f t="shared" ca="1" si="13"/>
        <v>$Q$198</v>
      </c>
      <c r="U197" s="647">
        <v>8985</v>
      </c>
      <c r="V197" s="645">
        <f t="shared" si="14"/>
        <v>-3306480</v>
      </c>
    </row>
    <row r="198" spans="1:22" x14ac:dyDescent="0.2">
      <c r="A198" s="593" t="s">
        <v>1161</v>
      </c>
      <c r="B198" s="594" t="s">
        <v>913</v>
      </c>
      <c r="C198" s="437" t="s">
        <v>558</v>
      </c>
      <c r="D198" s="437" t="s">
        <v>558</v>
      </c>
      <c r="E198" s="626">
        <v>4854</v>
      </c>
      <c r="F198" s="626">
        <v>8589</v>
      </c>
      <c r="G198" s="626">
        <v>4456</v>
      </c>
      <c r="H198" s="626">
        <v>3387</v>
      </c>
      <c r="I198" s="626">
        <v>0</v>
      </c>
      <c r="J198" s="626">
        <v>16496</v>
      </c>
      <c r="K198" s="626">
        <v>855</v>
      </c>
      <c r="L198" s="626">
        <v>712</v>
      </c>
      <c r="M198" s="626">
        <v>-402</v>
      </c>
      <c r="N198" s="626">
        <v>524</v>
      </c>
      <c r="O198" s="626">
        <v>39471</v>
      </c>
      <c r="P198" s="638">
        <v>509</v>
      </c>
      <c r="Q198" s="600">
        <f t="shared" si="10"/>
        <v>155</v>
      </c>
      <c r="R198" s="646" t="str">
        <f t="shared" si="11"/>
        <v>Hagfors</v>
      </c>
      <c r="S198" s="646">
        <f t="shared" si="12"/>
        <v>509</v>
      </c>
      <c r="T198" s="645" t="str">
        <f t="shared" ca="1" si="13"/>
        <v>$Q$199</v>
      </c>
      <c r="U198" s="647">
        <v>11778</v>
      </c>
      <c r="V198" s="645">
        <f t="shared" si="14"/>
        <v>5995002</v>
      </c>
    </row>
    <row r="199" spans="1:22" x14ac:dyDescent="0.2">
      <c r="A199" s="593" t="s">
        <v>1161</v>
      </c>
      <c r="B199" s="594" t="s">
        <v>917</v>
      </c>
      <c r="C199" s="437" t="s">
        <v>559</v>
      </c>
      <c r="D199" s="437" t="s">
        <v>559</v>
      </c>
      <c r="E199" s="626">
        <v>9670</v>
      </c>
      <c r="F199" s="626">
        <v>12861</v>
      </c>
      <c r="G199" s="626">
        <v>4090</v>
      </c>
      <c r="H199" s="626">
        <v>2462</v>
      </c>
      <c r="I199" s="626">
        <v>0</v>
      </c>
      <c r="J199" s="626">
        <v>9109</v>
      </c>
      <c r="K199" s="626">
        <v>29</v>
      </c>
      <c r="L199" s="626">
        <v>32</v>
      </c>
      <c r="M199" s="626">
        <v>-402</v>
      </c>
      <c r="N199" s="626">
        <v>271</v>
      </c>
      <c r="O199" s="626">
        <v>38122</v>
      </c>
      <c r="P199" s="638">
        <v>-840</v>
      </c>
      <c r="Q199" s="600">
        <f t="shared" si="10"/>
        <v>61</v>
      </c>
      <c r="R199" s="646" t="str">
        <f t="shared" si="11"/>
        <v>Hammarö</v>
      </c>
      <c r="S199" s="646">
        <f t="shared" si="12"/>
        <v>-840</v>
      </c>
      <c r="T199" s="645" t="str">
        <f t="shared" ca="1" si="13"/>
        <v>$Q$200</v>
      </c>
      <c r="U199" s="647">
        <v>16142</v>
      </c>
      <c r="V199" s="645">
        <f t="shared" si="14"/>
        <v>-13559280</v>
      </c>
    </row>
    <row r="200" spans="1:22" x14ac:dyDescent="0.2">
      <c r="A200" s="593" t="s">
        <v>1161</v>
      </c>
      <c r="B200" s="594" t="s">
        <v>949</v>
      </c>
      <c r="C200" s="437" t="s">
        <v>560</v>
      </c>
      <c r="D200" s="437" t="s">
        <v>560</v>
      </c>
      <c r="E200" s="626">
        <v>7348</v>
      </c>
      <c r="F200" s="626">
        <v>9435</v>
      </c>
      <c r="G200" s="626">
        <v>3495</v>
      </c>
      <c r="H200" s="626">
        <v>3987</v>
      </c>
      <c r="I200" s="626">
        <v>4</v>
      </c>
      <c r="J200" s="626">
        <v>11042</v>
      </c>
      <c r="K200" s="626">
        <v>0</v>
      </c>
      <c r="L200" s="626">
        <v>96</v>
      </c>
      <c r="M200" s="626">
        <v>-402</v>
      </c>
      <c r="N200" s="626">
        <v>1448</v>
      </c>
      <c r="O200" s="626">
        <v>36453</v>
      </c>
      <c r="P200" s="638">
        <v>-2509</v>
      </c>
      <c r="Q200" s="600">
        <f t="shared" si="10"/>
        <v>11</v>
      </c>
      <c r="R200" s="646" t="str">
        <f t="shared" si="11"/>
        <v>Karlstad</v>
      </c>
      <c r="S200" s="646">
        <f t="shared" si="12"/>
        <v>-2509</v>
      </c>
      <c r="T200" s="645" t="str">
        <f t="shared" ca="1" si="13"/>
        <v>$Q$201</v>
      </c>
      <c r="U200" s="647">
        <v>91050</v>
      </c>
      <c r="V200" s="645">
        <f t="shared" si="14"/>
        <v>-228444450</v>
      </c>
    </row>
    <row r="201" spans="1:22" x14ac:dyDescent="0.2">
      <c r="A201" s="593" t="s">
        <v>1161</v>
      </c>
      <c r="B201" s="594" t="s">
        <v>951</v>
      </c>
      <c r="C201" s="437" t="s">
        <v>561</v>
      </c>
      <c r="D201" s="437" t="s">
        <v>561</v>
      </c>
      <c r="E201" s="626">
        <v>8318</v>
      </c>
      <c r="F201" s="626">
        <v>11249</v>
      </c>
      <c r="G201" s="626">
        <v>4288</v>
      </c>
      <c r="H201" s="626">
        <v>3335</v>
      </c>
      <c r="I201" s="626">
        <v>0</v>
      </c>
      <c r="J201" s="626">
        <v>11709</v>
      </c>
      <c r="K201" s="626">
        <v>16</v>
      </c>
      <c r="L201" s="626">
        <v>32</v>
      </c>
      <c r="M201" s="626">
        <v>-402</v>
      </c>
      <c r="N201" s="626">
        <v>613</v>
      </c>
      <c r="O201" s="626">
        <v>39158</v>
      </c>
      <c r="P201" s="638">
        <v>196</v>
      </c>
      <c r="Q201" s="600">
        <f t="shared" si="10"/>
        <v>132</v>
      </c>
      <c r="R201" s="646" t="str">
        <f t="shared" si="11"/>
        <v>Kil</v>
      </c>
      <c r="S201" s="646">
        <f t="shared" si="12"/>
        <v>196</v>
      </c>
      <c r="T201" s="645" t="str">
        <f t="shared" ca="1" si="13"/>
        <v>$Q$202</v>
      </c>
      <c r="U201" s="647">
        <v>11908</v>
      </c>
      <c r="V201" s="645">
        <f t="shared" si="14"/>
        <v>2333968</v>
      </c>
    </row>
    <row r="202" spans="1:22" x14ac:dyDescent="0.2">
      <c r="A202" s="593" t="s">
        <v>1161</v>
      </c>
      <c r="B202" s="594" t="s">
        <v>958</v>
      </c>
      <c r="C202" s="437" t="s">
        <v>562</v>
      </c>
      <c r="D202" s="437" t="s">
        <v>562</v>
      </c>
      <c r="E202" s="626">
        <v>6818</v>
      </c>
      <c r="F202" s="626">
        <v>9727</v>
      </c>
      <c r="G202" s="626">
        <v>3866</v>
      </c>
      <c r="H202" s="626">
        <v>3886</v>
      </c>
      <c r="I202" s="626">
        <v>2</v>
      </c>
      <c r="J202" s="626">
        <v>14153</v>
      </c>
      <c r="K202" s="626">
        <v>66</v>
      </c>
      <c r="L202" s="626">
        <v>32</v>
      </c>
      <c r="M202" s="626">
        <v>-402</v>
      </c>
      <c r="N202" s="626">
        <v>881</v>
      </c>
      <c r="O202" s="626">
        <v>39029</v>
      </c>
      <c r="P202" s="638">
        <v>67</v>
      </c>
      <c r="Q202" s="600">
        <f t="shared" si="10"/>
        <v>127</v>
      </c>
      <c r="R202" s="646" t="str">
        <f t="shared" si="11"/>
        <v>Kristinehamn</v>
      </c>
      <c r="S202" s="646">
        <f t="shared" si="12"/>
        <v>67</v>
      </c>
      <c r="T202" s="645" t="str">
        <f t="shared" ca="1" si="13"/>
        <v>$Q$203</v>
      </c>
      <c r="U202" s="647">
        <v>24625</v>
      </c>
      <c r="V202" s="645">
        <f t="shared" si="14"/>
        <v>1649875</v>
      </c>
    </row>
    <row r="203" spans="1:22" x14ac:dyDescent="0.2">
      <c r="A203" s="593" t="s">
        <v>1161</v>
      </c>
      <c r="B203" s="594" t="s">
        <v>999</v>
      </c>
      <c r="C203" s="437" t="s">
        <v>563</v>
      </c>
      <c r="D203" s="437" t="s">
        <v>563</v>
      </c>
      <c r="E203" s="626">
        <v>5291</v>
      </c>
      <c r="F203" s="626">
        <v>9453</v>
      </c>
      <c r="G203" s="626">
        <v>3892</v>
      </c>
      <c r="H203" s="626">
        <v>3988</v>
      </c>
      <c r="I203" s="626">
        <v>0</v>
      </c>
      <c r="J203" s="626">
        <v>19067</v>
      </c>
      <c r="K203" s="626">
        <v>303</v>
      </c>
      <c r="L203" s="626">
        <v>630</v>
      </c>
      <c r="M203" s="626">
        <v>-402</v>
      </c>
      <c r="N203" s="626">
        <v>361</v>
      </c>
      <c r="O203" s="626">
        <v>42583</v>
      </c>
      <c r="P203" s="638">
        <v>3621</v>
      </c>
      <c r="Q203" s="600">
        <f t="shared" ref="Q203:Q266" si="15">RANK(P203,$P$10:$P$299,1)</f>
        <v>261</v>
      </c>
      <c r="R203" s="646" t="str">
        <f t="shared" ref="R203:R266" si="16">C203</f>
        <v>Munkfors</v>
      </c>
      <c r="S203" s="646">
        <f t="shared" ref="S203:S266" si="17">P203</f>
        <v>3621</v>
      </c>
      <c r="T203" s="645" t="str">
        <f t="shared" ref="T203:T266" ca="1" si="18">CELL("adress",Q204)</f>
        <v>$Q$204</v>
      </c>
      <c r="U203" s="647">
        <v>3741</v>
      </c>
      <c r="V203" s="645">
        <f t="shared" ref="V203:V266" si="19">U203*P203</f>
        <v>13546161</v>
      </c>
    </row>
    <row r="204" spans="1:22" x14ac:dyDescent="0.2">
      <c r="A204" s="593" t="s">
        <v>1161</v>
      </c>
      <c r="B204" s="594" t="s">
        <v>1052</v>
      </c>
      <c r="C204" s="437" t="s">
        <v>564</v>
      </c>
      <c r="D204" s="437" t="s">
        <v>564</v>
      </c>
      <c r="E204" s="626">
        <v>5783</v>
      </c>
      <c r="F204" s="626">
        <v>10395</v>
      </c>
      <c r="G204" s="626">
        <v>4580</v>
      </c>
      <c r="H204" s="626">
        <v>3630</v>
      </c>
      <c r="I204" s="626">
        <v>69</v>
      </c>
      <c r="J204" s="626">
        <v>13987</v>
      </c>
      <c r="K204" s="626">
        <v>1001</v>
      </c>
      <c r="L204" s="626">
        <v>804</v>
      </c>
      <c r="M204" s="626">
        <v>-402</v>
      </c>
      <c r="N204" s="626">
        <v>553</v>
      </c>
      <c r="O204" s="626">
        <v>40400</v>
      </c>
      <c r="P204" s="638">
        <v>1438</v>
      </c>
      <c r="Q204" s="600">
        <f t="shared" si="15"/>
        <v>209</v>
      </c>
      <c r="R204" s="646" t="str">
        <f t="shared" si="16"/>
        <v>Storfors</v>
      </c>
      <c r="S204" s="646">
        <f t="shared" si="17"/>
        <v>1438</v>
      </c>
      <c r="T204" s="645" t="str">
        <f t="shared" ca="1" si="18"/>
        <v>$Q$205</v>
      </c>
      <c r="U204" s="647">
        <v>4090</v>
      </c>
      <c r="V204" s="645">
        <f t="shared" si="19"/>
        <v>5881420</v>
      </c>
    </row>
    <row r="205" spans="1:22" x14ac:dyDescent="0.2">
      <c r="A205" s="593" t="s">
        <v>1161</v>
      </c>
      <c r="B205" s="594" t="s">
        <v>1059</v>
      </c>
      <c r="C205" s="437" t="s">
        <v>565</v>
      </c>
      <c r="D205" s="437" t="s">
        <v>565</v>
      </c>
      <c r="E205" s="626">
        <v>6419</v>
      </c>
      <c r="F205" s="626">
        <v>10356</v>
      </c>
      <c r="G205" s="626">
        <v>4566</v>
      </c>
      <c r="H205" s="626">
        <v>2740</v>
      </c>
      <c r="I205" s="626">
        <v>0</v>
      </c>
      <c r="J205" s="626">
        <v>14140</v>
      </c>
      <c r="K205" s="626">
        <v>114</v>
      </c>
      <c r="L205" s="626">
        <v>254</v>
      </c>
      <c r="M205" s="626">
        <v>-402</v>
      </c>
      <c r="N205" s="626">
        <v>550</v>
      </c>
      <c r="O205" s="626">
        <v>38737</v>
      </c>
      <c r="P205" s="638">
        <v>-225</v>
      </c>
      <c r="Q205" s="600">
        <f t="shared" si="15"/>
        <v>104</v>
      </c>
      <c r="R205" s="646" t="str">
        <f t="shared" si="16"/>
        <v>Sunne</v>
      </c>
      <c r="S205" s="646">
        <f t="shared" si="17"/>
        <v>-225</v>
      </c>
      <c r="T205" s="645" t="str">
        <f t="shared" ca="1" si="18"/>
        <v>$Q$206</v>
      </c>
      <c r="U205" s="647">
        <v>13345</v>
      </c>
      <c r="V205" s="645">
        <f t="shared" si="19"/>
        <v>-3002625</v>
      </c>
    </row>
    <row r="206" spans="1:22" x14ac:dyDescent="0.2">
      <c r="A206" s="593" t="s">
        <v>1161</v>
      </c>
      <c r="B206" s="594" t="s">
        <v>1064</v>
      </c>
      <c r="C206" s="437" t="s">
        <v>566</v>
      </c>
      <c r="D206" s="437" t="s">
        <v>566</v>
      </c>
      <c r="E206" s="626">
        <v>6240</v>
      </c>
      <c r="F206" s="626">
        <v>10811</v>
      </c>
      <c r="G206" s="626">
        <v>4114</v>
      </c>
      <c r="H206" s="626">
        <v>3598</v>
      </c>
      <c r="I206" s="626">
        <v>17</v>
      </c>
      <c r="J206" s="626">
        <v>15314</v>
      </c>
      <c r="K206" s="626">
        <v>13</v>
      </c>
      <c r="L206" s="626">
        <v>32</v>
      </c>
      <c r="M206" s="626">
        <v>-402</v>
      </c>
      <c r="N206" s="626">
        <v>633</v>
      </c>
      <c r="O206" s="626">
        <v>40370</v>
      </c>
      <c r="P206" s="638">
        <v>1408</v>
      </c>
      <c r="Q206" s="600">
        <f t="shared" si="15"/>
        <v>207</v>
      </c>
      <c r="R206" s="646" t="str">
        <f t="shared" si="16"/>
        <v>Säffle</v>
      </c>
      <c r="S206" s="646">
        <f t="shared" si="17"/>
        <v>1408</v>
      </c>
      <c r="T206" s="645" t="str">
        <f t="shared" ca="1" si="18"/>
        <v>$Q$207</v>
      </c>
      <c r="U206" s="647">
        <v>15697</v>
      </c>
      <c r="V206" s="645">
        <f t="shared" si="19"/>
        <v>22101376</v>
      </c>
    </row>
    <row r="207" spans="1:22" x14ac:dyDescent="0.2">
      <c r="A207" s="593" t="s">
        <v>1161</v>
      </c>
      <c r="B207" s="594" t="s">
        <v>1079</v>
      </c>
      <c r="C207" s="437" t="s">
        <v>567</v>
      </c>
      <c r="D207" s="437" t="s">
        <v>567</v>
      </c>
      <c r="E207" s="626">
        <v>5793</v>
      </c>
      <c r="F207" s="626">
        <v>9510</v>
      </c>
      <c r="G207" s="626">
        <v>4498</v>
      </c>
      <c r="H207" s="626">
        <v>3186</v>
      </c>
      <c r="I207" s="626">
        <v>0</v>
      </c>
      <c r="J207" s="626">
        <v>18572</v>
      </c>
      <c r="K207" s="626">
        <v>542</v>
      </c>
      <c r="L207" s="626">
        <v>735</v>
      </c>
      <c r="M207" s="626">
        <v>-402</v>
      </c>
      <c r="N207" s="626">
        <v>627</v>
      </c>
      <c r="O207" s="626">
        <v>43061</v>
      </c>
      <c r="P207" s="638">
        <v>4099</v>
      </c>
      <c r="Q207" s="600">
        <f t="shared" si="15"/>
        <v>265</v>
      </c>
      <c r="R207" s="646" t="str">
        <f t="shared" si="16"/>
        <v>Torsby</v>
      </c>
      <c r="S207" s="646">
        <f t="shared" si="17"/>
        <v>4099</v>
      </c>
      <c r="T207" s="645" t="str">
        <f t="shared" ca="1" si="18"/>
        <v>$Q$208</v>
      </c>
      <c r="U207" s="647">
        <v>11876</v>
      </c>
      <c r="V207" s="645">
        <f t="shared" si="19"/>
        <v>48679724</v>
      </c>
    </row>
    <row r="208" spans="1:22" x14ac:dyDescent="0.2">
      <c r="A208" s="593" t="s">
        <v>1161</v>
      </c>
      <c r="B208" s="594" t="s">
        <v>1123</v>
      </c>
      <c r="C208" s="437" t="s">
        <v>568</v>
      </c>
      <c r="D208" s="437" t="s">
        <v>568</v>
      </c>
      <c r="E208" s="626">
        <v>5945</v>
      </c>
      <c r="F208" s="626">
        <v>11453</v>
      </c>
      <c r="G208" s="626">
        <v>5022</v>
      </c>
      <c r="H208" s="626">
        <v>2790</v>
      </c>
      <c r="I208" s="626">
        <v>1</v>
      </c>
      <c r="J208" s="626">
        <v>14099</v>
      </c>
      <c r="K208" s="626">
        <v>0</v>
      </c>
      <c r="L208" s="626">
        <v>804</v>
      </c>
      <c r="M208" s="626">
        <v>-402</v>
      </c>
      <c r="N208" s="626">
        <v>409</v>
      </c>
      <c r="O208" s="626">
        <v>40121</v>
      </c>
      <c r="P208" s="638">
        <v>1159</v>
      </c>
      <c r="Q208" s="600">
        <f t="shared" si="15"/>
        <v>191</v>
      </c>
      <c r="R208" s="646" t="str">
        <f t="shared" si="16"/>
        <v>Årjäng</v>
      </c>
      <c r="S208" s="646">
        <f t="shared" si="17"/>
        <v>1159</v>
      </c>
      <c r="T208" s="645" t="str">
        <f t="shared" ca="1" si="18"/>
        <v>$Q$209</v>
      </c>
      <c r="U208" s="647">
        <v>9943</v>
      </c>
      <c r="V208" s="645">
        <f t="shared" si="19"/>
        <v>11523937</v>
      </c>
    </row>
    <row r="209" spans="1:22" ht="25.5" x14ac:dyDescent="0.2">
      <c r="A209" s="593" t="s">
        <v>1162</v>
      </c>
      <c r="B209" s="594" t="s">
        <v>861</v>
      </c>
      <c r="C209" s="595" t="s">
        <v>570</v>
      </c>
      <c r="D209" s="596" t="s">
        <v>704</v>
      </c>
      <c r="E209" s="626">
        <v>5762</v>
      </c>
      <c r="F209" s="626">
        <v>10345</v>
      </c>
      <c r="G209" s="626">
        <v>4415</v>
      </c>
      <c r="H209" s="626">
        <v>2649</v>
      </c>
      <c r="I209" s="626">
        <v>0</v>
      </c>
      <c r="J209" s="626">
        <v>13317</v>
      </c>
      <c r="K209" s="626">
        <v>0</v>
      </c>
      <c r="L209" s="626">
        <v>38</v>
      </c>
      <c r="M209" s="626">
        <v>-402</v>
      </c>
      <c r="N209" s="626">
        <v>954</v>
      </c>
      <c r="O209" s="626">
        <v>37078</v>
      </c>
      <c r="P209" s="638">
        <v>-1884</v>
      </c>
      <c r="Q209" s="600">
        <f t="shared" si="15"/>
        <v>18</v>
      </c>
      <c r="R209" s="646" t="str">
        <f t="shared" si="16"/>
        <v>Askersund</v>
      </c>
      <c r="S209" s="646">
        <f t="shared" si="17"/>
        <v>-1884</v>
      </c>
      <c r="T209" s="645" t="str">
        <f t="shared" ca="1" si="18"/>
        <v>$Q$210</v>
      </c>
      <c r="U209" s="647">
        <v>11188</v>
      </c>
      <c r="V209" s="645">
        <f t="shared" si="19"/>
        <v>-21078192</v>
      </c>
    </row>
    <row r="210" spans="1:22" x14ac:dyDescent="0.2">
      <c r="A210" s="593" t="s">
        <v>1162</v>
      </c>
      <c r="B210" s="594" t="s">
        <v>881</v>
      </c>
      <c r="C210" s="437" t="s">
        <v>571</v>
      </c>
      <c r="D210" s="437" t="s">
        <v>571</v>
      </c>
      <c r="E210" s="626">
        <v>5603</v>
      </c>
      <c r="F210" s="626">
        <v>9716</v>
      </c>
      <c r="G210" s="626">
        <v>5050</v>
      </c>
      <c r="H210" s="626">
        <v>4043</v>
      </c>
      <c r="I210" s="626">
        <v>0</v>
      </c>
      <c r="J210" s="626">
        <v>13897</v>
      </c>
      <c r="K210" s="626">
        <v>280</v>
      </c>
      <c r="L210" s="626">
        <v>64</v>
      </c>
      <c r="M210" s="626">
        <v>-402</v>
      </c>
      <c r="N210" s="626">
        <v>954</v>
      </c>
      <c r="O210" s="626">
        <v>39205</v>
      </c>
      <c r="P210" s="638">
        <v>243</v>
      </c>
      <c r="Q210" s="600">
        <f t="shared" si="15"/>
        <v>138</v>
      </c>
      <c r="R210" s="646" t="str">
        <f t="shared" si="16"/>
        <v>Degerfors</v>
      </c>
      <c r="S210" s="646">
        <f t="shared" si="17"/>
        <v>243</v>
      </c>
      <c r="T210" s="645" t="str">
        <f t="shared" ca="1" si="18"/>
        <v>$Q$211</v>
      </c>
      <c r="U210" s="647">
        <v>9621</v>
      </c>
      <c r="V210" s="645">
        <f t="shared" si="19"/>
        <v>2337903</v>
      </c>
    </row>
    <row r="211" spans="1:22" x14ac:dyDescent="0.2">
      <c r="A211" s="593" t="s">
        <v>1162</v>
      </c>
      <c r="B211" s="594" t="s">
        <v>914</v>
      </c>
      <c r="C211" s="437" t="s">
        <v>572</v>
      </c>
      <c r="D211" s="437" t="s">
        <v>572</v>
      </c>
      <c r="E211" s="626">
        <v>7148</v>
      </c>
      <c r="F211" s="626">
        <v>10954</v>
      </c>
      <c r="G211" s="626">
        <v>4422</v>
      </c>
      <c r="H211" s="626">
        <v>2987</v>
      </c>
      <c r="I211" s="626">
        <v>7</v>
      </c>
      <c r="J211" s="626">
        <v>12053</v>
      </c>
      <c r="K211" s="626">
        <v>0</v>
      </c>
      <c r="L211" s="626">
        <v>38</v>
      </c>
      <c r="M211" s="626">
        <v>-402</v>
      </c>
      <c r="N211" s="626">
        <v>954</v>
      </c>
      <c r="O211" s="626">
        <v>38161</v>
      </c>
      <c r="P211" s="638">
        <v>-801</v>
      </c>
      <c r="Q211" s="600">
        <f t="shared" si="15"/>
        <v>64</v>
      </c>
      <c r="R211" s="646" t="str">
        <f t="shared" si="16"/>
        <v>Hallsberg</v>
      </c>
      <c r="S211" s="646">
        <f t="shared" si="17"/>
        <v>-801</v>
      </c>
      <c r="T211" s="645" t="str">
        <f t="shared" ca="1" si="18"/>
        <v>$Q$212</v>
      </c>
      <c r="U211" s="647">
        <v>15927</v>
      </c>
      <c r="V211" s="645">
        <f t="shared" si="19"/>
        <v>-12757527</v>
      </c>
    </row>
    <row r="212" spans="1:22" x14ac:dyDescent="0.2">
      <c r="A212" s="593" t="s">
        <v>1162</v>
      </c>
      <c r="B212" s="594" t="s">
        <v>931</v>
      </c>
      <c r="C212" s="437" t="s">
        <v>573</v>
      </c>
      <c r="D212" s="437" t="s">
        <v>573</v>
      </c>
      <c r="E212" s="626">
        <v>6017</v>
      </c>
      <c r="F212" s="626">
        <v>9030</v>
      </c>
      <c r="G212" s="626">
        <v>4644</v>
      </c>
      <c r="H212" s="626">
        <v>3251</v>
      </c>
      <c r="I212" s="626">
        <v>78</v>
      </c>
      <c r="J212" s="626">
        <v>16280</v>
      </c>
      <c r="K212" s="626">
        <v>369</v>
      </c>
      <c r="L212" s="626">
        <v>1879</v>
      </c>
      <c r="M212" s="626">
        <v>-402</v>
      </c>
      <c r="N212" s="626">
        <v>954</v>
      </c>
      <c r="O212" s="626">
        <v>42100</v>
      </c>
      <c r="P212" s="638">
        <v>3138</v>
      </c>
      <c r="Q212" s="600">
        <f t="shared" si="15"/>
        <v>249</v>
      </c>
      <c r="R212" s="646" t="str">
        <f t="shared" si="16"/>
        <v>Hällefors</v>
      </c>
      <c r="S212" s="646">
        <f t="shared" si="17"/>
        <v>3138</v>
      </c>
      <c r="T212" s="645" t="str">
        <f t="shared" ca="1" si="18"/>
        <v>$Q$213</v>
      </c>
      <c r="U212" s="647">
        <v>7098</v>
      </c>
      <c r="V212" s="645">
        <f t="shared" si="19"/>
        <v>22273524</v>
      </c>
    </row>
    <row r="213" spans="1:22" x14ac:dyDescent="0.2">
      <c r="A213" s="593" t="s">
        <v>1162</v>
      </c>
      <c r="B213" s="594" t="s">
        <v>947</v>
      </c>
      <c r="C213" s="437" t="s">
        <v>574</v>
      </c>
      <c r="D213" s="437" t="s">
        <v>574</v>
      </c>
      <c r="E213" s="626">
        <v>6575</v>
      </c>
      <c r="F213" s="626">
        <v>10367</v>
      </c>
      <c r="G213" s="626">
        <v>4231</v>
      </c>
      <c r="H213" s="626">
        <v>4350</v>
      </c>
      <c r="I213" s="626">
        <v>0</v>
      </c>
      <c r="J213" s="626">
        <v>13399</v>
      </c>
      <c r="K213" s="626">
        <v>0</v>
      </c>
      <c r="L213" s="626">
        <v>64</v>
      </c>
      <c r="M213" s="626">
        <v>-402</v>
      </c>
      <c r="N213" s="626">
        <v>954</v>
      </c>
      <c r="O213" s="626">
        <v>39538</v>
      </c>
      <c r="P213" s="638">
        <v>576</v>
      </c>
      <c r="Q213" s="600">
        <f t="shared" si="15"/>
        <v>159</v>
      </c>
      <c r="R213" s="646" t="str">
        <f t="shared" si="16"/>
        <v>Karlskoga</v>
      </c>
      <c r="S213" s="646">
        <f t="shared" si="17"/>
        <v>576</v>
      </c>
      <c r="T213" s="645" t="str">
        <f t="shared" ca="1" si="18"/>
        <v>$Q$214</v>
      </c>
      <c r="U213" s="647">
        <v>30448</v>
      </c>
      <c r="V213" s="645">
        <f t="shared" si="19"/>
        <v>17538048</v>
      </c>
    </row>
    <row r="214" spans="1:22" x14ac:dyDescent="0.2">
      <c r="A214" s="593" t="s">
        <v>1162</v>
      </c>
      <c r="B214" s="594" t="s">
        <v>960</v>
      </c>
      <c r="C214" s="437" t="s">
        <v>575</v>
      </c>
      <c r="D214" s="437" t="s">
        <v>575</v>
      </c>
      <c r="E214" s="626">
        <v>8791</v>
      </c>
      <c r="F214" s="626">
        <v>12325</v>
      </c>
      <c r="G214" s="626">
        <v>4597</v>
      </c>
      <c r="H214" s="626">
        <v>3322</v>
      </c>
      <c r="I214" s="626">
        <v>0</v>
      </c>
      <c r="J214" s="626">
        <v>9847</v>
      </c>
      <c r="K214" s="626">
        <v>0</v>
      </c>
      <c r="L214" s="626">
        <v>38</v>
      </c>
      <c r="M214" s="626">
        <v>-402</v>
      </c>
      <c r="N214" s="626">
        <v>954</v>
      </c>
      <c r="O214" s="626">
        <v>39472</v>
      </c>
      <c r="P214" s="638">
        <v>510</v>
      </c>
      <c r="Q214" s="600">
        <f t="shared" si="15"/>
        <v>156</v>
      </c>
      <c r="R214" s="646" t="str">
        <f t="shared" si="16"/>
        <v>Kumla</v>
      </c>
      <c r="S214" s="646">
        <f t="shared" si="17"/>
        <v>510</v>
      </c>
      <c r="T214" s="645" t="str">
        <f t="shared" ca="1" si="18"/>
        <v>$Q$215</v>
      </c>
      <c r="U214" s="647">
        <v>21481</v>
      </c>
      <c r="V214" s="645">
        <f t="shared" si="19"/>
        <v>10955310</v>
      </c>
    </row>
    <row r="215" spans="1:22" x14ac:dyDescent="0.2">
      <c r="A215" s="593" t="s">
        <v>1162</v>
      </c>
      <c r="B215" s="594" t="s">
        <v>968</v>
      </c>
      <c r="C215" s="437" t="s">
        <v>576</v>
      </c>
      <c r="D215" s="437" t="s">
        <v>576</v>
      </c>
      <c r="E215" s="626">
        <v>5927</v>
      </c>
      <c r="F215" s="626">
        <v>9735</v>
      </c>
      <c r="G215" s="626">
        <v>4907</v>
      </c>
      <c r="H215" s="626">
        <v>2424</v>
      </c>
      <c r="I215" s="626">
        <v>31</v>
      </c>
      <c r="J215" s="626">
        <v>16081</v>
      </c>
      <c r="K215" s="626">
        <v>412</v>
      </c>
      <c r="L215" s="626">
        <v>761</v>
      </c>
      <c r="M215" s="626">
        <v>-402</v>
      </c>
      <c r="N215" s="626">
        <v>954</v>
      </c>
      <c r="O215" s="626">
        <v>40830</v>
      </c>
      <c r="P215" s="638">
        <v>1868</v>
      </c>
      <c r="Q215" s="600">
        <f t="shared" si="15"/>
        <v>221</v>
      </c>
      <c r="R215" s="646" t="str">
        <f t="shared" si="16"/>
        <v>Laxå</v>
      </c>
      <c r="S215" s="646">
        <f t="shared" si="17"/>
        <v>1868</v>
      </c>
      <c r="T215" s="645" t="str">
        <f t="shared" ca="1" si="18"/>
        <v>$Q$216</v>
      </c>
      <c r="U215" s="647">
        <v>5646</v>
      </c>
      <c r="V215" s="645">
        <f t="shared" si="19"/>
        <v>10546728</v>
      </c>
    </row>
    <row r="216" spans="1:22" x14ac:dyDescent="0.2">
      <c r="A216" s="593" t="s">
        <v>1162</v>
      </c>
      <c r="B216" s="594" t="s">
        <v>969</v>
      </c>
      <c r="C216" s="437" t="s">
        <v>577</v>
      </c>
      <c r="D216" s="437" t="s">
        <v>577</v>
      </c>
      <c r="E216" s="626">
        <v>9471</v>
      </c>
      <c r="F216" s="626">
        <v>12349</v>
      </c>
      <c r="G216" s="626">
        <v>3878</v>
      </c>
      <c r="H216" s="626">
        <v>2805</v>
      </c>
      <c r="I216" s="626">
        <v>0</v>
      </c>
      <c r="J216" s="626">
        <v>11040</v>
      </c>
      <c r="K216" s="626">
        <v>42</v>
      </c>
      <c r="L216" s="626">
        <v>587</v>
      </c>
      <c r="M216" s="626">
        <v>-402</v>
      </c>
      <c r="N216" s="626">
        <v>954</v>
      </c>
      <c r="O216" s="626">
        <v>40724</v>
      </c>
      <c r="P216" s="638">
        <v>1762</v>
      </c>
      <c r="Q216" s="600">
        <f t="shared" si="15"/>
        <v>218</v>
      </c>
      <c r="R216" s="646" t="str">
        <f t="shared" si="16"/>
        <v>Lekeberg</v>
      </c>
      <c r="S216" s="646">
        <f t="shared" si="17"/>
        <v>1762</v>
      </c>
      <c r="T216" s="645" t="str">
        <f t="shared" ca="1" si="18"/>
        <v>$Q$217</v>
      </c>
      <c r="U216" s="647">
        <v>7867</v>
      </c>
      <c r="V216" s="645">
        <f t="shared" si="19"/>
        <v>13861654</v>
      </c>
    </row>
    <row r="217" spans="1:22" x14ac:dyDescent="0.2">
      <c r="A217" s="593" t="s">
        <v>1162</v>
      </c>
      <c r="B217" s="594" t="s">
        <v>976</v>
      </c>
      <c r="C217" s="437" t="s">
        <v>578</v>
      </c>
      <c r="D217" s="437" t="s">
        <v>578</v>
      </c>
      <c r="E217" s="626">
        <v>6882</v>
      </c>
      <c r="F217" s="626">
        <v>10716</v>
      </c>
      <c r="G217" s="626">
        <v>4549</v>
      </c>
      <c r="H217" s="626">
        <v>4043</v>
      </c>
      <c r="I217" s="626">
        <v>72</v>
      </c>
      <c r="J217" s="626">
        <v>12697</v>
      </c>
      <c r="K217" s="626">
        <v>26</v>
      </c>
      <c r="L217" s="626">
        <v>87</v>
      </c>
      <c r="M217" s="626">
        <v>-402</v>
      </c>
      <c r="N217" s="626">
        <v>954</v>
      </c>
      <c r="O217" s="626">
        <v>39624</v>
      </c>
      <c r="P217" s="638">
        <v>662</v>
      </c>
      <c r="Q217" s="600">
        <f t="shared" si="15"/>
        <v>163</v>
      </c>
      <c r="R217" s="646" t="str">
        <f t="shared" si="16"/>
        <v>Lindesberg</v>
      </c>
      <c r="S217" s="646">
        <f t="shared" si="17"/>
        <v>662</v>
      </c>
      <c r="T217" s="645" t="str">
        <f t="shared" ca="1" si="18"/>
        <v>$Q$218</v>
      </c>
      <c r="U217" s="647">
        <v>23661</v>
      </c>
      <c r="V217" s="645">
        <f t="shared" si="19"/>
        <v>15663582</v>
      </c>
    </row>
    <row r="218" spans="1:22" x14ac:dyDescent="0.2">
      <c r="A218" s="593" t="s">
        <v>1162</v>
      </c>
      <c r="B218" s="594" t="s">
        <v>980</v>
      </c>
      <c r="C218" s="437" t="s">
        <v>579</v>
      </c>
      <c r="D218" s="437" t="s">
        <v>579</v>
      </c>
      <c r="E218" s="626">
        <v>4919</v>
      </c>
      <c r="F218" s="626">
        <v>9584</v>
      </c>
      <c r="G218" s="626">
        <v>4473</v>
      </c>
      <c r="H218" s="626">
        <v>3725</v>
      </c>
      <c r="I218" s="626">
        <v>0</v>
      </c>
      <c r="J218" s="626">
        <v>14881</v>
      </c>
      <c r="K218" s="626">
        <v>267</v>
      </c>
      <c r="L218" s="626">
        <v>1788</v>
      </c>
      <c r="M218" s="626">
        <v>-402</v>
      </c>
      <c r="N218" s="626">
        <v>954</v>
      </c>
      <c r="O218" s="626">
        <v>40189</v>
      </c>
      <c r="P218" s="638">
        <v>1227</v>
      </c>
      <c r="Q218" s="600">
        <f t="shared" si="15"/>
        <v>196</v>
      </c>
      <c r="R218" s="646" t="str">
        <f t="shared" si="16"/>
        <v>Ljusnarsberg</v>
      </c>
      <c r="S218" s="646">
        <f t="shared" si="17"/>
        <v>1227</v>
      </c>
      <c r="T218" s="645" t="str">
        <f t="shared" ca="1" si="18"/>
        <v>$Q$219</v>
      </c>
      <c r="U218" s="647">
        <v>4952</v>
      </c>
      <c r="V218" s="645">
        <f t="shared" si="19"/>
        <v>6076104</v>
      </c>
    </row>
    <row r="219" spans="1:22" x14ac:dyDescent="0.2">
      <c r="A219" s="593" t="s">
        <v>1162</v>
      </c>
      <c r="B219" s="594" t="s">
        <v>1004</v>
      </c>
      <c r="C219" s="437" t="s">
        <v>580</v>
      </c>
      <c r="D219" s="437" t="s">
        <v>580</v>
      </c>
      <c r="E219" s="626">
        <v>6485</v>
      </c>
      <c r="F219" s="626">
        <v>10988</v>
      </c>
      <c r="G219" s="626">
        <v>4368</v>
      </c>
      <c r="H219" s="626">
        <v>3404</v>
      </c>
      <c r="I219" s="626">
        <v>0</v>
      </c>
      <c r="J219" s="626">
        <v>12952</v>
      </c>
      <c r="K219" s="626">
        <v>0</v>
      </c>
      <c r="L219" s="626">
        <v>87</v>
      </c>
      <c r="M219" s="626">
        <v>-402</v>
      </c>
      <c r="N219" s="626">
        <v>954</v>
      </c>
      <c r="O219" s="626">
        <v>38836</v>
      </c>
      <c r="P219" s="638">
        <v>-126</v>
      </c>
      <c r="Q219" s="600">
        <f t="shared" si="15"/>
        <v>111</v>
      </c>
      <c r="R219" s="646" t="str">
        <f t="shared" si="16"/>
        <v>Nora</v>
      </c>
      <c r="S219" s="646">
        <f t="shared" si="17"/>
        <v>-126</v>
      </c>
      <c r="T219" s="645" t="str">
        <f t="shared" ca="1" si="18"/>
        <v>$Q$220</v>
      </c>
      <c r="U219" s="647">
        <v>10739</v>
      </c>
      <c r="V219" s="645">
        <f t="shared" si="19"/>
        <v>-1353114</v>
      </c>
    </row>
    <row r="220" spans="1:22" x14ac:dyDescent="0.2">
      <c r="A220" s="593" t="s">
        <v>1162</v>
      </c>
      <c r="B220" s="594" t="s">
        <v>1134</v>
      </c>
      <c r="C220" s="437" t="s">
        <v>569</v>
      </c>
      <c r="D220" s="437" t="s">
        <v>569</v>
      </c>
      <c r="E220" s="626">
        <v>8462</v>
      </c>
      <c r="F220" s="626">
        <v>10751</v>
      </c>
      <c r="G220" s="626">
        <v>3758</v>
      </c>
      <c r="H220" s="626">
        <v>4514</v>
      </c>
      <c r="I220" s="626">
        <v>232</v>
      </c>
      <c r="J220" s="626">
        <v>9534</v>
      </c>
      <c r="K220" s="626">
        <v>600</v>
      </c>
      <c r="L220" s="626">
        <v>103</v>
      </c>
      <c r="M220" s="626">
        <v>-402</v>
      </c>
      <c r="N220" s="626">
        <v>954</v>
      </c>
      <c r="O220" s="626">
        <v>38506</v>
      </c>
      <c r="P220" s="638">
        <v>-456</v>
      </c>
      <c r="Q220" s="600">
        <f t="shared" si="15"/>
        <v>87</v>
      </c>
      <c r="R220" s="646" t="str">
        <f t="shared" si="16"/>
        <v>Örebro</v>
      </c>
      <c r="S220" s="646">
        <f t="shared" si="17"/>
        <v>-456</v>
      </c>
      <c r="T220" s="645" t="str">
        <f t="shared" ca="1" si="18"/>
        <v>$Q$221</v>
      </c>
      <c r="U220" s="647">
        <v>149793</v>
      </c>
      <c r="V220" s="645">
        <f t="shared" si="19"/>
        <v>-68305608</v>
      </c>
    </row>
    <row r="221" spans="1:22" ht="25.5" x14ac:dyDescent="0.2">
      <c r="A221" s="593" t="s">
        <v>1163</v>
      </c>
      <c r="B221" s="594" t="s">
        <v>857</v>
      </c>
      <c r="C221" s="595" t="s">
        <v>582</v>
      </c>
      <c r="D221" s="596" t="s">
        <v>705</v>
      </c>
      <c r="E221" s="626">
        <v>6492</v>
      </c>
      <c r="F221" s="626">
        <v>9912</v>
      </c>
      <c r="G221" s="626">
        <v>4479</v>
      </c>
      <c r="H221" s="626">
        <v>3860</v>
      </c>
      <c r="I221" s="626">
        <v>0</v>
      </c>
      <c r="J221" s="626">
        <v>12863</v>
      </c>
      <c r="K221" s="626">
        <v>103</v>
      </c>
      <c r="L221" s="626">
        <v>35</v>
      </c>
      <c r="M221" s="626">
        <v>-402</v>
      </c>
      <c r="N221" s="626">
        <v>573</v>
      </c>
      <c r="O221" s="626">
        <v>37915</v>
      </c>
      <c r="P221" s="638">
        <v>-1047</v>
      </c>
      <c r="Q221" s="600">
        <f t="shared" si="15"/>
        <v>50</v>
      </c>
      <c r="R221" s="646" t="str">
        <f t="shared" si="16"/>
        <v>Arboga</v>
      </c>
      <c r="S221" s="646">
        <f t="shared" si="17"/>
        <v>-1047</v>
      </c>
      <c r="T221" s="645" t="str">
        <f t="shared" ca="1" si="18"/>
        <v>$Q$222</v>
      </c>
      <c r="U221" s="647">
        <v>13884</v>
      </c>
      <c r="V221" s="645">
        <f t="shared" si="19"/>
        <v>-14536548</v>
      </c>
    </row>
    <row r="222" spans="1:22" x14ac:dyDescent="0.2">
      <c r="A222" s="593" t="s">
        <v>1163</v>
      </c>
      <c r="B222" s="594" t="s">
        <v>891</v>
      </c>
      <c r="C222" s="437" t="s">
        <v>583</v>
      </c>
      <c r="D222" s="437" t="s">
        <v>583</v>
      </c>
      <c r="E222" s="626">
        <v>7818</v>
      </c>
      <c r="F222" s="626">
        <v>11228</v>
      </c>
      <c r="G222" s="626">
        <v>3982</v>
      </c>
      <c r="H222" s="626">
        <v>3379</v>
      </c>
      <c r="I222" s="626">
        <v>192</v>
      </c>
      <c r="J222" s="626">
        <v>13393</v>
      </c>
      <c r="K222" s="626">
        <v>245</v>
      </c>
      <c r="L222" s="626">
        <v>83</v>
      </c>
      <c r="M222" s="626">
        <v>-402</v>
      </c>
      <c r="N222" s="626">
        <v>774</v>
      </c>
      <c r="O222" s="626">
        <v>40692</v>
      </c>
      <c r="P222" s="638">
        <v>1730</v>
      </c>
      <c r="Q222" s="600">
        <f t="shared" si="15"/>
        <v>215</v>
      </c>
      <c r="R222" s="646" t="str">
        <f t="shared" si="16"/>
        <v>Fagersta</v>
      </c>
      <c r="S222" s="646">
        <f t="shared" si="17"/>
        <v>1730</v>
      </c>
      <c r="T222" s="645" t="str">
        <f t="shared" ca="1" si="18"/>
        <v>$Q$223</v>
      </c>
      <c r="U222" s="647">
        <v>13391</v>
      </c>
      <c r="V222" s="645">
        <f t="shared" si="19"/>
        <v>23166430</v>
      </c>
    </row>
    <row r="223" spans="1:22" x14ac:dyDescent="0.2">
      <c r="A223" s="593" t="s">
        <v>1163</v>
      </c>
      <c r="B223" s="594" t="s">
        <v>915</v>
      </c>
      <c r="C223" s="437" t="s">
        <v>584</v>
      </c>
      <c r="D223" s="437" t="s">
        <v>584</v>
      </c>
      <c r="E223" s="626">
        <v>7423</v>
      </c>
      <c r="F223" s="626">
        <v>10540</v>
      </c>
      <c r="G223" s="626">
        <v>4227</v>
      </c>
      <c r="H223" s="626">
        <v>3763</v>
      </c>
      <c r="I223" s="626">
        <v>55</v>
      </c>
      <c r="J223" s="626">
        <v>12931</v>
      </c>
      <c r="K223" s="626">
        <v>6</v>
      </c>
      <c r="L223" s="626">
        <v>35</v>
      </c>
      <c r="M223" s="626">
        <v>-402</v>
      </c>
      <c r="N223" s="626">
        <v>131</v>
      </c>
      <c r="O223" s="626">
        <v>38709</v>
      </c>
      <c r="P223" s="638">
        <v>-253</v>
      </c>
      <c r="Q223" s="600">
        <f t="shared" si="15"/>
        <v>102</v>
      </c>
      <c r="R223" s="646" t="str">
        <f t="shared" si="16"/>
        <v>Hallstahammar</v>
      </c>
      <c r="S223" s="646">
        <f t="shared" si="17"/>
        <v>-253</v>
      </c>
      <c r="T223" s="645" t="str">
        <f t="shared" ca="1" si="18"/>
        <v>$Q$224</v>
      </c>
      <c r="U223" s="647">
        <v>15925</v>
      </c>
      <c r="V223" s="645">
        <f t="shared" si="19"/>
        <v>-4029025</v>
      </c>
    </row>
    <row r="224" spans="1:22" x14ac:dyDescent="0.2">
      <c r="A224" s="593" t="s">
        <v>1163</v>
      </c>
      <c r="B224" s="594" t="s">
        <v>962</v>
      </c>
      <c r="C224" s="437" t="s">
        <v>585</v>
      </c>
      <c r="D224" s="437" t="s">
        <v>585</v>
      </c>
      <c r="E224" s="626">
        <v>7034</v>
      </c>
      <c r="F224" s="626">
        <v>11399</v>
      </c>
      <c r="G224" s="626">
        <v>4777</v>
      </c>
      <c r="H224" s="626">
        <v>3367</v>
      </c>
      <c r="I224" s="626">
        <v>13</v>
      </c>
      <c r="J224" s="626">
        <v>11162</v>
      </c>
      <c r="K224" s="626">
        <v>6</v>
      </c>
      <c r="L224" s="626">
        <v>35</v>
      </c>
      <c r="M224" s="626">
        <v>-402</v>
      </c>
      <c r="N224" s="626">
        <v>259</v>
      </c>
      <c r="O224" s="626">
        <v>37650</v>
      </c>
      <c r="P224" s="638">
        <v>-1312</v>
      </c>
      <c r="Q224" s="600">
        <f t="shared" si="15"/>
        <v>36</v>
      </c>
      <c r="R224" s="646" t="str">
        <f t="shared" si="16"/>
        <v>Kungsör</v>
      </c>
      <c r="S224" s="646">
        <f t="shared" si="17"/>
        <v>-1312</v>
      </c>
      <c r="T224" s="645" t="str">
        <f t="shared" ca="1" si="18"/>
        <v>$Q$225</v>
      </c>
      <c r="U224" s="647">
        <v>8574</v>
      </c>
      <c r="V224" s="645">
        <f t="shared" si="19"/>
        <v>-11249088</v>
      </c>
    </row>
    <row r="225" spans="1:22" x14ac:dyDescent="0.2">
      <c r="A225" s="593" t="s">
        <v>1163</v>
      </c>
      <c r="B225" s="594" t="s">
        <v>965</v>
      </c>
      <c r="C225" s="437" t="s">
        <v>586</v>
      </c>
      <c r="D225" s="437" t="s">
        <v>586</v>
      </c>
      <c r="E225" s="626">
        <v>7021</v>
      </c>
      <c r="F225" s="626">
        <v>10739</v>
      </c>
      <c r="G225" s="626">
        <v>4045</v>
      </c>
      <c r="H225" s="626">
        <v>4348</v>
      </c>
      <c r="I225" s="626">
        <v>133</v>
      </c>
      <c r="J225" s="626">
        <v>12862</v>
      </c>
      <c r="K225" s="626">
        <v>12</v>
      </c>
      <c r="L225" s="626">
        <v>35</v>
      </c>
      <c r="M225" s="626">
        <v>-402</v>
      </c>
      <c r="N225" s="626">
        <v>524</v>
      </c>
      <c r="O225" s="626">
        <v>39317</v>
      </c>
      <c r="P225" s="638">
        <v>355</v>
      </c>
      <c r="Q225" s="600">
        <f t="shared" si="15"/>
        <v>144</v>
      </c>
      <c r="R225" s="646" t="str">
        <f t="shared" si="16"/>
        <v>Köping</v>
      </c>
      <c r="S225" s="646">
        <f t="shared" si="17"/>
        <v>355</v>
      </c>
      <c r="T225" s="645" t="str">
        <f t="shared" ca="1" si="18"/>
        <v>$Q$226</v>
      </c>
      <c r="U225" s="647">
        <v>26128</v>
      </c>
      <c r="V225" s="645">
        <f t="shared" si="19"/>
        <v>9275440</v>
      </c>
    </row>
    <row r="226" spans="1:22" x14ac:dyDescent="0.2">
      <c r="A226" s="593" t="s">
        <v>1163</v>
      </c>
      <c r="B226" s="594" t="s">
        <v>1005</v>
      </c>
      <c r="C226" s="437" t="s">
        <v>587</v>
      </c>
      <c r="D226" s="437" t="s">
        <v>587</v>
      </c>
      <c r="E226" s="626">
        <v>7035</v>
      </c>
      <c r="F226" s="626">
        <v>9832</v>
      </c>
      <c r="G226" s="626">
        <v>4737</v>
      </c>
      <c r="H226" s="626">
        <v>3511</v>
      </c>
      <c r="I226" s="626">
        <v>0</v>
      </c>
      <c r="J226" s="626">
        <v>13490</v>
      </c>
      <c r="K226" s="626">
        <v>0</v>
      </c>
      <c r="L226" s="626">
        <v>657</v>
      </c>
      <c r="M226" s="626">
        <v>-402</v>
      </c>
      <c r="N226" s="626">
        <v>510</v>
      </c>
      <c r="O226" s="626">
        <v>39370</v>
      </c>
      <c r="P226" s="638">
        <v>408</v>
      </c>
      <c r="Q226" s="600">
        <f t="shared" si="15"/>
        <v>150</v>
      </c>
      <c r="R226" s="646" t="str">
        <f t="shared" si="16"/>
        <v>Norberg</v>
      </c>
      <c r="S226" s="646">
        <f t="shared" si="17"/>
        <v>408</v>
      </c>
      <c r="T226" s="645" t="str">
        <f t="shared" ca="1" si="18"/>
        <v>$Q$227</v>
      </c>
      <c r="U226" s="647">
        <v>5793</v>
      </c>
      <c r="V226" s="645">
        <f t="shared" si="19"/>
        <v>2363544</v>
      </c>
    </row>
    <row r="227" spans="1:22" x14ac:dyDescent="0.2">
      <c r="A227" s="593" t="s">
        <v>1163</v>
      </c>
      <c r="B227" s="594" t="s">
        <v>1032</v>
      </c>
      <c r="C227" s="437" t="s">
        <v>588</v>
      </c>
      <c r="D227" s="437" t="s">
        <v>588</v>
      </c>
      <c r="E227" s="626">
        <v>7270</v>
      </c>
      <c r="F227" s="626">
        <v>10600</v>
      </c>
      <c r="G227" s="626">
        <v>4239</v>
      </c>
      <c r="H227" s="626">
        <v>3577</v>
      </c>
      <c r="I227" s="626">
        <v>4</v>
      </c>
      <c r="J227" s="626">
        <v>12871</v>
      </c>
      <c r="K227" s="626">
        <v>14</v>
      </c>
      <c r="L227" s="626">
        <v>58</v>
      </c>
      <c r="M227" s="626">
        <v>-402</v>
      </c>
      <c r="N227" s="626">
        <v>1026</v>
      </c>
      <c r="O227" s="626">
        <v>39257</v>
      </c>
      <c r="P227" s="638">
        <v>295</v>
      </c>
      <c r="Q227" s="600">
        <f t="shared" si="15"/>
        <v>142</v>
      </c>
      <c r="R227" s="646" t="str">
        <f t="shared" si="16"/>
        <v>Sala</v>
      </c>
      <c r="S227" s="646">
        <f t="shared" si="17"/>
        <v>295</v>
      </c>
      <c r="T227" s="645" t="str">
        <f t="shared" ca="1" si="18"/>
        <v>$Q$228</v>
      </c>
      <c r="U227" s="647">
        <v>22636</v>
      </c>
      <c r="V227" s="645">
        <f t="shared" si="19"/>
        <v>6677620</v>
      </c>
    </row>
    <row r="228" spans="1:22" x14ac:dyDescent="0.2">
      <c r="A228" s="593" t="s">
        <v>1163</v>
      </c>
      <c r="B228" s="594" t="s">
        <v>1040</v>
      </c>
      <c r="C228" s="437" t="s">
        <v>589</v>
      </c>
      <c r="D228" s="437" t="s">
        <v>589</v>
      </c>
      <c r="E228" s="626">
        <v>6634</v>
      </c>
      <c r="F228" s="626">
        <v>9966</v>
      </c>
      <c r="G228" s="626">
        <v>3821</v>
      </c>
      <c r="H228" s="626">
        <v>3775</v>
      </c>
      <c r="I228" s="626">
        <v>0</v>
      </c>
      <c r="J228" s="626">
        <v>14905</v>
      </c>
      <c r="K228" s="626">
        <v>628</v>
      </c>
      <c r="L228" s="626">
        <v>1760</v>
      </c>
      <c r="M228" s="626">
        <v>-402</v>
      </c>
      <c r="N228" s="626">
        <v>1080</v>
      </c>
      <c r="O228" s="626">
        <v>42167</v>
      </c>
      <c r="P228" s="638">
        <v>3205</v>
      </c>
      <c r="Q228" s="600">
        <f t="shared" si="15"/>
        <v>253</v>
      </c>
      <c r="R228" s="646" t="str">
        <f t="shared" si="16"/>
        <v>Skinnskatteberg</v>
      </c>
      <c r="S228" s="646">
        <f t="shared" si="17"/>
        <v>3205</v>
      </c>
      <c r="T228" s="645" t="str">
        <f t="shared" ca="1" si="18"/>
        <v>$Q$229</v>
      </c>
      <c r="U228" s="647">
        <v>4422</v>
      </c>
      <c r="V228" s="645">
        <f t="shared" si="19"/>
        <v>14172510</v>
      </c>
    </row>
    <row r="229" spans="1:22" x14ac:dyDescent="0.2">
      <c r="A229" s="593" t="s">
        <v>1163</v>
      </c>
      <c r="B229" s="594" t="s">
        <v>1060</v>
      </c>
      <c r="C229" s="437" t="s">
        <v>590</v>
      </c>
      <c r="D229" s="437" t="s">
        <v>590</v>
      </c>
      <c r="E229" s="626">
        <v>7041</v>
      </c>
      <c r="F229" s="626">
        <v>11090</v>
      </c>
      <c r="G229" s="626">
        <v>4544</v>
      </c>
      <c r="H229" s="626">
        <v>3318</v>
      </c>
      <c r="I229" s="626">
        <v>0</v>
      </c>
      <c r="J229" s="626">
        <v>11683</v>
      </c>
      <c r="K229" s="626">
        <v>0</v>
      </c>
      <c r="L229" s="626">
        <v>58</v>
      </c>
      <c r="M229" s="626">
        <v>-402</v>
      </c>
      <c r="N229" s="626">
        <v>148</v>
      </c>
      <c r="O229" s="626">
        <v>37480</v>
      </c>
      <c r="P229" s="638">
        <v>-1482</v>
      </c>
      <c r="Q229" s="600">
        <f t="shared" si="15"/>
        <v>31</v>
      </c>
      <c r="R229" s="646" t="str">
        <f t="shared" si="16"/>
        <v>Surahammar</v>
      </c>
      <c r="S229" s="646">
        <f t="shared" si="17"/>
        <v>-1482</v>
      </c>
      <c r="T229" s="645" t="str">
        <f t="shared" ca="1" si="18"/>
        <v>$Q$230</v>
      </c>
      <c r="U229" s="647">
        <v>10033</v>
      </c>
      <c r="V229" s="645">
        <f t="shared" si="19"/>
        <v>-14868906</v>
      </c>
    </row>
    <row r="230" spans="1:22" x14ac:dyDescent="0.2">
      <c r="A230" s="593" t="s">
        <v>1163</v>
      </c>
      <c r="B230" s="594" t="s">
        <v>1116</v>
      </c>
      <c r="C230" s="437" t="s">
        <v>591</v>
      </c>
      <c r="D230" s="437" t="s">
        <v>591</v>
      </c>
      <c r="E230" s="626">
        <v>7984</v>
      </c>
      <c r="F230" s="626">
        <v>10799</v>
      </c>
      <c r="G230" s="626">
        <v>3683</v>
      </c>
      <c r="H230" s="626">
        <v>4871</v>
      </c>
      <c r="I230" s="626">
        <v>174</v>
      </c>
      <c r="J230" s="626">
        <v>10282</v>
      </c>
      <c r="K230" s="626">
        <v>9</v>
      </c>
      <c r="L230" s="626">
        <v>99</v>
      </c>
      <c r="M230" s="626">
        <v>-289</v>
      </c>
      <c r="N230" s="626">
        <v>1255</v>
      </c>
      <c r="O230" s="626">
        <v>38867</v>
      </c>
      <c r="P230" s="638">
        <v>-95</v>
      </c>
      <c r="Q230" s="600">
        <f t="shared" si="15"/>
        <v>112</v>
      </c>
      <c r="R230" s="646" t="str">
        <f t="shared" si="16"/>
        <v>Västerås</v>
      </c>
      <c r="S230" s="646">
        <f t="shared" si="17"/>
        <v>-95</v>
      </c>
      <c r="T230" s="645" t="str">
        <f t="shared" ca="1" si="18"/>
        <v>$Q$231</v>
      </c>
      <c r="U230" s="647">
        <v>149898</v>
      </c>
      <c r="V230" s="645">
        <f t="shared" si="19"/>
        <v>-14240310</v>
      </c>
    </row>
    <row r="231" spans="1:22" ht="25.5" x14ac:dyDescent="0.2">
      <c r="A231" s="593" t="s">
        <v>1164</v>
      </c>
      <c r="B231" s="594" t="s">
        <v>862</v>
      </c>
      <c r="C231" s="595" t="s">
        <v>593</v>
      </c>
      <c r="D231" s="596" t="s">
        <v>706</v>
      </c>
      <c r="E231" s="626">
        <v>6702</v>
      </c>
      <c r="F231" s="626">
        <v>9850</v>
      </c>
      <c r="G231" s="626">
        <v>4109</v>
      </c>
      <c r="H231" s="626">
        <v>3894</v>
      </c>
      <c r="I231" s="626">
        <v>64</v>
      </c>
      <c r="J231" s="626">
        <v>13540</v>
      </c>
      <c r="K231" s="626">
        <v>108</v>
      </c>
      <c r="L231" s="626">
        <v>142</v>
      </c>
      <c r="M231" s="626">
        <v>-402</v>
      </c>
      <c r="N231" s="626">
        <v>935</v>
      </c>
      <c r="O231" s="626">
        <v>38942</v>
      </c>
      <c r="P231" s="638">
        <v>-20</v>
      </c>
      <c r="Q231" s="600">
        <f t="shared" si="15"/>
        <v>118</v>
      </c>
      <c r="R231" s="646" t="str">
        <f t="shared" si="16"/>
        <v>Avesta</v>
      </c>
      <c r="S231" s="646">
        <f t="shared" si="17"/>
        <v>-20</v>
      </c>
      <c r="T231" s="645" t="str">
        <f t="shared" ca="1" si="18"/>
        <v>$Q$232</v>
      </c>
      <c r="U231" s="647">
        <v>23172</v>
      </c>
      <c r="V231" s="645">
        <f t="shared" si="19"/>
        <v>-463440</v>
      </c>
    </row>
    <row r="232" spans="1:22" x14ac:dyDescent="0.2">
      <c r="A232" s="593" t="s">
        <v>1164</v>
      </c>
      <c r="B232" s="594" t="s">
        <v>871</v>
      </c>
      <c r="C232" s="437" t="s">
        <v>594</v>
      </c>
      <c r="D232" s="437" t="s">
        <v>594</v>
      </c>
      <c r="E232" s="626">
        <v>8063</v>
      </c>
      <c r="F232" s="626">
        <v>11556</v>
      </c>
      <c r="G232" s="626">
        <v>3989</v>
      </c>
      <c r="H232" s="626">
        <v>4979</v>
      </c>
      <c r="I232" s="626">
        <v>163</v>
      </c>
      <c r="J232" s="626">
        <v>10677</v>
      </c>
      <c r="K232" s="626">
        <v>35</v>
      </c>
      <c r="L232" s="626">
        <v>142</v>
      </c>
      <c r="M232" s="626">
        <v>-402</v>
      </c>
      <c r="N232" s="626">
        <v>935</v>
      </c>
      <c r="O232" s="626">
        <v>40137</v>
      </c>
      <c r="P232" s="638">
        <v>1175</v>
      </c>
      <c r="Q232" s="600">
        <f t="shared" si="15"/>
        <v>192</v>
      </c>
      <c r="R232" s="646" t="str">
        <f t="shared" si="16"/>
        <v>Borlänge</v>
      </c>
      <c r="S232" s="646">
        <f t="shared" si="17"/>
        <v>1175</v>
      </c>
      <c r="T232" s="645" t="str">
        <f t="shared" ca="1" si="18"/>
        <v>$Q$233</v>
      </c>
      <c r="U232" s="647">
        <v>51883</v>
      </c>
      <c r="V232" s="645">
        <f t="shared" si="19"/>
        <v>60962525</v>
      </c>
    </row>
    <row r="233" spans="1:22" x14ac:dyDescent="0.2">
      <c r="A233" s="593" t="s">
        <v>1164</v>
      </c>
      <c r="B233" s="594" t="s">
        <v>894</v>
      </c>
      <c r="C233" s="437" t="s">
        <v>595</v>
      </c>
      <c r="D233" s="437" t="s">
        <v>595</v>
      </c>
      <c r="E233" s="626">
        <v>7973</v>
      </c>
      <c r="F233" s="626">
        <v>10765</v>
      </c>
      <c r="G233" s="626">
        <v>3998</v>
      </c>
      <c r="H233" s="626">
        <v>4089</v>
      </c>
      <c r="I233" s="626">
        <v>0</v>
      </c>
      <c r="J233" s="626">
        <v>11164</v>
      </c>
      <c r="K233" s="626">
        <v>18</v>
      </c>
      <c r="L233" s="626">
        <v>206</v>
      </c>
      <c r="M233" s="626">
        <v>-402</v>
      </c>
      <c r="N233" s="626">
        <v>935</v>
      </c>
      <c r="O233" s="626">
        <v>38746</v>
      </c>
      <c r="P233" s="638">
        <v>-216</v>
      </c>
      <c r="Q233" s="600">
        <f t="shared" si="15"/>
        <v>107</v>
      </c>
      <c r="R233" s="646" t="str">
        <f t="shared" si="16"/>
        <v>Falun</v>
      </c>
      <c r="S233" s="646">
        <f t="shared" si="17"/>
        <v>-216</v>
      </c>
      <c r="T233" s="645" t="str">
        <f t="shared" ca="1" si="18"/>
        <v>$Q$234</v>
      </c>
      <c r="U233" s="647">
        <v>58248</v>
      </c>
      <c r="V233" s="645">
        <f t="shared" si="19"/>
        <v>-12581568</v>
      </c>
    </row>
    <row r="234" spans="1:22" x14ac:dyDescent="0.2">
      <c r="A234" s="593" t="s">
        <v>1164</v>
      </c>
      <c r="B234" s="594" t="s">
        <v>900</v>
      </c>
      <c r="C234" s="437" t="s">
        <v>596</v>
      </c>
      <c r="D234" s="437" t="s">
        <v>596</v>
      </c>
      <c r="E234" s="626">
        <v>8201</v>
      </c>
      <c r="F234" s="626">
        <v>11573</v>
      </c>
      <c r="G234" s="626">
        <v>5037</v>
      </c>
      <c r="H234" s="626">
        <v>2223</v>
      </c>
      <c r="I234" s="626">
        <v>0</v>
      </c>
      <c r="J234" s="626">
        <v>11431</v>
      </c>
      <c r="K234" s="626">
        <v>30</v>
      </c>
      <c r="L234" s="626">
        <v>142</v>
      </c>
      <c r="M234" s="626">
        <v>-402</v>
      </c>
      <c r="N234" s="626">
        <v>935</v>
      </c>
      <c r="O234" s="626">
        <v>39170</v>
      </c>
      <c r="P234" s="638">
        <v>208</v>
      </c>
      <c r="Q234" s="600">
        <f t="shared" si="15"/>
        <v>134</v>
      </c>
      <c r="R234" s="646" t="str">
        <f t="shared" si="16"/>
        <v>Gagnef</v>
      </c>
      <c r="S234" s="646">
        <f t="shared" si="17"/>
        <v>208</v>
      </c>
      <c r="T234" s="645" t="str">
        <f t="shared" ca="1" si="18"/>
        <v>$Q$235</v>
      </c>
      <c r="U234" s="647">
        <v>10253</v>
      </c>
      <c r="V234" s="645">
        <f t="shared" si="19"/>
        <v>2132624</v>
      </c>
    </row>
    <row r="235" spans="1:22" x14ac:dyDescent="0.2">
      <c r="A235" s="593" t="s">
        <v>1164</v>
      </c>
      <c r="B235" s="594" t="s">
        <v>921</v>
      </c>
      <c r="C235" s="437" t="s">
        <v>597</v>
      </c>
      <c r="D235" s="437" t="s">
        <v>597</v>
      </c>
      <c r="E235" s="626">
        <v>6405</v>
      </c>
      <c r="F235" s="626">
        <v>10487</v>
      </c>
      <c r="G235" s="626">
        <v>4277</v>
      </c>
      <c r="H235" s="626">
        <v>3521</v>
      </c>
      <c r="I235" s="626">
        <v>10</v>
      </c>
      <c r="J235" s="626">
        <v>13302</v>
      </c>
      <c r="K235" s="626">
        <v>0</v>
      </c>
      <c r="L235" s="626">
        <v>142</v>
      </c>
      <c r="M235" s="626">
        <v>-402</v>
      </c>
      <c r="N235" s="626">
        <v>935</v>
      </c>
      <c r="O235" s="626">
        <v>38677</v>
      </c>
      <c r="P235" s="638">
        <v>-285</v>
      </c>
      <c r="Q235" s="600">
        <f t="shared" si="15"/>
        <v>100</v>
      </c>
      <c r="R235" s="646" t="str">
        <f t="shared" si="16"/>
        <v>Hedemora</v>
      </c>
      <c r="S235" s="646">
        <f t="shared" si="17"/>
        <v>-285</v>
      </c>
      <c r="T235" s="645" t="str">
        <f t="shared" ca="1" si="18"/>
        <v>$Q$236</v>
      </c>
      <c r="U235" s="647">
        <v>15526</v>
      </c>
      <c r="V235" s="645">
        <f t="shared" si="19"/>
        <v>-4424910</v>
      </c>
    </row>
    <row r="236" spans="1:22" x14ac:dyDescent="0.2">
      <c r="A236" s="593" t="s">
        <v>1164</v>
      </c>
      <c r="B236" s="594" t="s">
        <v>970</v>
      </c>
      <c r="C236" s="437" t="s">
        <v>598</v>
      </c>
      <c r="D236" s="437" t="s">
        <v>598</v>
      </c>
      <c r="E236" s="626">
        <v>6377</v>
      </c>
      <c r="F236" s="626">
        <v>9950</v>
      </c>
      <c r="G236" s="626">
        <v>4171</v>
      </c>
      <c r="H236" s="626">
        <v>2612</v>
      </c>
      <c r="I236" s="626">
        <v>0</v>
      </c>
      <c r="J236" s="626">
        <v>14249</v>
      </c>
      <c r="K236" s="626">
        <v>17</v>
      </c>
      <c r="L236" s="626">
        <v>316</v>
      </c>
      <c r="M236" s="626">
        <v>-402</v>
      </c>
      <c r="N236" s="626">
        <v>935</v>
      </c>
      <c r="O236" s="626">
        <v>38225</v>
      </c>
      <c r="P236" s="638">
        <v>-737</v>
      </c>
      <c r="Q236" s="600">
        <f t="shared" si="15"/>
        <v>66</v>
      </c>
      <c r="R236" s="646" t="str">
        <f t="shared" si="16"/>
        <v>Leksand</v>
      </c>
      <c r="S236" s="646">
        <f t="shared" si="17"/>
        <v>-737</v>
      </c>
      <c r="T236" s="645" t="str">
        <f t="shared" ca="1" si="18"/>
        <v>$Q$237</v>
      </c>
      <c r="U236" s="647">
        <v>15591</v>
      </c>
      <c r="V236" s="645">
        <f t="shared" si="19"/>
        <v>-11490567</v>
      </c>
    </row>
    <row r="237" spans="1:22" x14ac:dyDescent="0.2">
      <c r="A237" s="593" t="s">
        <v>1164</v>
      </c>
      <c r="B237" s="594" t="s">
        <v>982</v>
      </c>
      <c r="C237" s="437" t="s">
        <v>599</v>
      </c>
      <c r="D237" s="437" t="s">
        <v>599</v>
      </c>
      <c r="E237" s="626">
        <v>7476</v>
      </c>
      <c r="F237" s="626">
        <v>10202</v>
      </c>
      <c r="G237" s="626">
        <v>4063</v>
      </c>
      <c r="H237" s="626">
        <v>4526</v>
      </c>
      <c r="I237" s="626">
        <v>53</v>
      </c>
      <c r="J237" s="626">
        <v>14126</v>
      </c>
      <c r="K237" s="626">
        <v>142</v>
      </c>
      <c r="L237" s="626">
        <v>142</v>
      </c>
      <c r="M237" s="626">
        <v>-402</v>
      </c>
      <c r="N237" s="626">
        <v>935</v>
      </c>
      <c r="O237" s="626">
        <v>41263</v>
      </c>
      <c r="P237" s="638">
        <v>2301</v>
      </c>
      <c r="Q237" s="600">
        <f t="shared" si="15"/>
        <v>231</v>
      </c>
      <c r="R237" s="646" t="str">
        <f t="shared" si="16"/>
        <v>Ludvika</v>
      </c>
      <c r="S237" s="646">
        <f t="shared" si="17"/>
        <v>2301</v>
      </c>
      <c r="T237" s="645" t="str">
        <f t="shared" ca="1" si="18"/>
        <v>$Q$238</v>
      </c>
      <c r="U237" s="647">
        <v>26964</v>
      </c>
      <c r="V237" s="645">
        <f t="shared" si="19"/>
        <v>62044164</v>
      </c>
    </row>
    <row r="238" spans="1:22" x14ac:dyDescent="0.2">
      <c r="A238" s="593" t="s">
        <v>1164</v>
      </c>
      <c r="B238" s="594" t="s">
        <v>988</v>
      </c>
      <c r="C238" s="437" t="s">
        <v>600</v>
      </c>
      <c r="D238" s="437" t="s">
        <v>600</v>
      </c>
      <c r="E238" s="626">
        <v>5908</v>
      </c>
      <c r="F238" s="626">
        <v>10230</v>
      </c>
      <c r="G238" s="626">
        <v>4238</v>
      </c>
      <c r="H238" s="626">
        <v>2662</v>
      </c>
      <c r="I238" s="626">
        <v>0</v>
      </c>
      <c r="J238" s="626">
        <v>14953</v>
      </c>
      <c r="K238" s="626">
        <v>278</v>
      </c>
      <c r="L238" s="626">
        <v>912</v>
      </c>
      <c r="M238" s="626">
        <v>-402</v>
      </c>
      <c r="N238" s="626">
        <v>935</v>
      </c>
      <c r="O238" s="626">
        <v>39714</v>
      </c>
      <c r="P238" s="638">
        <v>752</v>
      </c>
      <c r="Q238" s="600">
        <f t="shared" si="15"/>
        <v>168</v>
      </c>
      <c r="R238" s="646" t="str">
        <f t="shared" si="16"/>
        <v>Malung-Sälen</v>
      </c>
      <c r="S238" s="646">
        <f t="shared" si="17"/>
        <v>752</v>
      </c>
      <c r="T238" s="645" t="str">
        <f t="shared" ca="1" si="18"/>
        <v>$Q$239</v>
      </c>
      <c r="U238" s="647">
        <v>10091</v>
      </c>
      <c r="V238" s="645">
        <f t="shared" si="19"/>
        <v>7588432</v>
      </c>
    </row>
    <row r="239" spans="1:22" x14ac:dyDescent="0.2">
      <c r="A239" s="593" t="s">
        <v>1164</v>
      </c>
      <c r="B239" s="594" t="s">
        <v>995</v>
      </c>
      <c r="C239" s="437" t="s">
        <v>601</v>
      </c>
      <c r="D239" s="437" t="s">
        <v>601</v>
      </c>
      <c r="E239" s="626">
        <v>6401</v>
      </c>
      <c r="F239" s="626">
        <v>10242</v>
      </c>
      <c r="G239" s="626">
        <v>3695</v>
      </c>
      <c r="H239" s="626">
        <v>2901</v>
      </c>
      <c r="I239" s="626">
        <v>0</v>
      </c>
      <c r="J239" s="626">
        <v>13925</v>
      </c>
      <c r="K239" s="626">
        <v>0</v>
      </c>
      <c r="L239" s="626">
        <v>772</v>
      </c>
      <c r="M239" s="626">
        <v>-402</v>
      </c>
      <c r="N239" s="626">
        <v>935</v>
      </c>
      <c r="O239" s="626">
        <v>38469</v>
      </c>
      <c r="P239" s="638">
        <v>-493</v>
      </c>
      <c r="Q239" s="600">
        <f t="shared" si="15"/>
        <v>83</v>
      </c>
      <c r="R239" s="646" t="str">
        <f t="shared" si="16"/>
        <v>Mora</v>
      </c>
      <c r="S239" s="646">
        <f t="shared" si="17"/>
        <v>-493</v>
      </c>
      <c r="T239" s="645" t="str">
        <f t="shared" ca="1" si="18"/>
        <v>$Q$240</v>
      </c>
      <c r="U239" s="647">
        <v>20351</v>
      </c>
      <c r="V239" s="645">
        <f t="shared" si="19"/>
        <v>-10033043</v>
      </c>
    </row>
    <row r="240" spans="1:22" x14ac:dyDescent="0.2">
      <c r="A240" s="593" t="s">
        <v>1164</v>
      </c>
      <c r="B240" s="594" t="s">
        <v>1018</v>
      </c>
      <c r="C240" s="437" t="s">
        <v>602</v>
      </c>
      <c r="D240" s="437" t="s">
        <v>602</v>
      </c>
      <c r="E240" s="626">
        <v>5241</v>
      </c>
      <c r="F240" s="626">
        <v>10076</v>
      </c>
      <c r="G240" s="626">
        <v>4404</v>
      </c>
      <c r="H240" s="626">
        <v>3586</v>
      </c>
      <c r="I240" s="626">
        <v>0</v>
      </c>
      <c r="J240" s="626">
        <v>14992</v>
      </c>
      <c r="K240" s="626">
        <v>54</v>
      </c>
      <c r="L240" s="626">
        <v>1842</v>
      </c>
      <c r="M240" s="626">
        <v>-402</v>
      </c>
      <c r="N240" s="626">
        <v>935</v>
      </c>
      <c r="O240" s="626">
        <v>40728</v>
      </c>
      <c r="P240" s="638">
        <v>1766</v>
      </c>
      <c r="Q240" s="600">
        <f t="shared" si="15"/>
        <v>219</v>
      </c>
      <c r="R240" s="646" t="str">
        <f t="shared" si="16"/>
        <v>Orsa</v>
      </c>
      <c r="S240" s="646">
        <f t="shared" si="17"/>
        <v>1766</v>
      </c>
      <c r="T240" s="645" t="str">
        <f t="shared" ca="1" si="18"/>
        <v>$Q$241</v>
      </c>
      <c r="U240" s="647">
        <v>6879</v>
      </c>
      <c r="V240" s="645">
        <f t="shared" si="19"/>
        <v>12148314</v>
      </c>
    </row>
    <row r="241" spans="1:22" x14ac:dyDescent="0.2">
      <c r="A241" s="593" t="s">
        <v>1164</v>
      </c>
      <c r="B241" s="594" t="s">
        <v>1031</v>
      </c>
      <c r="C241" s="437" t="s">
        <v>603</v>
      </c>
      <c r="D241" s="437" t="s">
        <v>603</v>
      </c>
      <c r="E241" s="626">
        <v>4973</v>
      </c>
      <c r="F241" s="626">
        <v>9783</v>
      </c>
      <c r="G241" s="626">
        <v>3766</v>
      </c>
      <c r="H241" s="626">
        <v>2878</v>
      </c>
      <c r="I241" s="626">
        <v>0</v>
      </c>
      <c r="J241" s="626">
        <v>17962</v>
      </c>
      <c r="K241" s="626">
        <v>41</v>
      </c>
      <c r="L241" s="626">
        <v>749</v>
      </c>
      <c r="M241" s="626">
        <v>-402</v>
      </c>
      <c r="N241" s="626">
        <v>935</v>
      </c>
      <c r="O241" s="626">
        <v>40685</v>
      </c>
      <c r="P241" s="638">
        <v>1723</v>
      </c>
      <c r="Q241" s="600">
        <f t="shared" si="15"/>
        <v>214</v>
      </c>
      <c r="R241" s="646" t="str">
        <f t="shared" si="16"/>
        <v>Rättvik</v>
      </c>
      <c r="S241" s="646">
        <f t="shared" si="17"/>
        <v>1723</v>
      </c>
      <c r="T241" s="645" t="str">
        <f t="shared" ca="1" si="18"/>
        <v>$Q$242</v>
      </c>
      <c r="U241" s="647">
        <v>10814</v>
      </c>
      <c r="V241" s="645">
        <f t="shared" si="19"/>
        <v>18632522</v>
      </c>
    </row>
    <row r="242" spans="1:22" x14ac:dyDescent="0.2">
      <c r="A242" s="593" t="s">
        <v>1164</v>
      </c>
      <c r="B242" s="594" t="s">
        <v>1043</v>
      </c>
      <c r="C242" s="437" t="s">
        <v>604</v>
      </c>
      <c r="D242" s="437" t="s">
        <v>604</v>
      </c>
      <c r="E242" s="626">
        <v>6542</v>
      </c>
      <c r="F242" s="626">
        <v>9947</v>
      </c>
      <c r="G242" s="626">
        <v>3871</v>
      </c>
      <c r="H242" s="626">
        <v>2974</v>
      </c>
      <c r="I242" s="626">
        <v>0</v>
      </c>
      <c r="J242" s="626">
        <v>12987</v>
      </c>
      <c r="K242" s="626">
        <v>43</v>
      </c>
      <c r="L242" s="626">
        <v>316</v>
      </c>
      <c r="M242" s="626">
        <v>-402</v>
      </c>
      <c r="N242" s="626">
        <v>935</v>
      </c>
      <c r="O242" s="626">
        <v>37213</v>
      </c>
      <c r="P242" s="638">
        <v>-1749</v>
      </c>
      <c r="Q242" s="600">
        <f t="shared" si="15"/>
        <v>23</v>
      </c>
      <c r="R242" s="646" t="str">
        <f t="shared" si="16"/>
        <v>Smedjebacken</v>
      </c>
      <c r="S242" s="646">
        <f t="shared" si="17"/>
        <v>-1749</v>
      </c>
      <c r="T242" s="645" t="str">
        <f t="shared" ca="1" si="18"/>
        <v>$Q$243</v>
      </c>
      <c r="U242" s="647">
        <v>10869</v>
      </c>
      <c r="V242" s="645">
        <f t="shared" si="19"/>
        <v>-19009881</v>
      </c>
    </row>
    <row r="243" spans="1:22" x14ac:dyDescent="0.2">
      <c r="A243" s="593" t="s">
        <v>1164</v>
      </c>
      <c r="B243" s="594" t="s">
        <v>1065</v>
      </c>
      <c r="C243" s="437" t="s">
        <v>605</v>
      </c>
      <c r="D243" s="437" t="s">
        <v>605</v>
      </c>
      <c r="E243" s="626">
        <v>7161</v>
      </c>
      <c r="F243" s="626">
        <v>10675</v>
      </c>
      <c r="G243" s="626">
        <v>3998</v>
      </c>
      <c r="H243" s="626">
        <v>2561</v>
      </c>
      <c r="I243" s="626">
        <v>0</v>
      </c>
      <c r="J243" s="626">
        <v>12411</v>
      </c>
      <c r="K243" s="626">
        <v>0</v>
      </c>
      <c r="L243" s="626">
        <v>142</v>
      </c>
      <c r="M243" s="626">
        <v>-402</v>
      </c>
      <c r="N243" s="626">
        <v>935</v>
      </c>
      <c r="O243" s="626">
        <v>37481</v>
      </c>
      <c r="P243" s="638">
        <v>-1481</v>
      </c>
      <c r="Q243" s="600">
        <f t="shared" si="15"/>
        <v>32</v>
      </c>
      <c r="R243" s="646" t="str">
        <f t="shared" si="16"/>
        <v>Säter</v>
      </c>
      <c r="S243" s="646">
        <f t="shared" si="17"/>
        <v>-1481</v>
      </c>
      <c r="T243" s="645" t="str">
        <f t="shared" ca="1" si="18"/>
        <v>$Q$244</v>
      </c>
      <c r="U243" s="647">
        <v>11176</v>
      </c>
      <c r="V243" s="645">
        <f t="shared" si="19"/>
        <v>-16551656</v>
      </c>
    </row>
    <row r="244" spans="1:22" x14ac:dyDescent="0.2">
      <c r="A244" s="593" t="s">
        <v>1164</v>
      </c>
      <c r="B244" s="594" t="s">
        <v>1100</v>
      </c>
      <c r="C244" s="437" t="s">
        <v>606</v>
      </c>
      <c r="D244" s="437" t="s">
        <v>606</v>
      </c>
      <c r="E244" s="626">
        <v>6338</v>
      </c>
      <c r="F244" s="626">
        <v>10991</v>
      </c>
      <c r="G244" s="626">
        <v>4547</v>
      </c>
      <c r="H244" s="626">
        <v>2328</v>
      </c>
      <c r="I244" s="626">
        <v>0</v>
      </c>
      <c r="J244" s="626">
        <v>15195</v>
      </c>
      <c r="K244" s="626">
        <v>0</v>
      </c>
      <c r="L244" s="626">
        <v>1958</v>
      </c>
      <c r="M244" s="626">
        <v>-402</v>
      </c>
      <c r="N244" s="626">
        <v>935</v>
      </c>
      <c r="O244" s="626">
        <v>41890</v>
      </c>
      <c r="P244" s="638">
        <v>2928</v>
      </c>
      <c r="Q244" s="600">
        <f t="shared" si="15"/>
        <v>243</v>
      </c>
      <c r="R244" s="646" t="str">
        <f t="shared" si="16"/>
        <v>Vansbro</v>
      </c>
      <c r="S244" s="646">
        <f t="shared" si="17"/>
        <v>2928</v>
      </c>
      <c r="T244" s="645" t="str">
        <f t="shared" ca="1" si="18"/>
        <v>$Q$245</v>
      </c>
      <c r="U244" s="647">
        <v>6810</v>
      </c>
      <c r="V244" s="645">
        <f t="shared" si="19"/>
        <v>19939680</v>
      </c>
    </row>
    <row r="245" spans="1:22" x14ac:dyDescent="0.2">
      <c r="A245" s="593" t="s">
        <v>1164</v>
      </c>
      <c r="B245" s="594" t="s">
        <v>1128</v>
      </c>
      <c r="C245" s="437" t="s">
        <v>607</v>
      </c>
      <c r="D245" s="437" t="s">
        <v>607</v>
      </c>
      <c r="E245" s="626">
        <v>5834</v>
      </c>
      <c r="F245" s="626">
        <v>11152</v>
      </c>
      <c r="G245" s="626">
        <v>4565</v>
      </c>
      <c r="H245" s="626">
        <v>2149</v>
      </c>
      <c r="I245" s="626">
        <v>0</v>
      </c>
      <c r="J245" s="626">
        <v>16707</v>
      </c>
      <c r="K245" s="626">
        <v>312</v>
      </c>
      <c r="L245" s="626">
        <v>2005</v>
      </c>
      <c r="M245" s="626">
        <v>-402</v>
      </c>
      <c r="N245" s="626">
        <v>935</v>
      </c>
      <c r="O245" s="626">
        <v>43257</v>
      </c>
      <c r="P245" s="638">
        <v>4295</v>
      </c>
      <c r="Q245" s="600">
        <f t="shared" si="15"/>
        <v>267</v>
      </c>
      <c r="R245" s="646" t="str">
        <f t="shared" si="16"/>
        <v>Älvdalen</v>
      </c>
      <c r="S245" s="646">
        <f t="shared" si="17"/>
        <v>4295</v>
      </c>
      <c r="T245" s="645" t="str">
        <f t="shared" ca="1" si="18"/>
        <v>$Q$246</v>
      </c>
      <c r="U245" s="647">
        <v>7070</v>
      </c>
      <c r="V245" s="645">
        <f t="shared" si="19"/>
        <v>30365650</v>
      </c>
    </row>
    <row r="246" spans="1:22" ht="25.5" x14ac:dyDescent="0.2">
      <c r="A246" s="593" t="s">
        <v>1165</v>
      </c>
      <c r="B246" s="594" t="s">
        <v>869</v>
      </c>
      <c r="C246" s="595" t="s">
        <v>609</v>
      </c>
      <c r="D246" s="596" t="s">
        <v>707</v>
      </c>
      <c r="E246" s="626">
        <v>6796</v>
      </c>
      <c r="F246" s="626">
        <v>10251</v>
      </c>
      <c r="G246" s="626">
        <v>4095</v>
      </c>
      <c r="H246" s="626">
        <v>4061</v>
      </c>
      <c r="I246" s="626">
        <v>0</v>
      </c>
      <c r="J246" s="626">
        <v>13988</v>
      </c>
      <c r="K246" s="626">
        <v>18</v>
      </c>
      <c r="L246" s="626">
        <v>222</v>
      </c>
      <c r="M246" s="626">
        <v>-402</v>
      </c>
      <c r="N246" s="626">
        <v>753</v>
      </c>
      <c r="O246" s="626">
        <v>39782</v>
      </c>
      <c r="P246" s="638">
        <v>820</v>
      </c>
      <c r="Q246" s="600">
        <f t="shared" si="15"/>
        <v>174</v>
      </c>
      <c r="R246" s="646" t="str">
        <f t="shared" si="16"/>
        <v>Bollnäs</v>
      </c>
      <c r="S246" s="646">
        <f t="shared" si="17"/>
        <v>820</v>
      </c>
      <c r="T246" s="645" t="str">
        <f t="shared" ca="1" si="18"/>
        <v>$Q$247</v>
      </c>
      <c r="U246" s="647">
        <v>26848</v>
      </c>
      <c r="V246" s="645">
        <f t="shared" si="19"/>
        <v>22015360</v>
      </c>
    </row>
    <row r="247" spans="1:22" x14ac:dyDescent="0.2">
      <c r="A247" s="593" t="s">
        <v>1165</v>
      </c>
      <c r="B247" s="594" t="s">
        <v>909</v>
      </c>
      <c r="C247" s="437" t="s">
        <v>610</v>
      </c>
      <c r="D247" s="437" t="s">
        <v>610</v>
      </c>
      <c r="E247" s="626">
        <v>7774</v>
      </c>
      <c r="F247" s="626">
        <v>10660</v>
      </c>
      <c r="G247" s="626">
        <v>3834</v>
      </c>
      <c r="H247" s="626">
        <v>4461</v>
      </c>
      <c r="I247" s="626">
        <v>101</v>
      </c>
      <c r="J247" s="626">
        <v>10488</v>
      </c>
      <c r="K247" s="626">
        <v>0</v>
      </c>
      <c r="L247" s="626">
        <v>261</v>
      </c>
      <c r="M247" s="626">
        <v>-402</v>
      </c>
      <c r="N247" s="626">
        <v>753</v>
      </c>
      <c r="O247" s="626">
        <v>37930</v>
      </c>
      <c r="P247" s="638">
        <v>-1032</v>
      </c>
      <c r="Q247" s="600">
        <f t="shared" si="15"/>
        <v>51</v>
      </c>
      <c r="R247" s="646" t="str">
        <f t="shared" si="16"/>
        <v>Gävle</v>
      </c>
      <c r="S247" s="646">
        <f t="shared" si="17"/>
        <v>-1032</v>
      </c>
      <c r="T247" s="645" t="str">
        <f t="shared" ca="1" si="18"/>
        <v>$Q$248</v>
      </c>
      <c r="U247" s="647">
        <v>100550</v>
      </c>
      <c r="V247" s="645">
        <f t="shared" si="19"/>
        <v>-103767600</v>
      </c>
    </row>
    <row r="248" spans="1:22" x14ac:dyDescent="0.2">
      <c r="A248" s="593" t="s">
        <v>1165</v>
      </c>
      <c r="B248" s="594" t="s">
        <v>925</v>
      </c>
      <c r="C248" s="437" t="s">
        <v>611</v>
      </c>
      <c r="D248" s="437" t="s">
        <v>611</v>
      </c>
      <c r="E248" s="626">
        <v>6325</v>
      </c>
      <c r="F248" s="626">
        <v>9547</v>
      </c>
      <c r="G248" s="626">
        <v>5354</v>
      </c>
      <c r="H248" s="626">
        <v>4857</v>
      </c>
      <c r="I248" s="626">
        <v>0</v>
      </c>
      <c r="J248" s="626">
        <v>14919</v>
      </c>
      <c r="K248" s="626">
        <v>336</v>
      </c>
      <c r="L248" s="626">
        <v>222</v>
      </c>
      <c r="M248" s="626">
        <v>-402</v>
      </c>
      <c r="N248" s="626">
        <v>753</v>
      </c>
      <c r="O248" s="626">
        <v>41911</v>
      </c>
      <c r="P248" s="638">
        <v>2949</v>
      </c>
      <c r="Q248" s="600">
        <f t="shared" si="15"/>
        <v>244</v>
      </c>
      <c r="R248" s="646" t="str">
        <f t="shared" si="16"/>
        <v>Hofors</v>
      </c>
      <c r="S248" s="646">
        <f t="shared" si="17"/>
        <v>2949</v>
      </c>
      <c r="T248" s="645" t="str">
        <f t="shared" ca="1" si="18"/>
        <v>$Q$249</v>
      </c>
      <c r="U248" s="647">
        <v>9617</v>
      </c>
      <c r="V248" s="645">
        <f t="shared" si="19"/>
        <v>28360533</v>
      </c>
    </row>
    <row r="249" spans="1:22" x14ac:dyDescent="0.2">
      <c r="A249" s="593" t="s">
        <v>1165</v>
      </c>
      <c r="B249" s="594" t="s">
        <v>927</v>
      </c>
      <c r="C249" s="437" t="s">
        <v>612</v>
      </c>
      <c r="D249" s="437" t="s">
        <v>612</v>
      </c>
      <c r="E249" s="626">
        <v>6652</v>
      </c>
      <c r="F249" s="626">
        <v>10873</v>
      </c>
      <c r="G249" s="626">
        <v>3928</v>
      </c>
      <c r="H249" s="626">
        <v>3674</v>
      </c>
      <c r="I249" s="626">
        <v>14</v>
      </c>
      <c r="J249" s="626">
        <v>13241</v>
      </c>
      <c r="K249" s="626">
        <v>0</v>
      </c>
      <c r="L249" s="626">
        <v>222</v>
      </c>
      <c r="M249" s="626">
        <v>-402</v>
      </c>
      <c r="N249" s="626">
        <v>753</v>
      </c>
      <c r="O249" s="626">
        <v>38955</v>
      </c>
      <c r="P249" s="638">
        <v>-7</v>
      </c>
      <c r="Q249" s="600">
        <f t="shared" si="15"/>
        <v>120</v>
      </c>
      <c r="R249" s="646" t="str">
        <f t="shared" si="16"/>
        <v>Hudiksvall</v>
      </c>
      <c r="S249" s="646">
        <f t="shared" si="17"/>
        <v>-7</v>
      </c>
      <c r="T249" s="645" t="str">
        <f t="shared" ca="1" si="18"/>
        <v>$Q$250</v>
      </c>
      <c r="U249" s="647">
        <v>37397</v>
      </c>
      <c r="V249" s="645">
        <f t="shared" si="19"/>
        <v>-261779</v>
      </c>
    </row>
    <row r="250" spans="1:22" x14ac:dyDescent="0.2">
      <c r="A250" s="593" t="s">
        <v>1165</v>
      </c>
      <c r="B250" s="594" t="s">
        <v>979</v>
      </c>
      <c r="C250" s="437" t="s">
        <v>613</v>
      </c>
      <c r="D250" s="437" t="s">
        <v>613</v>
      </c>
      <c r="E250" s="626">
        <v>5909</v>
      </c>
      <c r="F250" s="626">
        <v>10987</v>
      </c>
      <c r="G250" s="626">
        <v>4495</v>
      </c>
      <c r="H250" s="626">
        <v>3308</v>
      </c>
      <c r="I250" s="626">
        <v>0</v>
      </c>
      <c r="J250" s="626">
        <v>15412</v>
      </c>
      <c r="K250" s="626">
        <v>0</v>
      </c>
      <c r="L250" s="626">
        <v>852</v>
      </c>
      <c r="M250" s="626">
        <v>-402</v>
      </c>
      <c r="N250" s="626">
        <v>753</v>
      </c>
      <c r="O250" s="626">
        <v>41314</v>
      </c>
      <c r="P250" s="638">
        <v>2352</v>
      </c>
      <c r="Q250" s="600">
        <f t="shared" si="15"/>
        <v>233</v>
      </c>
      <c r="R250" s="646" t="str">
        <f t="shared" si="16"/>
        <v>Ljusdal</v>
      </c>
      <c r="S250" s="646">
        <f t="shared" si="17"/>
        <v>2352</v>
      </c>
      <c r="T250" s="645" t="str">
        <f t="shared" ca="1" si="18"/>
        <v>$Q$251</v>
      </c>
      <c r="U250" s="647">
        <v>19020</v>
      </c>
      <c r="V250" s="645">
        <f t="shared" si="19"/>
        <v>44735040</v>
      </c>
    </row>
    <row r="251" spans="1:22" x14ac:dyDescent="0.2">
      <c r="A251" s="593" t="s">
        <v>1165</v>
      </c>
      <c r="B251" s="594" t="s">
        <v>1006</v>
      </c>
      <c r="C251" s="437" t="s">
        <v>614</v>
      </c>
      <c r="D251" s="437" t="s">
        <v>614</v>
      </c>
      <c r="E251" s="626">
        <v>6416</v>
      </c>
      <c r="F251" s="626">
        <v>11203</v>
      </c>
      <c r="G251" s="626">
        <v>4100</v>
      </c>
      <c r="H251" s="626">
        <v>3196</v>
      </c>
      <c r="I251" s="626">
        <v>0</v>
      </c>
      <c r="J251" s="626">
        <v>13870</v>
      </c>
      <c r="K251" s="626">
        <v>128</v>
      </c>
      <c r="L251" s="626">
        <v>829</v>
      </c>
      <c r="M251" s="626">
        <v>-402</v>
      </c>
      <c r="N251" s="626">
        <v>753</v>
      </c>
      <c r="O251" s="626">
        <v>40093</v>
      </c>
      <c r="P251" s="638">
        <v>1131</v>
      </c>
      <c r="Q251" s="600">
        <f t="shared" si="15"/>
        <v>187</v>
      </c>
      <c r="R251" s="646" t="str">
        <f t="shared" si="16"/>
        <v>Nordanstig</v>
      </c>
      <c r="S251" s="646">
        <f t="shared" si="17"/>
        <v>1131</v>
      </c>
      <c r="T251" s="645" t="str">
        <f t="shared" ca="1" si="18"/>
        <v>$Q$252</v>
      </c>
      <c r="U251" s="647">
        <v>9463</v>
      </c>
      <c r="V251" s="645">
        <f t="shared" si="19"/>
        <v>10702653</v>
      </c>
    </row>
    <row r="252" spans="1:22" x14ac:dyDescent="0.2">
      <c r="A252" s="593" t="s">
        <v>1165</v>
      </c>
      <c r="B252" s="594" t="s">
        <v>1016</v>
      </c>
      <c r="C252" s="437" t="s">
        <v>615</v>
      </c>
      <c r="D252" s="437" t="s">
        <v>615</v>
      </c>
      <c r="E252" s="626">
        <v>5836</v>
      </c>
      <c r="F252" s="626">
        <v>8963</v>
      </c>
      <c r="G252" s="626">
        <v>4142</v>
      </c>
      <c r="H252" s="626">
        <v>3831</v>
      </c>
      <c r="I252" s="626">
        <v>0</v>
      </c>
      <c r="J252" s="626">
        <v>14861</v>
      </c>
      <c r="K252" s="626">
        <v>218</v>
      </c>
      <c r="L252" s="626">
        <v>1899</v>
      </c>
      <c r="M252" s="626">
        <v>-402</v>
      </c>
      <c r="N252" s="626">
        <v>753</v>
      </c>
      <c r="O252" s="626">
        <v>40101</v>
      </c>
      <c r="P252" s="638">
        <v>1139</v>
      </c>
      <c r="Q252" s="600">
        <f t="shared" si="15"/>
        <v>189</v>
      </c>
      <c r="R252" s="646" t="str">
        <f t="shared" si="16"/>
        <v>Ockelbo</v>
      </c>
      <c r="S252" s="646">
        <f t="shared" si="17"/>
        <v>1139</v>
      </c>
      <c r="T252" s="645" t="str">
        <f t="shared" ca="1" si="18"/>
        <v>$Q$253</v>
      </c>
      <c r="U252" s="647">
        <v>5896</v>
      </c>
      <c r="V252" s="645">
        <f t="shared" si="19"/>
        <v>6715544</v>
      </c>
    </row>
    <row r="253" spans="1:22" x14ac:dyDescent="0.2">
      <c r="A253" s="593" t="s">
        <v>1165</v>
      </c>
      <c r="B253" s="594" t="s">
        <v>1022</v>
      </c>
      <c r="C253" s="437" t="s">
        <v>616</v>
      </c>
      <c r="D253" s="437" t="s">
        <v>616</v>
      </c>
      <c r="E253" s="626">
        <v>6172</v>
      </c>
      <c r="F253" s="626">
        <v>9845</v>
      </c>
      <c r="G253" s="626">
        <v>4333</v>
      </c>
      <c r="H253" s="626">
        <v>3497</v>
      </c>
      <c r="I253" s="626">
        <v>0</v>
      </c>
      <c r="J253" s="626">
        <v>14329</v>
      </c>
      <c r="K253" s="626">
        <v>0</v>
      </c>
      <c r="L253" s="626">
        <v>852</v>
      </c>
      <c r="M253" s="626">
        <v>-402</v>
      </c>
      <c r="N253" s="626">
        <v>753</v>
      </c>
      <c r="O253" s="626">
        <v>39379</v>
      </c>
      <c r="P253" s="638">
        <v>417</v>
      </c>
      <c r="Q253" s="600">
        <f t="shared" si="15"/>
        <v>151</v>
      </c>
      <c r="R253" s="646" t="str">
        <f t="shared" si="16"/>
        <v>Ovanåker</v>
      </c>
      <c r="S253" s="646">
        <f t="shared" si="17"/>
        <v>417</v>
      </c>
      <c r="T253" s="645" t="str">
        <f t="shared" ca="1" si="18"/>
        <v>$Q$254</v>
      </c>
      <c r="U253" s="647">
        <v>11602</v>
      </c>
      <c r="V253" s="645">
        <f t="shared" si="19"/>
        <v>4838034</v>
      </c>
    </row>
    <row r="254" spans="1:22" x14ac:dyDescent="0.2">
      <c r="A254" s="593" t="s">
        <v>1165</v>
      </c>
      <c r="B254" s="594" t="s">
        <v>1034</v>
      </c>
      <c r="C254" s="437" t="s">
        <v>617</v>
      </c>
      <c r="D254" s="437" t="s">
        <v>617</v>
      </c>
      <c r="E254" s="626">
        <v>6882</v>
      </c>
      <c r="F254" s="626">
        <v>10666</v>
      </c>
      <c r="G254" s="626">
        <v>4519</v>
      </c>
      <c r="H254" s="626">
        <v>4403</v>
      </c>
      <c r="I254" s="626">
        <v>127</v>
      </c>
      <c r="J254" s="626">
        <v>12015</v>
      </c>
      <c r="K254" s="626">
        <v>43</v>
      </c>
      <c r="L254" s="626">
        <v>198</v>
      </c>
      <c r="M254" s="626">
        <v>-402</v>
      </c>
      <c r="N254" s="626">
        <v>753</v>
      </c>
      <c r="O254" s="626">
        <v>39204</v>
      </c>
      <c r="P254" s="638">
        <v>242</v>
      </c>
      <c r="Q254" s="600">
        <f t="shared" si="15"/>
        <v>137</v>
      </c>
      <c r="R254" s="646" t="str">
        <f t="shared" si="16"/>
        <v>Sandviken</v>
      </c>
      <c r="S254" s="646">
        <f t="shared" si="17"/>
        <v>242</v>
      </c>
      <c r="T254" s="645" t="str">
        <f t="shared" ca="1" si="18"/>
        <v>$Q$255</v>
      </c>
      <c r="U254" s="647">
        <v>39238</v>
      </c>
      <c r="V254" s="645">
        <f t="shared" si="19"/>
        <v>9495596</v>
      </c>
    </row>
    <row r="255" spans="1:22" x14ac:dyDescent="0.2">
      <c r="A255" s="593" t="s">
        <v>1165</v>
      </c>
      <c r="B255" s="594" t="s">
        <v>1067</v>
      </c>
      <c r="C255" s="437" t="s">
        <v>618</v>
      </c>
      <c r="D255" s="437" t="s">
        <v>618</v>
      </c>
      <c r="E255" s="626">
        <v>6679</v>
      </c>
      <c r="F255" s="626">
        <v>9765</v>
      </c>
      <c r="G255" s="626">
        <v>3815</v>
      </c>
      <c r="H255" s="626">
        <v>3914</v>
      </c>
      <c r="I255" s="626">
        <v>63</v>
      </c>
      <c r="J255" s="626">
        <v>14739</v>
      </c>
      <c r="K255" s="626">
        <v>82</v>
      </c>
      <c r="L255" s="626">
        <v>222</v>
      </c>
      <c r="M255" s="626">
        <v>-402</v>
      </c>
      <c r="N255" s="626">
        <v>753</v>
      </c>
      <c r="O255" s="626">
        <v>39630</v>
      </c>
      <c r="P255" s="638">
        <v>668</v>
      </c>
      <c r="Q255" s="600">
        <f t="shared" si="15"/>
        <v>164</v>
      </c>
      <c r="R255" s="646" t="str">
        <f t="shared" si="16"/>
        <v>Söderhamn</v>
      </c>
      <c r="S255" s="646">
        <f t="shared" si="17"/>
        <v>668</v>
      </c>
      <c r="T255" s="645" t="str">
        <f t="shared" ca="1" si="18"/>
        <v>$Q$256</v>
      </c>
      <c r="U255" s="647">
        <v>25756</v>
      </c>
      <c r="V255" s="645">
        <f t="shared" si="19"/>
        <v>17205008</v>
      </c>
    </row>
    <row r="256" spans="1:22" ht="25.5" x14ac:dyDescent="0.2">
      <c r="A256" s="593" t="s">
        <v>1166</v>
      </c>
      <c r="B256" s="594" t="s">
        <v>933</v>
      </c>
      <c r="C256" s="595" t="s">
        <v>620</v>
      </c>
      <c r="D256" s="596" t="s">
        <v>708</v>
      </c>
      <c r="E256" s="626">
        <v>6682</v>
      </c>
      <c r="F256" s="626">
        <v>10631</v>
      </c>
      <c r="G256" s="626">
        <v>4019</v>
      </c>
      <c r="H256" s="626">
        <v>3746</v>
      </c>
      <c r="I256" s="626">
        <v>22</v>
      </c>
      <c r="J256" s="626">
        <v>13253</v>
      </c>
      <c r="K256" s="626">
        <v>0</v>
      </c>
      <c r="L256" s="626">
        <v>275</v>
      </c>
      <c r="M256" s="626">
        <v>-402</v>
      </c>
      <c r="N256" s="626">
        <v>504</v>
      </c>
      <c r="O256" s="626">
        <v>38730</v>
      </c>
      <c r="P256" s="638">
        <v>-232</v>
      </c>
      <c r="Q256" s="600">
        <f t="shared" si="15"/>
        <v>103</v>
      </c>
      <c r="R256" s="646" t="str">
        <f t="shared" si="16"/>
        <v>Härnösand</v>
      </c>
      <c r="S256" s="646">
        <f t="shared" si="17"/>
        <v>-232</v>
      </c>
      <c r="T256" s="645" t="str">
        <f t="shared" ca="1" si="18"/>
        <v>$Q$257</v>
      </c>
      <c r="U256" s="647">
        <v>25225</v>
      </c>
      <c r="V256" s="645">
        <f t="shared" si="19"/>
        <v>-5852200</v>
      </c>
    </row>
    <row r="257" spans="1:22" x14ac:dyDescent="0.2">
      <c r="A257" s="593" t="s">
        <v>1166</v>
      </c>
      <c r="B257" s="594" t="s">
        <v>956</v>
      </c>
      <c r="C257" s="437" t="s">
        <v>621</v>
      </c>
      <c r="D257" s="437" t="s">
        <v>621</v>
      </c>
      <c r="E257" s="626">
        <v>5497</v>
      </c>
      <c r="F257" s="626">
        <v>9486</v>
      </c>
      <c r="G257" s="626">
        <v>4270</v>
      </c>
      <c r="H257" s="626">
        <v>3542</v>
      </c>
      <c r="I257" s="626">
        <v>0</v>
      </c>
      <c r="J257" s="626">
        <v>15707</v>
      </c>
      <c r="K257" s="626">
        <v>404</v>
      </c>
      <c r="L257" s="626">
        <v>472</v>
      </c>
      <c r="M257" s="626">
        <v>-402</v>
      </c>
      <c r="N257" s="626">
        <v>384</v>
      </c>
      <c r="O257" s="626">
        <v>39360</v>
      </c>
      <c r="P257" s="638">
        <v>398</v>
      </c>
      <c r="Q257" s="600">
        <f t="shared" si="15"/>
        <v>149</v>
      </c>
      <c r="R257" s="646" t="str">
        <f t="shared" si="16"/>
        <v>Kramfors</v>
      </c>
      <c r="S257" s="646">
        <f t="shared" si="17"/>
        <v>398</v>
      </c>
      <c r="T257" s="645" t="str">
        <f t="shared" ca="1" si="18"/>
        <v>$Q$258</v>
      </c>
      <c r="U257" s="647">
        <v>18644</v>
      </c>
      <c r="V257" s="645">
        <f t="shared" si="19"/>
        <v>7420312</v>
      </c>
    </row>
    <row r="258" spans="1:22" x14ac:dyDescent="0.2">
      <c r="A258" s="593" t="s">
        <v>1166</v>
      </c>
      <c r="B258" s="594" t="s">
        <v>1044</v>
      </c>
      <c r="C258" s="437" t="s">
        <v>622</v>
      </c>
      <c r="D258" s="437" t="s">
        <v>622</v>
      </c>
      <c r="E258" s="626">
        <v>6372</v>
      </c>
      <c r="F258" s="626">
        <v>10190</v>
      </c>
      <c r="G258" s="626">
        <v>4314</v>
      </c>
      <c r="H258" s="626">
        <v>3334</v>
      </c>
      <c r="I258" s="626">
        <v>8</v>
      </c>
      <c r="J258" s="626">
        <v>16409</v>
      </c>
      <c r="K258" s="626">
        <v>294</v>
      </c>
      <c r="L258" s="626">
        <v>930</v>
      </c>
      <c r="M258" s="626">
        <v>-402</v>
      </c>
      <c r="N258" s="626">
        <v>566</v>
      </c>
      <c r="O258" s="626">
        <v>42015</v>
      </c>
      <c r="P258" s="638">
        <v>3053</v>
      </c>
      <c r="Q258" s="600">
        <f t="shared" si="15"/>
        <v>248</v>
      </c>
      <c r="R258" s="646" t="str">
        <f t="shared" si="16"/>
        <v>Sollefteå</v>
      </c>
      <c r="S258" s="646">
        <f t="shared" si="17"/>
        <v>3053</v>
      </c>
      <c r="T258" s="645" t="str">
        <f t="shared" ca="1" si="18"/>
        <v>$Q$259</v>
      </c>
      <c r="U258" s="647">
        <v>19695</v>
      </c>
      <c r="V258" s="645">
        <f t="shared" si="19"/>
        <v>60128835</v>
      </c>
    </row>
    <row r="259" spans="1:22" x14ac:dyDescent="0.2">
      <c r="A259" s="593" t="s">
        <v>1166</v>
      </c>
      <c r="B259" s="594" t="s">
        <v>1058</v>
      </c>
      <c r="C259" s="437" t="s">
        <v>623</v>
      </c>
      <c r="D259" s="437" t="s">
        <v>623</v>
      </c>
      <c r="E259" s="626">
        <v>7391</v>
      </c>
      <c r="F259" s="626">
        <v>11146</v>
      </c>
      <c r="G259" s="626">
        <v>3597</v>
      </c>
      <c r="H259" s="626">
        <v>4175</v>
      </c>
      <c r="I259" s="626">
        <v>0</v>
      </c>
      <c r="J259" s="626">
        <v>11050</v>
      </c>
      <c r="K259" s="626">
        <v>0</v>
      </c>
      <c r="L259" s="626">
        <v>339</v>
      </c>
      <c r="M259" s="626">
        <v>-402</v>
      </c>
      <c r="N259" s="626">
        <v>589</v>
      </c>
      <c r="O259" s="626">
        <v>37885</v>
      </c>
      <c r="P259" s="638">
        <v>-1077</v>
      </c>
      <c r="Q259" s="600">
        <f t="shared" si="15"/>
        <v>47</v>
      </c>
      <c r="R259" s="646" t="str">
        <f t="shared" si="16"/>
        <v>Sundsvall</v>
      </c>
      <c r="S259" s="646">
        <f t="shared" si="17"/>
        <v>-1077</v>
      </c>
      <c r="T259" s="645" t="str">
        <f t="shared" ca="1" si="18"/>
        <v>$Q$260</v>
      </c>
      <c r="U259" s="647">
        <v>98766</v>
      </c>
      <c r="V259" s="645">
        <f t="shared" si="19"/>
        <v>-106370982</v>
      </c>
    </row>
    <row r="260" spans="1:22" x14ac:dyDescent="0.2">
      <c r="A260" s="593" t="s">
        <v>1166</v>
      </c>
      <c r="B260" s="594" t="s">
        <v>1075</v>
      </c>
      <c r="C260" s="437" t="s">
        <v>624</v>
      </c>
      <c r="D260" s="437" t="s">
        <v>624</v>
      </c>
      <c r="E260" s="626">
        <v>7274</v>
      </c>
      <c r="F260" s="626">
        <v>11278</v>
      </c>
      <c r="G260" s="626">
        <v>4608</v>
      </c>
      <c r="H260" s="626">
        <v>3564</v>
      </c>
      <c r="I260" s="626">
        <v>0</v>
      </c>
      <c r="J260" s="626">
        <v>11432</v>
      </c>
      <c r="K260" s="626">
        <v>11</v>
      </c>
      <c r="L260" s="626">
        <v>275</v>
      </c>
      <c r="M260" s="626">
        <v>-402</v>
      </c>
      <c r="N260" s="626">
        <v>417</v>
      </c>
      <c r="O260" s="626">
        <v>38457</v>
      </c>
      <c r="P260" s="638">
        <v>-505</v>
      </c>
      <c r="Q260" s="600">
        <f t="shared" si="15"/>
        <v>81</v>
      </c>
      <c r="R260" s="646" t="str">
        <f t="shared" si="16"/>
        <v>Timrå</v>
      </c>
      <c r="S260" s="646">
        <f t="shared" si="17"/>
        <v>-505</v>
      </c>
      <c r="T260" s="645" t="str">
        <f t="shared" ca="1" si="18"/>
        <v>$Q$261</v>
      </c>
      <c r="U260" s="647">
        <v>18019</v>
      </c>
      <c r="V260" s="645">
        <f t="shared" si="19"/>
        <v>-9099595</v>
      </c>
    </row>
    <row r="261" spans="1:22" x14ac:dyDescent="0.2">
      <c r="A261" s="593" t="s">
        <v>1166</v>
      </c>
      <c r="B261" s="594" t="s">
        <v>1121</v>
      </c>
      <c r="C261" s="437" t="s">
        <v>625</v>
      </c>
      <c r="D261" s="437" t="s">
        <v>625</v>
      </c>
      <c r="E261" s="626">
        <v>5354</v>
      </c>
      <c r="F261" s="626">
        <v>10091</v>
      </c>
      <c r="G261" s="626">
        <v>4582</v>
      </c>
      <c r="H261" s="626">
        <v>3467</v>
      </c>
      <c r="I261" s="626">
        <v>0</v>
      </c>
      <c r="J261" s="626">
        <v>17109</v>
      </c>
      <c r="K261" s="626">
        <v>976</v>
      </c>
      <c r="L261" s="626">
        <v>1045</v>
      </c>
      <c r="M261" s="626">
        <v>-402</v>
      </c>
      <c r="N261" s="626">
        <v>452</v>
      </c>
      <c r="O261" s="626">
        <v>42674</v>
      </c>
      <c r="P261" s="638">
        <v>3712</v>
      </c>
      <c r="Q261" s="600">
        <f t="shared" si="15"/>
        <v>262</v>
      </c>
      <c r="R261" s="646" t="str">
        <f t="shared" si="16"/>
        <v>Ånge</v>
      </c>
      <c r="S261" s="646">
        <f t="shared" si="17"/>
        <v>3712</v>
      </c>
      <c r="T261" s="645" t="str">
        <f t="shared" ca="1" si="18"/>
        <v>$Q$262</v>
      </c>
      <c r="U261" s="647">
        <v>9493</v>
      </c>
      <c r="V261" s="645">
        <f t="shared" si="19"/>
        <v>35238016</v>
      </c>
    </row>
    <row r="262" spans="1:22" x14ac:dyDescent="0.2">
      <c r="A262" s="593" t="s">
        <v>1166</v>
      </c>
      <c r="B262" s="594" t="s">
        <v>1136</v>
      </c>
      <c r="C262" s="437" t="s">
        <v>626</v>
      </c>
      <c r="D262" s="437" t="s">
        <v>626</v>
      </c>
      <c r="E262" s="626">
        <v>7609</v>
      </c>
      <c r="F262" s="626">
        <v>10793</v>
      </c>
      <c r="G262" s="626">
        <v>4051</v>
      </c>
      <c r="H262" s="626">
        <v>3103</v>
      </c>
      <c r="I262" s="626">
        <v>3</v>
      </c>
      <c r="J262" s="626">
        <v>13174</v>
      </c>
      <c r="K262" s="626">
        <v>0</v>
      </c>
      <c r="L262" s="626">
        <v>969</v>
      </c>
      <c r="M262" s="626">
        <v>-402</v>
      </c>
      <c r="N262" s="626">
        <v>620</v>
      </c>
      <c r="O262" s="626">
        <v>39920</v>
      </c>
      <c r="P262" s="638">
        <v>958</v>
      </c>
      <c r="Q262" s="600">
        <f t="shared" si="15"/>
        <v>181</v>
      </c>
      <c r="R262" s="646" t="str">
        <f t="shared" si="16"/>
        <v>Örnsköldsvik</v>
      </c>
      <c r="S262" s="646">
        <f t="shared" si="17"/>
        <v>958</v>
      </c>
      <c r="T262" s="645" t="str">
        <f t="shared" ca="1" si="18"/>
        <v>$Q$263</v>
      </c>
      <c r="U262" s="647">
        <v>56141</v>
      </c>
      <c r="V262" s="645">
        <f t="shared" si="19"/>
        <v>53783078</v>
      </c>
    </row>
    <row r="263" spans="1:22" ht="25.5" x14ac:dyDescent="0.2">
      <c r="A263" s="593" t="s">
        <v>1167</v>
      </c>
      <c r="B263" s="594" t="s">
        <v>864</v>
      </c>
      <c r="C263" s="595" t="s">
        <v>628</v>
      </c>
      <c r="D263" s="596" t="s">
        <v>709</v>
      </c>
      <c r="E263" s="626">
        <v>6054</v>
      </c>
      <c r="F263" s="626">
        <v>11695</v>
      </c>
      <c r="G263" s="626">
        <v>4579</v>
      </c>
      <c r="H263" s="626">
        <v>2522</v>
      </c>
      <c r="I263" s="626">
        <v>30</v>
      </c>
      <c r="J263" s="626">
        <v>18069</v>
      </c>
      <c r="K263" s="626">
        <v>547</v>
      </c>
      <c r="L263" s="626">
        <v>2121</v>
      </c>
      <c r="M263" s="626">
        <v>-402</v>
      </c>
      <c r="N263" s="626">
        <v>961</v>
      </c>
      <c r="O263" s="626">
        <v>46176</v>
      </c>
      <c r="P263" s="638">
        <v>7214</v>
      </c>
      <c r="Q263" s="600">
        <f t="shared" si="15"/>
        <v>283</v>
      </c>
      <c r="R263" s="646" t="str">
        <f t="shared" si="16"/>
        <v>Berg</v>
      </c>
      <c r="S263" s="646">
        <f t="shared" si="17"/>
        <v>7214</v>
      </c>
      <c r="T263" s="645" t="str">
        <f t="shared" ca="1" si="18"/>
        <v>$Q$264</v>
      </c>
      <c r="U263" s="647">
        <v>7126</v>
      </c>
      <c r="V263" s="645">
        <f t="shared" si="19"/>
        <v>51406964</v>
      </c>
    </row>
    <row r="264" spans="1:22" x14ac:dyDescent="0.2">
      <c r="A264" s="593" t="s">
        <v>1167</v>
      </c>
      <c r="B264" s="594" t="s">
        <v>876</v>
      </c>
      <c r="C264" s="437" t="s">
        <v>629</v>
      </c>
      <c r="D264" s="437" t="s">
        <v>629</v>
      </c>
      <c r="E264" s="626">
        <v>5232</v>
      </c>
      <c r="F264" s="626">
        <v>11408</v>
      </c>
      <c r="G264" s="626">
        <v>5374</v>
      </c>
      <c r="H264" s="626">
        <v>3333</v>
      </c>
      <c r="I264" s="626">
        <v>17</v>
      </c>
      <c r="J264" s="626">
        <v>16820</v>
      </c>
      <c r="K264" s="626">
        <v>1027</v>
      </c>
      <c r="L264" s="626">
        <v>2098</v>
      </c>
      <c r="M264" s="626">
        <v>-402</v>
      </c>
      <c r="N264" s="626">
        <v>961</v>
      </c>
      <c r="O264" s="626">
        <v>45868</v>
      </c>
      <c r="P264" s="638">
        <v>6906</v>
      </c>
      <c r="Q264" s="600">
        <f t="shared" si="15"/>
        <v>281</v>
      </c>
      <c r="R264" s="646" t="str">
        <f t="shared" si="16"/>
        <v>Bräcke</v>
      </c>
      <c r="S264" s="646">
        <f t="shared" si="17"/>
        <v>6906</v>
      </c>
      <c r="T264" s="645" t="str">
        <f t="shared" ca="1" si="18"/>
        <v>$Q$265</v>
      </c>
      <c r="U264" s="647">
        <v>6497</v>
      </c>
      <c r="V264" s="645">
        <f t="shared" si="19"/>
        <v>44868282</v>
      </c>
    </row>
    <row r="265" spans="1:22" x14ac:dyDescent="0.2">
      <c r="A265" s="593" t="s">
        <v>1167</v>
      </c>
      <c r="B265" s="594" t="s">
        <v>932</v>
      </c>
      <c r="C265" s="437" t="s">
        <v>630</v>
      </c>
      <c r="D265" s="437" t="s">
        <v>630</v>
      </c>
      <c r="E265" s="626">
        <v>5199</v>
      </c>
      <c r="F265" s="626">
        <v>9965</v>
      </c>
      <c r="G265" s="626">
        <v>4163</v>
      </c>
      <c r="H265" s="626">
        <v>2356</v>
      </c>
      <c r="I265" s="626">
        <v>0</v>
      </c>
      <c r="J265" s="626">
        <v>18852</v>
      </c>
      <c r="K265" s="626">
        <v>408</v>
      </c>
      <c r="L265" s="626">
        <v>1404</v>
      </c>
      <c r="M265" s="626">
        <v>-402</v>
      </c>
      <c r="N265" s="626">
        <v>961</v>
      </c>
      <c r="O265" s="626">
        <v>42906</v>
      </c>
      <c r="P265" s="638">
        <v>3944</v>
      </c>
      <c r="Q265" s="600">
        <f t="shared" si="15"/>
        <v>263</v>
      </c>
      <c r="R265" s="646" t="str">
        <f t="shared" si="16"/>
        <v>Härjedalen</v>
      </c>
      <c r="S265" s="646">
        <f t="shared" si="17"/>
        <v>3944</v>
      </c>
      <c r="T265" s="645" t="str">
        <f t="shared" ca="1" si="18"/>
        <v>$Q$266</v>
      </c>
      <c r="U265" s="647">
        <v>10179</v>
      </c>
      <c r="V265" s="645">
        <f t="shared" si="19"/>
        <v>40145976</v>
      </c>
    </row>
    <row r="266" spans="1:22" x14ac:dyDescent="0.2">
      <c r="A266" s="593" t="s">
        <v>1167</v>
      </c>
      <c r="B266" s="594" t="s">
        <v>959</v>
      </c>
      <c r="C266" s="437" t="s">
        <v>631</v>
      </c>
      <c r="D266" s="437" t="s">
        <v>631</v>
      </c>
      <c r="E266" s="626">
        <v>8860</v>
      </c>
      <c r="F266" s="626">
        <v>14681</v>
      </c>
      <c r="G266" s="626">
        <v>4123</v>
      </c>
      <c r="H266" s="626">
        <v>2459</v>
      </c>
      <c r="I266" s="626">
        <v>0</v>
      </c>
      <c r="J266" s="626">
        <v>11514</v>
      </c>
      <c r="K266" s="626">
        <v>4</v>
      </c>
      <c r="L266" s="626">
        <v>936</v>
      </c>
      <c r="M266" s="626">
        <v>-402</v>
      </c>
      <c r="N266" s="626">
        <v>961</v>
      </c>
      <c r="O266" s="626">
        <v>43136</v>
      </c>
      <c r="P266" s="638">
        <v>4174</v>
      </c>
      <c r="Q266" s="600">
        <f t="shared" si="15"/>
        <v>266</v>
      </c>
      <c r="R266" s="646" t="str">
        <f t="shared" si="16"/>
        <v>Krokom</v>
      </c>
      <c r="S266" s="646">
        <f t="shared" si="17"/>
        <v>4174</v>
      </c>
      <c r="T266" s="645" t="str">
        <f t="shared" ca="1" si="18"/>
        <v>$Q$267</v>
      </c>
      <c r="U266" s="647">
        <v>14898</v>
      </c>
      <c r="V266" s="645">
        <f t="shared" si="19"/>
        <v>62184252</v>
      </c>
    </row>
    <row r="267" spans="1:22" x14ac:dyDescent="0.2">
      <c r="A267" s="593" t="s">
        <v>1167</v>
      </c>
      <c r="B267" s="594" t="s">
        <v>1028</v>
      </c>
      <c r="C267" s="437" t="s">
        <v>632</v>
      </c>
      <c r="D267" s="437" t="s">
        <v>632</v>
      </c>
      <c r="E267" s="626">
        <v>6071</v>
      </c>
      <c r="F267" s="626">
        <v>11016</v>
      </c>
      <c r="G267" s="626">
        <v>4417</v>
      </c>
      <c r="H267" s="626">
        <v>3182</v>
      </c>
      <c r="I267" s="626">
        <v>0</v>
      </c>
      <c r="J267" s="626">
        <v>19569</v>
      </c>
      <c r="K267" s="626">
        <v>473</v>
      </c>
      <c r="L267" s="626">
        <v>2387</v>
      </c>
      <c r="M267" s="626">
        <v>-402</v>
      </c>
      <c r="N267" s="626">
        <v>961</v>
      </c>
      <c r="O267" s="626">
        <v>47674</v>
      </c>
      <c r="P267" s="638">
        <v>8712</v>
      </c>
      <c r="Q267" s="600">
        <f t="shared" ref="Q267:Q299" si="20">RANK(P267,$P$10:$P$299,1)</f>
        <v>285</v>
      </c>
      <c r="R267" s="646" t="str">
        <f t="shared" ref="R267:R299" si="21">C267</f>
        <v>Ragunda</v>
      </c>
      <c r="S267" s="646">
        <f t="shared" ref="S267:S299" si="22">P267</f>
        <v>8712</v>
      </c>
      <c r="T267" s="645" t="str">
        <f t="shared" ref="T267:T299" ca="1" si="23">CELL("adress",Q268)</f>
        <v>$Q$268</v>
      </c>
      <c r="U267" s="647">
        <v>5464</v>
      </c>
      <c r="V267" s="645">
        <f t="shared" ref="V267:V299" si="24">U267*P267</f>
        <v>47602368</v>
      </c>
    </row>
    <row r="268" spans="1:22" x14ac:dyDescent="0.2">
      <c r="A268" s="593" t="s">
        <v>1167</v>
      </c>
      <c r="B268" s="594" t="s">
        <v>1056</v>
      </c>
      <c r="C268" s="437" t="s">
        <v>633</v>
      </c>
      <c r="D268" s="437" t="s">
        <v>633</v>
      </c>
      <c r="E268" s="626">
        <v>6089</v>
      </c>
      <c r="F268" s="626">
        <v>10624</v>
      </c>
      <c r="G268" s="626">
        <v>4432</v>
      </c>
      <c r="H268" s="626">
        <v>3259</v>
      </c>
      <c r="I268" s="626">
        <v>0</v>
      </c>
      <c r="J268" s="626">
        <v>18406</v>
      </c>
      <c r="K268" s="626">
        <v>780</v>
      </c>
      <c r="L268" s="626">
        <v>1051</v>
      </c>
      <c r="M268" s="626">
        <v>-402</v>
      </c>
      <c r="N268" s="626">
        <v>961</v>
      </c>
      <c r="O268" s="626">
        <v>45200</v>
      </c>
      <c r="P268" s="638">
        <v>6238</v>
      </c>
      <c r="Q268" s="600">
        <f t="shared" si="20"/>
        <v>278</v>
      </c>
      <c r="R268" s="646" t="str">
        <f t="shared" si="21"/>
        <v>Strömsund</v>
      </c>
      <c r="S268" s="646">
        <f t="shared" si="22"/>
        <v>6238</v>
      </c>
      <c r="T268" s="645" t="str">
        <f t="shared" ca="1" si="23"/>
        <v>$Q$269</v>
      </c>
      <c r="U268" s="647">
        <v>11806</v>
      </c>
      <c r="V268" s="645">
        <f t="shared" si="24"/>
        <v>73645828</v>
      </c>
    </row>
    <row r="269" spans="1:22" x14ac:dyDescent="0.2">
      <c r="A269" s="593" t="s">
        <v>1167</v>
      </c>
      <c r="B269" s="594" t="s">
        <v>1122</v>
      </c>
      <c r="C269" s="437" t="s">
        <v>634</v>
      </c>
      <c r="D269" s="437" t="s">
        <v>634</v>
      </c>
      <c r="E269" s="626">
        <v>6992</v>
      </c>
      <c r="F269" s="626">
        <v>12294</v>
      </c>
      <c r="G269" s="626">
        <v>4296</v>
      </c>
      <c r="H269" s="626">
        <v>2281</v>
      </c>
      <c r="I269" s="626">
        <v>12</v>
      </c>
      <c r="J269" s="626">
        <v>10592</v>
      </c>
      <c r="K269" s="626">
        <v>292</v>
      </c>
      <c r="L269" s="626">
        <v>1051</v>
      </c>
      <c r="M269" s="626">
        <v>-402</v>
      </c>
      <c r="N269" s="626">
        <v>961</v>
      </c>
      <c r="O269" s="626">
        <v>38369</v>
      </c>
      <c r="P269" s="638">
        <v>-593</v>
      </c>
      <c r="Q269" s="600">
        <f t="shared" si="20"/>
        <v>73</v>
      </c>
      <c r="R269" s="646" t="str">
        <f t="shared" si="21"/>
        <v>Åre</v>
      </c>
      <c r="S269" s="646">
        <f t="shared" si="22"/>
        <v>-593</v>
      </c>
      <c r="T269" s="645" t="str">
        <f t="shared" ca="1" si="23"/>
        <v>$Q$270</v>
      </c>
      <c r="U269" s="647">
        <v>11183</v>
      </c>
      <c r="V269" s="645">
        <f t="shared" si="24"/>
        <v>-6631519</v>
      </c>
    </row>
    <row r="270" spans="1:22" x14ac:dyDescent="0.2">
      <c r="A270" s="593" t="s">
        <v>1167</v>
      </c>
      <c r="B270" s="594" t="s">
        <v>1137</v>
      </c>
      <c r="C270" s="437" t="s">
        <v>635</v>
      </c>
      <c r="D270" s="437" t="s">
        <v>635</v>
      </c>
      <c r="E270" s="626">
        <v>7719</v>
      </c>
      <c r="F270" s="626">
        <v>10318</v>
      </c>
      <c r="G270" s="626">
        <v>3303</v>
      </c>
      <c r="H270" s="626">
        <v>3518</v>
      </c>
      <c r="I270" s="626">
        <v>0</v>
      </c>
      <c r="J270" s="626">
        <v>11500</v>
      </c>
      <c r="K270" s="626">
        <v>0</v>
      </c>
      <c r="L270" s="626">
        <v>345</v>
      </c>
      <c r="M270" s="626">
        <v>-402</v>
      </c>
      <c r="N270" s="626">
        <v>961</v>
      </c>
      <c r="O270" s="626">
        <v>37262</v>
      </c>
      <c r="P270" s="638">
        <v>-1700</v>
      </c>
      <c r="Q270" s="600">
        <f t="shared" si="20"/>
        <v>25</v>
      </c>
      <c r="R270" s="646" t="str">
        <f t="shared" si="21"/>
        <v>Östersund</v>
      </c>
      <c r="S270" s="646">
        <f t="shared" si="22"/>
        <v>-1700</v>
      </c>
      <c r="T270" s="645" t="str">
        <f t="shared" ca="1" si="23"/>
        <v>$Q$271</v>
      </c>
      <c r="U270" s="647">
        <v>62559</v>
      </c>
      <c r="V270" s="645">
        <f t="shared" si="24"/>
        <v>-106350300</v>
      </c>
    </row>
    <row r="271" spans="1:22" ht="25.5" x14ac:dyDescent="0.2">
      <c r="A271" s="593" t="s">
        <v>1168</v>
      </c>
      <c r="B271" s="594" t="s">
        <v>865</v>
      </c>
      <c r="C271" s="595" t="s">
        <v>637</v>
      </c>
      <c r="D271" s="596" t="s">
        <v>710</v>
      </c>
      <c r="E271" s="626">
        <v>5802</v>
      </c>
      <c r="F271" s="626">
        <v>11554</v>
      </c>
      <c r="G271" s="626">
        <v>5108</v>
      </c>
      <c r="H271" s="626">
        <v>2747</v>
      </c>
      <c r="I271" s="626">
        <v>0</v>
      </c>
      <c r="J271" s="626">
        <v>21138</v>
      </c>
      <c r="K271" s="626">
        <v>142</v>
      </c>
      <c r="L271" s="626">
        <v>2196</v>
      </c>
      <c r="M271" s="626">
        <v>-402</v>
      </c>
      <c r="N271" s="626">
        <v>707</v>
      </c>
      <c r="O271" s="626">
        <v>48992</v>
      </c>
      <c r="P271" s="638">
        <v>10030</v>
      </c>
      <c r="Q271" s="600">
        <f t="shared" si="20"/>
        <v>288</v>
      </c>
      <c r="R271" s="646" t="str">
        <f t="shared" si="21"/>
        <v>Bjurholm</v>
      </c>
      <c r="S271" s="646">
        <f t="shared" si="22"/>
        <v>10030</v>
      </c>
      <c r="T271" s="645" t="str">
        <f t="shared" ca="1" si="23"/>
        <v>$Q$272</v>
      </c>
      <c r="U271" s="647">
        <v>2453</v>
      </c>
      <c r="V271" s="645">
        <f t="shared" si="24"/>
        <v>24603590</v>
      </c>
    </row>
    <row r="272" spans="1:22" x14ac:dyDescent="0.2">
      <c r="A272" s="593" t="s">
        <v>1168</v>
      </c>
      <c r="B272" s="594" t="s">
        <v>882</v>
      </c>
      <c r="C272" s="437" t="s">
        <v>638</v>
      </c>
      <c r="D272" s="437" t="s">
        <v>638</v>
      </c>
      <c r="E272" s="626">
        <v>5889</v>
      </c>
      <c r="F272" s="626">
        <v>11302</v>
      </c>
      <c r="G272" s="626">
        <v>4516</v>
      </c>
      <c r="H272" s="626">
        <v>2677</v>
      </c>
      <c r="I272" s="626">
        <v>0</v>
      </c>
      <c r="J272" s="626">
        <v>21987</v>
      </c>
      <c r="K272" s="626">
        <v>977</v>
      </c>
      <c r="L272" s="626">
        <v>2509</v>
      </c>
      <c r="M272" s="626">
        <v>-402</v>
      </c>
      <c r="N272" s="626">
        <v>961</v>
      </c>
      <c r="O272" s="626">
        <v>50416</v>
      </c>
      <c r="P272" s="638">
        <v>11454</v>
      </c>
      <c r="Q272" s="600">
        <f t="shared" si="20"/>
        <v>290</v>
      </c>
      <c r="R272" s="646" t="str">
        <f t="shared" si="21"/>
        <v>Dorotea</v>
      </c>
      <c r="S272" s="646">
        <f t="shared" si="22"/>
        <v>11454</v>
      </c>
      <c r="T272" s="645" t="str">
        <f t="shared" ca="1" si="23"/>
        <v>$Q$273</v>
      </c>
      <c r="U272" s="647">
        <v>2655</v>
      </c>
      <c r="V272" s="645">
        <f t="shared" si="24"/>
        <v>30410370</v>
      </c>
    </row>
    <row r="273" spans="1:22" x14ac:dyDescent="0.2">
      <c r="A273" s="593" t="s">
        <v>1168</v>
      </c>
      <c r="B273" s="594" t="s">
        <v>985</v>
      </c>
      <c r="C273" s="437" t="s">
        <v>639</v>
      </c>
      <c r="D273" s="437" t="s">
        <v>639</v>
      </c>
      <c r="E273" s="626">
        <v>6932</v>
      </c>
      <c r="F273" s="626">
        <v>11273</v>
      </c>
      <c r="G273" s="626">
        <v>4390</v>
      </c>
      <c r="H273" s="626">
        <v>3650</v>
      </c>
      <c r="I273" s="626">
        <v>0</v>
      </c>
      <c r="J273" s="626">
        <v>14518</v>
      </c>
      <c r="K273" s="626">
        <v>137</v>
      </c>
      <c r="L273" s="626">
        <v>1151</v>
      </c>
      <c r="M273" s="626">
        <v>-402</v>
      </c>
      <c r="N273" s="626">
        <v>499</v>
      </c>
      <c r="O273" s="626">
        <v>42148</v>
      </c>
      <c r="P273" s="638">
        <v>3186</v>
      </c>
      <c r="Q273" s="600">
        <f t="shared" si="20"/>
        <v>252</v>
      </c>
      <c r="R273" s="646" t="str">
        <f t="shared" si="21"/>
        <v>Lycksele</v>
      </c>
      <c r="S273" s="646">
        <f t="shared" si="22"/>
        <v>3186</v>
      </c>
      <c r="T273" s="645" t="str">
        <f t="shared" ca="1" si="23"/>
        <v>$Q$274</v>
      </c>
      <c r="U273" s="647">
        <v>12281</v>
      </c>
      <c r="V273" s="645">
        <f t="shared" si="24"/>
        <v>39127266</v>
      </c>
    </row>
    <row r="274" spans="1:22" x14ac:dyDescent="0.2">
      <c r="A274" s="593" t="s">
        <v>1168</v>
      </c>
      <c r="B274" s="594" t="s">
        <v>989</v>
      </c>
      <c r="C274" s="437" t="s">
        <v>640</v>
      </c>
      <c r="D274" s="437" t="s">
        <v>640</v>
      </c>
      <c r="E274" s="626">
        <v>6181</v>
      </c>
      <c r="F274" s="626">
        <v>10913</v>
      </c>
      <c r="G274" s="626">
        <v>4752</v>
      </c>
      <c r="H274" s="626">
        <v>3320</v>
      </c>
      <c r="I274" s="626">
        <v>0</v>
      </c>
      <c r="J274" s="626">
        <v>16828</v>
      </c>
      <c r="K274" s="626">
        <v>638</v>
      </c>
      <c r="L274" s="626">
        <v>2509</v>
      </c>
      <c r="M274" s="626">
        <v>-402</v>
      </c>
      <c r="N274" s="626">
        <v>1063</v>
      </c>
      <c r="O274" s="626">
        <v>45802</v>
      </c>
      <c r="P274" s="638">
        <v>6840</v>
      </c>
      <c r="Q274" s="600">
        <f t="shared" si="20"/>
        <v>280</v>
      </c>
      <c r="R274" s="646" t="str">
        <f t="shared" si="21"/>
        <v>Malå</v>
      </c>
      <c r="S274" s="646">
        <f t="shared" si="22"/>
        <v>6840</v>
      </c>
      <c r="T274" s="645" t="str">
        <f t="shared" ca="1" si="23"/>
        <v>$Q$275</v>
      </c>
      <c r="U274" s="647">
        <v>3122</v>
      </c>
      <c r="V274" s="645">
        <f t="shared" si="24"/>
        <v>21354480</v>
      </c>
    </row>
    <row r="275" spans="1:22" x14ac:dyDescent="0.2">
      <c r="A275" s="593" t="s">
        <v>1168</v>
      </c>
      <c r="B275" s="594" t="s">
        <v>1007</v>
      </c>
      <c r="C275" s="437" t="s">
        <v>641</v>
      </c>
      <c r="D275" s="437" t="s">
        <v>641</v>
      </c>
      <c r="E275" s="626">
        <v>6091</v>
      </c>
      <c r="F275" s="626">
        <v>11000</v>
      </c>
      <c r="G275" s="626">
        <v>4746</v>
      </c>
      <c r="H275" s="626">
        <v>3180</v>
      </c>
      <c r="I275" s="626">
        <v>0</v>
      </c>
      <c r="J275" s="626">
        <v>14300</v>
      </c>
      <c r="K275" s="626">
        <v>196</v>
      </c>
      <c r="L275" s="626">
        <v>2149</v>
      </c>
      <c r="M275" s="626">
        <v>-402</v>
      </c>
      <c r="N275" s="626">
        <v>998</v>
      </c>
      <c r="O275" s="626">
        <v>42258</v>
      </c>
      <c r="P275" s="638">
        <v>3296</v>
      </c>
      <c r="Q275" s="600">
        <f t="shared" si="20"/>
        <v>257</v>
      </c>
      <c r="R275" s="646" t="str">
        <f t="shared" si="21"/>
        <v>Nordmaling</v>
      </c>
      <c r="S275" s="646">
        <f t="shared" si="22"/>
        <v>3296</v>
      </c>
      <c r="T275" s="645" t="str">
        <f t="shared" ca="1" si="23"/>
        <v>$Q$276</v>
      </c>
      <c r="U275" s="647">
        <v>7124</v>
      </c>
      <c r="V275" s="645">
        <f t="shared" si="24"/>
        <v>23480704</v>
      </c>
    </row>
    <row r="276" spans="1:22" x14ac:dyDescent="0.2">
      <c r="A276" s="593" t="s">
        <v>1168</v>
      </c>
      <c r="B276" s="594" t="s">
        <v>1010</v>
      </c>
      <c r="C276" s="437" t="s">
        <v>642</v>
      </c>
      <c r="D276" s="437" t="s">
        <v>642</v>
      </c>
      <c r="E276" s="626">
        <v>6665</v>
      </c>
      <c r="F276" s="626">
        <v>11546</v>
      </c>
      <c r="G276" s="626">
        <v>5272</v>
      </c>
      <c r="H276" s="626">
        <v>2756</v>
      </c>
      <c r="I276" s="626">
        <v>0</v>
      </c>
      <c r="J276" s="626">
        <v>16145</v>
      </c>
      <c r="K276" s="626">
        <v>513</v>
      </c>
      <c r="L276" s="626">
        <v>2509</v>
      </c>
      <c r="M276" s="626">
        <v>-402</v>
      </c>
      <c r="N276" s="626">
        <v>614</v>
      </c>
      <c r="O276" s="626">
        <v>45618</v>
      </c>
      <c r="P276" s="638">
        <v>6656</v>
      </c>
      <c r="Q276" s="600">
        <f t="shared" si="20"/>
        <v>279</v>
      </c>
      <c r="R276" s="646" t="str">
        <f t="shared" si="21"/>
        <v>Norsjö</v>
      </c>
      <c r="S276" s="646">
        <f t="shared" si="22"/>
        <v>6656</v>
      </c>
      <c r="T276" s="645" t="str">
        <f t="shared" ca="1" si="23"/>
        <v>$Q$277</v>
      </c>
      <c r="U276" s="647">
        <v>4096</v>
      </c>
      <c r="V276" s="645">
        <f t="shared" si="24"/>
        <v>27262976</v>
      </c>
    </row>
    <row r="277" spans="1:22" x14ac:dyDescent="0.2">
      <c r="A277" s="593" t="s">
        <v>1168</v>
      </c>
      <c r="B277" s="594" t="s">
        <v>1029</v>
      </c>
      <c r="C277" s="437" t="s">
        <v>643</v>
      </c>
      <c r="D277" s="437" t="s">
        <v>643</v>
      </c>
      <c r="E277" s="626">
        <v>6779</v>
      </c>
      <c r="F277" s="626">
        <v>11560</v>
      </c>
      <c r="G277" s="626">
        <v>4307</v>
      </c>
      <c r="H277" s="626">
        <v>2677</v>
      </c>
      <c r="I277" s="626">
        <v>0</v>
      </c>
      <c r="J277" s="626">
        <v>14360</v>
      </c>
      <c r="K277" s="626">
        <v>103</v>
      </c>
      <c r="L277" s="626">
        <v>2173</v>
      </c>
      <c r="M277" s="626">
        <v>-402</v>
      </c>
      <c r="N277" s="626">
        <v>633</v>
      </c>
      <c r="O277" s="626">
        <v>42190</v>
      </c>
      <c r="P277" s="638">
        <v>3228</v>
      </c>
      <c r="Q277" s="600">
        <f t="shared" si="20"/>
        <v>255</v>
      </c>
      <c r="R277" s="646" t="str">
        <f t="shared" si="21"/>
        <v>Robertsfors</v>
      </c>
      <c r="S277" s="646">
        <f t="shared" si="22"/>
        <v>3228</v>
      </c>
      <c r="T277" s="645" t="str">
        <f t="shared" ca="1" si="23"/>
        <v>$Q$278</v>
      </c>
      <c r="U277" s="647">
        <v>6805</v>
      </c>
      <c r="V277" s="645">
        <f t="shared" si="24"/>
        <v>21966540</v>
      </c>
    </row>
    <row r="278" spans="1:22" x14ac:dyDescent="0.2">
      <c r="A278" s="593" t="s">
        <v>1168</v>
      </c>
      <c r="B278" s="594" t="s">
        <v>1039</v>
      </c>
      <c r="C278" s="437" t="s">
        <v>644</v>
      </c>
      <c r="D278" s="437" t="s">
        <v>644</v>
      </c>
      <c r="E278" s="626">
        <v>7229</v>
      </c>
      <c r="F278" s="626">
        <v>10531</v>
      </c>
      <c r="G278" s="626">
        <v>4126</v>
      </c>
      <c r="H278" s="626">
        <v>3577</v>
      </c>
      <c r="I278" s="626">
        <v>2</v>
      </c>
      <c r="J278" s="626">
        <v>12271</v>
      </c>
      <c r="K278" s="626">
        <v>1</v>
      </c>
      <c r="L278" s="626">
        <v>618</v>
      </c>
      <c r="M278" s="626">
        <v>-402</v>
      </c>
      <c r="N278" s="626">
        <v>399</v>
      </c>
      <c r="O278" s="626">
        <v>38352</v>
      </c>
      <c r="P278" s="638">
        <v>-610</v>
      </c>
      <c r="Q278" s="600">
        <f t="shared" si="20"/>
        <v>71</v>
      </c>
      <c r="R278" s="646" t="str">
        <f t="shared" si="21"/>
        <v>Skellefteå</v>
      </c>
      <c r="S278" s="646">
        <f t="shared" si="22"/>
        <v>-610</v>
      </c>
      <c r="T278" s="645" t="str">
        <f t="shared" ca="1" si="23"/>
        <v>$Q$279</v>
      </c>
      <c r="U278" s="647">
        <v>72650</v>
      </c>
      <c r="V278" s="645">
        <f t="shared" si="24"/>
        <v>-44316500</v>
      </c>
    </row>
    <row r="279" spans="1:22" x14ac:dyDescent="0.2">
      <c r="A279" s="593" t="s">
        <v>1168</v>
      </c>
      <c r="B279" s="594" t="s">
        <v>1047</v>
      </c>
      <c r="C279" s="437" t="s">
        <v>645</v>
      </c>
      <c r="D279" s="437" t="s">
        <v>645</v>
      </c>
      <c r="E279" s="626">
        <v>5996</v>
      </c>
      <c r="F279" s="626">
        <v>11189</v>
      </c>
      <c r="G279" s="626">
        <v>6104</v>
      </c>
      <c r="H279" s="626">
        <v>3150</v>
      </c>
      <c r="I279" s="626">
        <v>0</v>
      </c>
      <c r="J279" s="626">
        <v>18794</v>
      </c>
      <c r="K279" s="626">
        <v>1169</v>
      </c>
      <c r="L279" s="626">
        <v>2533</v>
      </c>
      <c r="M279" s="626">
        <v>-402</v>
      </c>
      <c r="N279" s="626">
        <v>1514</v>
      </c>
      <c r="O279" s="626">
        <v>50047</v>
      </c>
      <c r="P279" s="638">
        <v>11085</v>
      </c>
      <c r="Q279" s="600">
        <f t="shared" si="20"/>
        <v>289</v>
      </c>
      <c r="R279" s="646" t="str">
        <f t="shared" si="21"/>
        <v>Sorsele</v>
      </c>
      <c r="S279" s="646">
        <f t="shared" si="22"/>
        <v>11085</v>
      </c>
      <c r="T279" s="645" t="str">
        <f t="shared" ca="1" si="23"/>
        <v>$Q$280</v>
      </c>
      <c r="U279" s="647">
        <v>2526</v>
      </c>
      <c r="V279" s="645">
        <f t="shared" si="24"/>
        <v>28000710</v>
      </c>
    </row>
    <row r="280" spans="1:22" x14ac:dyDescent="0.2">
      <c r="A280" s="593" t="s">
        <v>1168</v>
      </c>
      <c r="B280" s="594" t="s">
        <v>1053</v>
      </c>
      <c r="C280" s="437" t="s">
        <v>646</v>
      </c>
      <c r="D280" s="437" t="s">
        <v>646</v>
      </c>
      <c r="E280" s="626">
        <v>5709</v>
      </c>
      <c r="F280" s="626">
        <v>10476</v>
      </c>
      <c r="G280" s="626">
        <v>4558</v>
      </c>
      <c r="H280" s="626">
        <v>2459</v>
      </c>
      <c r="I280" s="626">
        <v>0</v>
      </c>
      <c r="J280" s="626">
        <v>17097</v>
      </c>
      <c r="K280" s="626">
        <v>661</v>
      </c>
      <c r="L280" s="626">
        <v>2509</v>
      </c>
      <c r="M280" s="626">
        <v>-402</v>
      </c>
      <c r="N280" s="626">
        <v>1295</v>
      </c>
      <c r="O280" s="626">
        <v>44362</v>
      </c>
      <c r="P280" s="638">
        <v>5400</v>
      </c>
      <c r="Q280" s="600">
        <f t="shared" si="20"/>
        <v>274</v>
      </c>
      <c r="R280" s="646" t="str">
        <f t="shared" si="21"/>
        <v>Storuman</v>
      </c>
      <c r="S280" s="646">
        <f t="shared" si="22"/>
        <v>5400</v>
      </c>
      <c r="T280" s="645" t="str">
        <f t="shared" ca="1" si="23"/>
        <v>$Q$281</v>
      </c>
      <c r="U280" s="647">
        <v>5883</v>
      </c>
      <c r="V280" s="645">
        <f t="shared" si="24"/>
        <v>31768200</v>
      </c>
    </row>
    <row r="281" spans="1:22" x14ac:dyDescent="0.2">
      <c r="A281" s="593" t="s">
        <v>1168</v>
      </c>
      <c r="B281" s="594" t="s">
        <v>1091</v>
      </c>
      <c r="C281" s="437" t="s">
        <v>647</v>
      </c>
      <c r="D281" s="437" t="s">
        <v>647</v>
      </c>
      <c r="E281" s="626">
        <v>7973</v>
      </c>
      <c r="F281" s="626">
        <v>9998</v>
      </c>
      <c r="G281" s="626">
        <v>3266</v>
      </c>
      <c r="H281" s="626">
        <v>3596</v>
      </c>
      <c r="I281" s="626">
        <v>0</v>
      </c>
      <c r="J281" s="626">
        <v>8093</v>
      </c>
      <c r="K281" s="626">
        <v>0</v>
      </c>
      <c r="L281" s="626">
        <v>420</v>
      </c>
      <c r="M281" s="626">
        <v>-402</v>
      </c>
      <c r="N281" s="626">
        <v>625</v>
      </c>
      <c r="O281" s="626">
        <v>33569</v>
      </c>
      <c r="P281" s="638">
        <v>-5393</v>
      </c>
      <c r="Q281" s="600">
        <f t="shared" si="20"/>
        <v>2</v>
      </c>
      <c r="R281" s="646" t="str">
        <f t="shared" si="21"/>
        <v>Umeå</v>
      </c>
      <c r="S281" s="646">
        <f t="shared" si="22"/>
        <v>-5393</v>
      </c>
      <c r="T281" s="645" t="str">
        <f t="shared" ca="1" si="23"/>
        <v>$Q$282</v>
      </c>
      <c r="U281" s="647">
        <v>124907</v>
      </c>
      <c r="V281" s="645">
        <f t="shared" si="24"/>
        <v>-673623451</v>
      </c>
    </row>
    <row r="282" spans="1:22" x14ac:dyDescent="0.2">
      <c r="A282" s="593" t="s">
        <v>1168</v>
      </c>
      <c r="B282" s="594" t="s">
        <v>1106</v>
      </c>
      <c r="C282" s="437" t="s">
        <v>648</v>
      </c>
      <c r="D282" s="437" t="s">
        <v>648</v>
      </c>
      <c r="E282" s="626">
        <v>5870</v>
      </c>
      <c r="F282" s="626">
        <v>12905</v>
      </c>
      <c r="G282" s="626">
        <v>5146</v>
      </c>
      <c r="H282" s="626">
        <v>2836</v>
      </c>
      <c r="I282" s="626">
        <v>0</v>
      </c>
      <c r="J282" s="626">
        <v>17109</v>
      </c>
      <c r="K282" s="626">
        <v>456</v>
      </c>
      <c r="L282" s="626">
        <v>2509</v>
      </c>
      <c r="M282" s="626">
        <v>-402</v>
      </c>
      <c r="N282" s="626">
        <v>1421</v>
      </c>
      <c r="O282" s="626">
        <v>47850</v>
      </c>
      <c r="P282" s="638">
        <v>8888</v>
      </c>
      <c r="Q282" s="600">
        <f t="shared" si="20"/>
        <v>286</v>
      </c>
      <c r="R282" s="646" t="str">
        <f t="shared" si="21"/>
        <v>Vilhelmina</v>
      </c>
      <c r="S282" s="646">
        <f t="shared" si="22"/>
        <v>8888</v>
      </c>
      <c r="T282" s="645" t="str">
        <f t="shared" ca="1" si="23"/>
        <v>$Q$283</v>
      </c>
      <c r="U282" s="647">
        <v>6799</v>
      </c>
      <c r="V282" s="645">
        <f t="shared" si="24"/>
        <v>60429512</v>
      </c>
    </row>
    <row r="283" spans="1:22" x14ac:dyDescent="0.2">
      <c r="A283" s="593" t="s">
        <v>1168</v>
      </c>
      <c r="B283" s="594" t="s">
        <v>1108</v>
      </c>
      <c r="C283" s="437" t="s">
        <v>649</v>
      </c>
      <c r="D283" s="437" t="s">
        <v>649</v>
      </c>
      <c r="E283" s="626">
        <v>6795</v>
      </c>
      <c r="F283" s="626">
        <v>11173</v>
      </c>
      <c r="G283" s="626">
        <v>4616</v>
      </c>
      <c r="H283" s="626">
        <v>2420</v>
      </c>
      <c r="I283" s="626">
        <v>0</v>
      </c>
      <c r="J283" s="626">
        <v>17504</v>
      </c>
      <c r="K283" s="626">
        <v>245</v>
      </c>
      <c r="L283" s="626">
        <v>2196</v>
      </c>
      <c r="M283" s="626">
        <v>-402</v>
      </c>
      <c r="N283" s="626">
        <v>1381</v>
      </c>
      <c r="O283" s="626">
        <v>45928</v>
      </c>
      <c r="P283" s="638">
        <v>6966</v>
      </c>
      <c r="Q283" s="600">
        <f t="shared" si="20"/>
        <v>282</v>
      </c>
      <c r="R283" s="646" t="str">
        <f t="shared" si="21"/>
        <v>Vindeln</v>
      </c>
      <c r="S283" s="646">
        <f t="shared" si="22"/>
        <v>6966</v>
      </c>
      <c r="T283" s="645" t="str">
        <f t="shared" ca="1" si="23"/>
        <v>$Q$284</v>
      </c>
      <c r="U283" s="647">
        <v>5396</v>
      </c>
      <c r="V283" s="645">
        <f t="shared" si="24"/>
        <v>37588536</v>
      </c>
    </row>
    <row r="284" spans="1:22" x14ac:dyDescent="0.2">
      <c r="A284" s="593" t="s">
        <v>1168</v>
      </c>
      <c r="B284" s="594" t="s">
        <v>1112</v>
      </c>
      <c r="C284" s="437" t="s">
        <v>650</v>
      </c>
      <c r="D284" s="437" t="s">
        <v>650</v>
      </c>
      <c r="E284" s="626">
        <v>8574</v>
      </c>
      <c r="F284" s="626">
        <v>12044</v>
      </c>
      <c r="G284" s="626">
        <v>5086</v>
      </c>
      <c r="H284" s="626">
        <v>2862</v>
      </c>
      <c r="I284" s="626">
        <v>0</v>
      </c>
      <c r="J284" s="626">
        <v>10994</v>
      </c>
      <c r="K284" s="626">
        <v>44</v>
      </c>
      <c r="L284" s="626">
        <v>404</v>
      </c>
      <c r="M284" s="626">
        <v>-402</v>
      </c>
      <c r="N284" s="626">
        <v>447</v>
      </c>
      <c r="O284" s="626">
        <v>40053</v>
      </c>
      <c r="P284" s="638">
        <v>1091</v>
      </c>
      <c r="Q284" s="600">
        <f t="shared" si="20"/>
        <v>186</v>
      </c>
      <c r="R284" s="646" t="str">
        <f t="shared" si="21"/>
        <v>Vännäs</v>
      </c>
      <c r="S284" s="646">
        <f t="shared" si="22"/>
        <v>1091</v>
      </c>
      <c r="T284" s="645" t="str">
        <f t="shared" ca="1" si="23"/>
        <v>$Q$285</v>
      </c>
      <c r="U284" s="647">
        <v>8752</v>
      </c>
      <c r="V284" s="645">
        <f t="shared" si="24"/>
        <v>9548432</v>
      </c>
    </row>
    <row r="285" spans="1:22" x14ac:dyDescent="0.2">
      <c r="A285" s="593" t="s">
        <v>1168</v>
      </c>
      <c r="B285" s="594" t="s">
        <v>1124</v>
      </c>
      <c r="C285" s="437" t="s">
        <v>651</v>
      </c>
      <c r="D285" s="437" t="s">
        <v>651</v>
      </c>
      <c r="E285" s="626">
        <v>4705</v>
      </c>
      <c r="F285" s="626">
        <v>10728</v>
      </c>
      <c r="G285" s="626">
        <v>5622</v>
      </c>
      <c r="H285" s="626">
        <v>2539</v>
      </c>
      <c r="I285" s="626">
        <v>0</v>
      </c>
      <c r="J285" s="626">
        <v>21146</v>
      </c>
      <c r="K285" s="626">
        <v>1100</v>
      </c>
      <c r="L285" s="626">
        <v>2573</v>
      </c>
      <c r="M285" s="626">
        <v>-402</v>
      </c>
      <c r="N285" s="626">
        <v>934</v>
      </c>
      <c r="O285" s="626">
        <v>48945</v>
      </c>
      <c r="P285" s="638">
        <v>9983</v>
      </c>
      <c r="Q285" s="600">
        <f t="shared" si="20"/>
        <v>287</v>
      </c>
      <c r="R285" s="646" t="str">
        <f t="shared" si="21"/>
        <v>Åsele</v>
      </c>
      <c r="S285" s="646">
        <f t="shared" si="22"/>
        <v>9983</v>
      </c>
      <c r="T285" s="645" t="str">
        <f t="shared" ca="1" si="23"/>
        <v>$Q$286</v>
      </c>
      <c r="U285" s="647">
        <v>2829</v>
      </c>
      <c r="V285" s="645">
        <f t="shared" si="24"/>
        <v>28241907</v>
      </c>
    </row>
    <row r="286" spans="1:22" ht="25.5" x14ac:dyDescent="0.2">
      <c r="A286" s="593" t="s">
        <v>1169</v>
      </c>
      <c r="B286" s="594" t="s">
        <v>858</v>
      </c>
      <c r="C286" s="595" t="s">
        <v>653</v>
      </c>
      <c r="D286" s="596" t="s">
        <v>711</v>
      </c>
      <c r="E286" s="626">
        <v>5950</v>
      </c>
      <c r="F286" s="626">
        <v>9563</v>
      </c>
      <c r="G286" s="626">
        <v>4259</v>
      </c>
      <c r="H286" s="626">
        <v>3044</v>
      </c>
      <c r="I286" s="626">
        <v>0</v>
      </c>
      <c r="J286" s="626">
        <v>18053</v>
      </c>
      <c r="K286" s="626">
        <v>900</v>
      </c>
      <c r="L286" s="626">
        <v>2467</v>
      </c>
      <c r="M286" s="626">
        <v>-402</v>
      </c>
      <c r="N286" s="626">
        <v>781</v>
      </c>
      <c r="O286" s="626">
        <v>44615</v>
      </c>
      <c r="P286" s="638">
        <v>5653</v>
      </c>
      <c r="Q286" s="600">
        <f t="shared" si="20"/>
        <v>275</v>
      </c>
      <c r="R286" s="646" t="str">
        <f t="shared" si="21"/>
        <v>Arjeplog</v>
      </c>
      <c r="S286" s="646">
        <f t="shared" si="22"/>
        <v>5653</v>
      </c>
      <c r="T286" s="645" t="str">
        <f t="shared" ca="1" si="23"/>
        <v>$Q$287</v>
      </c>
      <c r="U286" s="647">
        <v>2827</v>
      </c>
      <c r="V286" s="645">
        <f t="shared" si="24"/>
        <v>15981031</v>
      </c>
    </row>
    <row r="287" spans="1:22" x14ac:dyDescent="0.2">
      <c r="A287" s="593" t="s">
        <v>1169</v>
      </c>
      <c r="B287" s="594" t="s">
        <v>859</v>
      </c>
      <c r="C287" s="437" t="s">
        <v>654</v>
      </c>
      <c r="D287" s="437" t="s">
        <v>654</v>
      </c>
      <c r="E287" s="626">
        <v>6356</v>
      </c>
      <c r="F287" s="626">
        <v>9496</v>
      </c>
      <c r="G287" s="626">
        <v>4710</v>
      </c>
      <c r="H287" s="626">
        <v>3070</v>
      </c>
      <c r="I287" s="626">
        <v>0</v>
      </c>
      <c r="J287" s="626">
        <v>16722</v>
      </c>
      <c r="K287" s="626">
        <v>408</v>
      </c>
      <c r="L287" s="626">
        <v>2467</v>
      </c>
      <c r="M287" s="626">
        <v>-402</v>
      </c>
      <c r="N287" s="626">
        <v>554</v>
      </c>
      <c r="O287" s="626">
        <v>43381</v>
      </c>
      <c r="P287" s="638">
        <v>4419</v>
      </c>
      <c r="Q287" s="600">
        <f t="shared" si="20"/>
        <v>268</v>
      </c>
      <c r="R287" s="646" t="str">
        <f t="shared" si="21"/>
        <v>Arvidsjaur</v>
      </c>
      <c r="S287" s="646">
        <f t="shared" si="22"/>
        <v>4419</v>
      </c>
      <c r="T287" s="645" t="str">
        <f t="shared" ca="1" si="23"/>
        <v>$Q$288</v>
      </c>
      <c r="U287" s="647">
        <v>6437</v>
      </c>
      <c r="V287" s="645">
        <f t="shared" si="24"/>
        <v>28445103</v>
      </c>
    </row>
    <row r="288" spans="1:22" x14ac:dyDescent="0.2">
      <c r="A288" s="593" t="s">
        <v>1169</v>
      </c>
      <c r="B288" s="594" t="s">
        <v>867</v>
      </c>
      <c r="C288" s="437" t="s">
        <v>655</v>
      </c>
      <c r="D288" s="437" t="s">
        <v>655</v>
      </c>
      <c r="E288" s="626">
        <v>6246</v>
      </c>
      <c r="F288" s="626">
        <v>9946</v>
      </c>
      <c r="G288" s="626">
        <v>4062</v>
      </c>
      <c r="H288" s="626">
        <v>3156</v>
      </c>
      <c r="I288" s="626">
        <v>0</v>
      </c>
      <c r="J288" s="626">
        <v>12673</v>
      </c>
      <c r="K288" s="626">
        <v>53</v>
      </c>
      <c r="L288" s="626">
        <v>969</v>
      </c>
      <c r="M288" s="626">
        <v>-402</v>
      </c>
      <c r="N288" s="626">
        <v>971</v>
      </c>
      <c r="O288" s="626">
        <v>37674</v>
      </c>
      <c r="P288" s="638">
        <v>-1288</v>
      </c>
      <c r="Q288" s="600">
        <f t="shared" si="20"/>
        <v>37</v>
      </c>
      <c r="R288" s="646" t="str">
        <f t="shared" si="21"/>
        <v>Boden</v>
      </c>
      <c r="S288" s="646">
        <f t="shared" si="22"/>
        <v>-1288</v>
      </c>
      <c r="T288" s="645" t="str">
        <f t="shared" ca="1" si="23"/>
        <v>$Q$289</v>
      </c>
      <c r="U288" s="647">
        <v>28046</v>
      </c>
      <c r="V288" s="645">
        <f t="shared" si="24"/>
        <v>-36123248</v>
      </c>
    </row>
    <row r="289" spans="1:22" x14ac:dyDescent="0.2">
      <c r="A289" s="593" t="s">
        <v>1169</v>
      </c>
      <c r="B289" s="594" t="s">
        <v>908</v>
      </c>
      <c r="C289" s="437" t="s">
        <v>656</v>
      </c>
      <c r="D289" s="437" t="s">
        <v>656</v>
      </c>
      <c r="E289" s="626">
        <v>6186</v>
      </c>
      <c r="F289" s="626">
        <v>8908</v>
      </c>
      <c r="G289" s="626">
        <v>3771</v>
      </c>
      <c r="H289" s="626">
        <v>2807</v>
      </c>
      <c r="I289" s="626">
        <v>0</v>
      </c>
      <c r="J289" s="626">
        <v>14198</v>
      </c>
      <c r="K289" s="626">
        <v>475</v>
      </c>
      <c r="L289" s="626">
        <v>1131</v>
      </c>
      <c r="M289" s="626">
        <v>-402</v>
      </c>
      <c r="N289" s="626">
        <v>818</v>
      </c>
      <c r="O289" s="626">
        <v>37892</v>
      </c>
      <c r="P289" s="638">
        <v>-1070</v>
      </c>
      <c r="Q289" s="600">
        <f t="shared" si="20"/>
        <v>49</v>
      </c>
      <c r="R289" s="646" t="str">
        <f t="shared" si="21"/>
        <v>Gällivare</v>
      </c>
      <c r="S289" s="646">
        <f t="shared" si="22"/>
        <v>-1070</v>
      </c>
      <c r="T289" s="645" t="str">
        <f t="shared" ca="1" si="23"/>
        <v>$Q$290</v>
      </c>
      <c r="U289" s="647">
        <v>17863</v>
      </c>
      <c r="V289" s="645">
        <f t="shared" si="24"/>
        <v>-19113410</v>
      </c>
    </row>
    <row r="290" spans="1:22" x14ac:dyDescent="0.2">
      <c r="A290" s="593" t="s">
        <v>1169</v>
      </c>
      <c r="B290" s="594" t="s">
        <v>919</v>
      </c>
      <c r="C290" s="437" t="s">
        <v>657</v>
      </c>
      <c r="D290" s="437" t="s">
        <v>657</v>
      </c>
      <c r="E290" s="626">
        <v>6293</v>
      </c>
      <c r="F290" s="626">
        <v>10368</v>
      </c>
      <c r="G290" s="626">
        <v>4505</v>
      </c>
      <c r="H290" s="626">
        <v>3797</v>
      </c>
      <c r="I290" s="626">
        <v>0</v>
      </c>
      <c r="J290" s="626">
        <v>13747</v>
      </c>
      <c r="K290" s="626">
        <v>146</v>
      </c>
      <c r="L290" s="626">
        <v>627</v>
      </c>
      <c r="M290" s="626">
        <v>-402</v>
      </c>
      <c r="N290" s="626">
        <v>435</v>
      </c>
      <c r="O290" s="626">
        <v>39516</v>
      </c>
      <c r="P290" s="638">
        <v>554</v>
      </c>
      <c r="Q290" s="600">
        <f t="shared" si="20"/>
        <v>157</v>
      </c>
      <c r="R290" s="646" t="str">
        <f t="shared" si="21"/>
        <v>Haparanda</v>
      </c>
      <c r="S290" s="646">
        <f t="shared" si="22"/>
        <v>554</v>
      </c>
      <c r="T290" s="645" t="str">
        <f t="shared" ca="1" si="23"/>
        <v>$Q$291</v>
      </c>
      <c r="U290" s="647">
        <v>9748</v>
      </c>
      <c r="V290" s="645">
        <f t="shared" si="24"/>
        <v>5400392</v>
      </c>
    </row>
    <row r="291" spans="1:22" x14ac:dyDescent="0.2">
      <c r="A291" s="593" t="s">
        <v>1169</v>
      </c>
      <c r="B291" s="594" t="s">
        <v>940</v>
      </c>
      <c r="C291" s="437" t="s">
        <v>658</v>
      </c>
      <c r="D291" s="437" t="s">
        <v>658</v>
      </c>
      <c r="E291" s="626">
        <v>5772</v>
      </c>
      <c r="F291" s="626">
        <v>9384</v>
      </c>
      <c r="G291" s="626">
        <v>4328</v>
      </c>
      <c r="H291" s="626">
        <v>2595</v>
      </c>
      <c r="I291" s="626">
        <v>19</v>
      </c>
      <c r="J291" s="626">
        <v>16318</v>
      </c>
      <c r="K291" s="626">
        <v>709</v>
      </c>
      <c r="L291" s="626">
        <v>2467</v>
      </c>
      <c r="M291" s="626">
        <v>-402</v>
      </c>
      <c r="N291" s="626">
        <v>564</v>
      </c>
      <c r="O291" s="626">
        <v>41754</v>
      </c>
      <c r="P291" s="638">
        <v>2792</v>
      </c>
      <c r="Q291" s="600">
        <f t="shared" si="20"/>
        <v>241</v>
      </c>
      <c r="R291" s="646" t="str">
        <f t="shared" si="21"/>
        <v>Jokkmokk</v>
      </c>
      <c r="S291" s="646">
        <f t="shared" si="22"/>
        <v>2792</v>
      </c>
      <c r="T291" s="645" t="str">
        <f t="shared" ca="1" si="23"/>
        <v>$Q$292</v>
      </c>
      <c r="U291" s="647">
        <v>5077</v>
      </c>
      <c r="V291" s="645">
        <f t="shared" si="24"/>
        <v>14174984</v>
      </c>
    </row>
    <row r="292" spans="1:22" x14ac:dyDescent="0.2">
      <c r="A292" s="593" t="s">
        <v>1169</v>
      </c>
      <c r="B292" s="594" t="s">
        <v>943</v>
      </c>
      <c r="C292" s="437" t="s">
        <v>659</v>
      </c>
      <c r="D292" s="437" t="s">
        <v>659</v>
      </c>
      <c r="E292" s="626">
        <v>5495</v>
      </c>
      <c r="F292" s="626">
        <v>10032</v>
      </c>
      <c r="G292" s="626">
        <v>4532</v>
      </c>
      <c r="H292" s="626">
        <v>3326</v>
      </c>
      <c r="I292" s="626">
        <v>0</v>
      </c>
      <c r="J292" s="626">
        <v>14494</v>
      </c>
      <c r="K292" s="626">
        <v>527</v>
      </c>
      <c r="L292" s="626">
        <v>627</v>
      </c>
      <c r="M292" s="626">
        <v>-402</v>
      </c>
      <c r="N292" s="626">
        <v>527</v>
      </c>
      <c r="O292" s="626">
        <v>39158</v>
      </c>
      <c r="P292" s="638">
        <v>196</v>
      </c>
      <c r="Q292" s="600">
        <f t="shared" si="20"/>
        <v>132</v>
      </c>
      <c r="R292" s="646" t="str">
        <f t="shared" si="21"/>
        <v>Kalix</v>
      </c>
      <c r="S292" s="646">
        <f t="shared" si="22"/>
        <v>196</v>
      </c>
      <c r="T292" s="645" t="str">
        <f t="shared" ca="1" si="23"/>
        <v>$Q$293</v>
      </c>
      <c r="U292" s="647">
        <v>16191</v>
      </c>
      <c r="V292" s="645">
        <f t="shared" si="24"/>
        <v>3173436</v>
      </c>
    </row>
    <row r="293" spans="1:22" x14ac:dyDescent="0.2">
      <c r="A293" s="593" t="s">
        <v>1169</v>
      </c>
      <c r="B293" s="594" t="s">
        <v>953</v>
      </c>
      <c r="C293" s="437" t="s">
        <v>660</v>
      </c>
      <c r="D293" s="437" t="s">
        <v>660</v>
      </c>
      <c r="E293" s="626">
        <v>7085</v>
      </c>
      <c r="F293" s="626">
        <v>10437</v>
      </c>
      <c r="G293" s="626">
        <v>4136</v>
      </c>
      <c r="H293" s="626">
        <v>2944</v>
      </c>
      <c r="I293" s="626">
        <v>0</v>
      </c>
      <c r="J293" s="626">
        <v>11262</v>
      </c>
      <c r="K293" s="626">
        <v>37</v>
      </c>
      <c r="L293" s="626">
        <v>1040</v>
      </c>
      <c r="M293" s="626">
        <v>-402</v>
      </c>
      <c r="N293" s="626">
        <v>638</v>
      </c>
      <c r="O293" s="626">
        <v>37177</v>
      </c>
      <c r="P293" s="638">
        <v>-1785</v>
      </c>
      <c r="Q293" s="600">
        <f t="shared" si="20"/>
        <v>21</v>
      </c>
      <c r="R293" s="646" t="str">
        <f t="shared" si="21"/>
        <v>Kiruna</v>
      </c>
      <c r="S293" s="646">
        <f t="shared" si="22"/>
        <v>-1785</v>
      </c>
      <c r="T293" s="645" t="str">
        <f t="shared" ca="1" si="23"/>
        <v>$Q$294</v>
      </c>
      <c r="U293" s="647">
        <v>23170</v>
      </c>
      <c r="V293" s="645">
        <f t="shared" si="24"/>
        <v>-41358450</v>
      </c>
    </row>
    <row r="294" spans="1:22" x14ac:dyDescent="0.2">
      <c r="A294" s="593" t="s">
        <v>1169</v>
      </c>
      <c r="B294" s="594" t="s">
        <v>983</v>
      </c>
      <c r="C294" s="437" t="s">
        <v>661</v>
      </c>
      <c r="D294" s="437" t="s">
        <v>661</v>
      </c>
      <c r="E294" s="626">
        <v>6925</v>
      </c>
      <c r="F294" s="626">
        <v>9765</v>
      </c>
      <c r="G294" s="626">
        <v>3591</v>
      </c>
      <c r="H294" s="626">
        <v>3711</v>
      </c>
      <c r="I294" s="626">
        <v>0</v>
      </c>
      <c r="J294" s="626">
        <v>10125</v>
      </c>
      <c r="K294" s="626">
        <v>0</v>
      </c>
      <c r="L294" s="626">
        <v>401</v>
      </c>
      <c r="M294" s="626">
        <v>-402</v>
      </c>
      <c r="N294" s="626">
        <v>1153</v>
      </c>
      <c r="O294" s="626">
        <v>35269</v>
      </c>
      <c r="P294" s="638">
        <v>-3693</v>
      </c>
      <c r="Q294" s="600">
        <f t="shared" si="20"/>
        <v>4</v>
      </c>
      <c r="R294" s="646" t="str">
        <f t="shared" si="21"/>
        <v>Luleå</v>
      </c>
      <c r="S294" s="646">
        <f t="shared" si="22"/>
        <v>-3693</v>
      </c>
      <c r="T294" s="645" t="str">
        <f t="shared" ca="1" si="23"/>
        <v>$Q$295</v>
      </c>
      <c r="U294" s="647">
        <v>77386</v>
      </c>
      <c r="V294" s="645">
        <f t="shared" si="24"/>
        <v>-285786498</v>
      </c>
    </row>
    <row r="295" spans="1:22" x14ac:dyDescent="0.2">
      <c r="A295" s="593" t="s">
        <v>1169</v>
      </c>
      <c r="B295" s="594" t="s">
        <v>1024</v>
      </c>
      <c r="C295" s="437" t="s">
        <v>662</v>
      </c>
      <c r="D295" s="437" t="s">
        <v>662</v>
      </c>
      <c r="E295" s="626">
        <v>5460</v>
      </c>
      <c r="F295" s="626">
        <v>10727</v>
      </c>
      <c r="G295" s="626">
        <v>4596</v>
      </c>
      <c r="H295" s="626">
        <v>2255</v>
      </c>
      <c r="I295" s="626">
        <v>0</v>
      </c>
      <c r="J295" s="626">
        <v>20355</v>
      </c>
      <c r="K295" s="626">
        <v>726</v>
      </c>
      <c r="L295" s="626">
        <v>2467</v>
      </c>
      <c r="M295" s="626">
        <v>-402</v>
      </c>
      <c r="N295" s="626">
        <v>498</v>
      </c>
      <c r="O295" s="626">
        <v>46682</v>
      </c>
      <c r="P295" s="638">
        <v>7720</v>
      </c>
      <c r="Q295" s="600">
        <f t="shared" si="20"/>
        <v>284</v>
      </c>
      <c r="R295" s="646" t="str">
        <f t="shared" si="21"/>
        <v>Pajala</v>
      </c>
      <c r="S295" s="646">
        <f t="shared" si="22"/>
        <v>7720</v>
      </c>
      <c r="T295" s="645" t="str">
        <f t="shared" ca="1" si="23"/>
        <v>$Q$296</v>
      </c>
      <c r="U295" s="647">
        <v>6050</v>
      </c>
      <c r="V295" s="645">
        <f t="shared" si="24"/>
        <v>46706000</v>
      </c>
    </row>
    <row r="296" spans="1:22" x14ac:dyDescent="0.2">
      <c r="A296" s="593" t="s">
        <v>1169</v>
      </c>
      <c r="B296" s="594" t="s">
        <v>1027</v>
      </c>
      <c r="C296" s="437" t="s">
        <v>663</v>
      </c>
      <c r="D296" s="437" t="s">
        <v>663</v>
      </c>
      <c r="E296" s="626">
        <v>6867</v>
      </c>
      <c r="F296" s="626">
        <v>10284</v>
      </c>
      <c r="G296" s="626">
        <v>4149</v>
      </c>
      <c r="H296" s="626">
        <v>2868</v>
      </c>
      <c r="I296" s="626">
        <v>0</v>
      </c>
      <c r="J296" s="626">
        <v>11388</v>
      </c>
      <c r="K296" s="626">
        <v>0</v>
      </c>
      <c r="L296" s="626">
        <v>338</v>
      </c>
      <c r="M296" s="626">
        <v>-402</v>
      </c>
      <c r="N296" s="626">
        <v>572</v>
      </c>
      <c r="O296" s="626">
        <v>36064</v>
      </c>
      <c r="P296" s="638">
        <v>-2898</v>
      </c>
      <c r="Q296" s="600">
        <f t="shared" si="20"/>
        <v>6</v>
      </c>
      <c r="R296" s="646" t="str">
        <f t="shared" si="21"/>
        <v>Piteå</v>
      </c>
      <c r="S296" s="646">
        <f t="shared" si="22"/>
        <v>-2898</v>
      </c>
      <c r="T296" s="645" t="str">
        <f t="shared" ca="1" si="23"/>
        <v>$Q$297</v>
      </c>
      <c r="U296" s="647">
        <v>42205</v>
      </c>
      <c r="V296" s="645">
        <f t="shared" si="24"/>
        <v>-122310090</v>
      </c>
    </row>
    <row r="297" spans="1:22" x14ac:dyDescent="0.2">
      <c r="A297" s="593" t="s">
        <v>1169</v>
      </c>
      <c r="B297" s="594" t="s">
        <v>1130</v>
      </c>
      <c r="C297" s="437" t="s">
        <v>664</v>
      </c>
      <c r="D297" s="437" t="s">
        <v>664</v>
      </c>
      <c r="E297" s="626">
        <v>6057</v>
      </c>
      <c r="F297" s="626">
        <v>10811</v>
      </c>
      <c r="G297" s="626">
        <v>4966</v>
      </c>
      <c r="H297" s="626">
        <v>3226</v>
      </c>
      <c r="I297" s="626">
        <v>0</v>
      </c>
      <c r="J297" s="626">
        <v>14175</v>
      </c>
      <c r="K297" s="626">
        <v>357</v>
      </c>
      <c r="L297" s="626">
        <v>1085</v>
      </c>
      <c r="M297" s="626">
        <v>-402</v>
      </c>
      <c r="N297" s="626">
        <v>339</v>
      </c>
      <c r="O297" s="626">
        <v>40614</v>
      </c>
      <c r="P297" s="638">
        <v>1652</v>
      </c>
      <c r="Q297" s="600">
        <f t="shared" si="20"/>
        <v>211</v>
      </c>
      <c r="R297" s="646" t="str">
        <f t="shared" si="21"/>
        <v>Älvsbyn</v>
      </c>
      <c r="S297" s="646">
        <f t="shared" si="22"/>
        <v>1652</v>
      </c>
      <c r="T297" s="645" t="str">
        <f t="shared" ca="1" si="23"/>
        <v>$Q$298</v>
      </c>
      <c r="U297" s="647">
        <v>8259</v>
      </c>
      <c r="V297" s="645">
        <f t="shared" si="24"/>
        <v>13643868</v>
      </c>
    </row>
    <row r="298" spans="1:22" x14ac:dyDescent="0.2">
      <c r="A298" s="593" t="s">
        <v>1169</v>
      </c>
      <c r="B298" s="594" t="s">
        <v>1141</v>
      </c>
      <c r="C298" s="437" t="s">
        <v>665</v>
      </c>
      <c r="D298" s="437" t="s">
        <v>665</v>
      </c>
      <c r="E298" s="626">
        <v>4326</v>
      </c>
      <c r="F298" s="626">
        <v>8141</v>
      </c>
      <c r="G298" s="626">
        <v>4472</v>
      </c>
      <c r="H298" s="626">
        <v>2991</v>
      </c>
      <c r="I298" s="626">
        <v>0</v>
      </c>
      <c r="J298" s="626">
        <v>21190</v>
      </c>
      <c r="K298" s="626">
        <v>1171</v>
      </c>
      <c r="L298" s="626">
        <v>2444</v>
      </c>
      <c r="M298" s="626">
        <v>-402</v>
      </c>
      <c r="N298" s="626">
        <v>567</v>
      </c>
      <c r="O298" s="626">
        <v>44900</v>
      </c>
      <c r="P298" s="638">
        <v>5938</v>
      </c>
      <c r="Q298" s="600">
        <f t="shared" si="20"/>
        <v>276</v>
      </c>
      <c r="R298" s="646" t="str">
        <f t="shared" si="21"/>
        <v>Överkalix</v>
      </c>
      <c r="S298" s="646">
        <f t="shared" si="22"/>
        <v>5938</v>
      </c>
      <c r="T298" s="645" t="str">
        <f t="shared" ca="1" si="23"/>
        <v>$Q$299</v>
      </c>
      <c r="U298" s="647">
        <v>3376</v>
      </c>
      <c r="V298" s="645">
        <f t="shared" si="24"/>
        <v>20046688</v>
      </c>
    </row>
    <row r="299" spans="1:22" x14ac:dyDescent="0.2">
      <c r="A299" s="603" t="s">
        <v>1169</v>
      </c>
      <c r="B299" s="604" t="s">
        <v>1142</v>
      </c>
      <c r="C299" s="582" t="s">
        <v>666</v>
      </c>
      <c r="D299" s="582" t="s">
        <v>666</v>
      </c>
      <c r="E299" s="626">
        <v>4092</v>
      </c>
      <c r="F299" s="626">
        <v>9569</v>
      </c>
      <c r="G299" s="626">
        <v>5597</v>
      </c>
      <c r="H299" s="626">
        <v>2903</v>
      </c>
      <c r="I299" s="626">
        <v>0</v>
      </c>
      <c r="J299" s="626">
        <v>18340</v>
      </c>
      <c r="K299" s="626">
        <v>1311</v>
      </c>
      <c r="L299" s="626">
        <v>2444</v>
      </c>
      <c r="M299" s="626">
        <v>-402</v>
      </c>
      <c r="N299" s="626">
        <v>473</v>
      </c>
      <c r="O299" s="626">
        <v>44327</v>
      </c>
      <c r="P299" s="638">
        <v>5365</v>
      </c>
      <c r="Q299" s="600">
        <f t="shared" si="20"/>
        <v>273</v>
      </c>
      <c r="R299" s="646" t="str">
        <f t="shared" si="21"/>
        <v>Övertorneå</v>
      </c>
      <c r="S299" s="646">
        <f t="shared" si="22"/>
        <v>5365</v>
      </c>
      <c r="T299" s="645" t="str">
        <f t="shared" ca="1" si="23"/>
        <v>$Q$300</v>
      </c>
      <c r="U299" s="647">
        <v>4482</v>
      </c>
      <c r="V299" s="645">
        <f t="shared" si="24"/>
        <v>24045930</v>
      </c>
    </row>
    <row r="300" spans="1:22" x14ac:dyDescent="0.2">
      <c r="A300" s="649"/>
      <c r="B300" s="649"/>
      <c r="C300" s="649"/>
      <c r="D300" s="650"/>
      <c r="E300" s="650"/>
      <c r="F300" s="650"/>
      <c r="G300" s="650"/>
      <c r="H300" s="650"/>
      <c r="I300" s="650"/>
      <c r="J300" s="650"/>
      <c r="K300" s="650"/>
      <c r="L300" s="650"/>
      <c r="M300" s="650"/>
      <c r="N300" s="650"/>
      <c r="O300" s="650"/>
      <c r="P300" s="651"/>
      <c r="Q300" s="638"/>
    </row>
    <row r="301" spans="1:22" s="582" customFormat="1" x14ac:dyDescent="0.2">
      <c r="A301" s="649"/>
      <c r="B301" s="649"/>
      <c r="C301" s="649"/>
      <c r="D301" s="564" t="s">
        <v>1186</v>
      </c>
      <c r="E301" s="437"/>
      <c r="F301" s="437"/>
      <c r="G301" s="437"/>
      <c r="H301" s="437"/>
      <c r="I301" s="437"/>
      <c r="J301" s="437"/>
      <c r="K301" s="437"/>
      <c r="L301" s="437"/>
      <c r="M301" s="437"/>
      <c r="N301" s="437"/>
      <c r="O301" s="437"/>
    </row>
  </sheetData>
  <conditionalFormatting sqref="T7:U7 S1:S2 R7 R10:T299 V9:V299">
    <cfRule type="cellIs" dxfId="1" priority="2" stopIfTrue="1" operator="lessThan">
      <formula>0</formula>
    </cfRule>
  </conditionalFormatting>
  <conditionalFormatting sqref="P10:P299 E10:N299">
    <cfRule type="cellIs" dxfId="0" priority="1" stopIfTrue="1" operator="lessThan">
      <formula>0</formula>
    </cfRule>
  </conditionalFormatting>
  <pageMargins left="0.7" right="0.39370078740157483" top="1.04" bottom="0.59055118110236227" header="0.51181102362204722" footer="0.51181102362204722"/>
  <pageSetup paperSize="9" orientation="landscape" r:id="rId1"/>
  <headerFooter alignWithMargins="0">
    <oddHeader>&amp;LStatistiska centralbyrån
Offentlig ekonomi&amp;CSeptember 2010&amp;RPreliminärt utfall
&amp;P(&amp;N)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X341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 zeroHeight="1" x14ac:dyDescent="0.2"/>
  <cols>
    <col min="1" max="1" width="19.140625" style="21" customWidth="1"/>
    <col min="2" max="2" width="10.140625" style="21" bestFit="1" customWidth="1"/>
    <col min="3" max="3" width="17" style="21" customWidth="1"/>
    <col min="4" max="4" width="16.7109375" style="21" customWidth="1"/>
    <col min="5" max="5" width="8.7109375" style="21" customWidth="1"/>
    <col min="6" max="6" width="8.140625" style="21" customWidth="1"/>
    <col min="7" max="7" width="16.28515625" style="21" customWidth="1"/>
    <col min="8" max="8" width="14.5703125" style="21" customWidth="1"/>
    <col min="9" max="9" width="6.7109375" style="21" customWidth="1"/>
    <col min="10" max="10" width="6.5703125" style="21" customWidth="1"/>
    <col min="11" max="11" width="9.42578125" style="21" customWidth="1"/>
    <col min="12" max="251" width="0" style="21" hidden="1"/>
    <col min="252" max="253" width="0" style="21" hidden="1" customWidth="1"/>
    <col min="254" max="254" width="19.140625" style="21" hidden="1" customWidth="1"/>
    <col min="255" max="255" width="9.5703125" style="21" hidden="1" customWidth="1"/>
    <col min="256" max="256" width="16" style="21" hidden="1" customWidth="1"/>
    <col min="257" max="257" width="16.7109375" style="21" hidden="1" customWidth="1"/>
    <col min="258" max="258" width="8.7109375" style="21" hidden="1" customWidth="1"/>
    <col min="259" max="259" width="9.28515625" style="21" hidden="1" customWidth="1"/>
    <col min="260" max="260" width="16.28515625" style="21" hidden="1" customWidth="1"/>
    <col min="261" max="261" width="14.5703125" style="21" hidden="1" customWidth="1"/>
    <col min="262" max="262" width="14.42578125" style="21" hidden="1" customWidth="1"/>
    <col min="263" max="263" width="13.28515625" style="21" hidden="1" customWidth="1"/>
    <col min="264" max="264" width="6.7109375" style="21" hidden="1" customWidth="1"/>
    <col min="265" max="265" width="6.5703125" style="21" hidden="1" customWidth="1"/>
    <col min="266" max="266" width="6.28515625" style="21" hidden="1" customWidth="1"/>
    <col min="267" max="267" width="9.42578125" style="21" hidden="1" customWidth="1"/>
    <col min="268" max="507" width="0" style="21" hidden="1"/>
    <col min="508" max="509" width="0" style="21" hidden="1" customWidth="1"/>
    <col min="510" max="510" width="19.140625" style="21" hidden="1" customWidth="1"/>
    <col min="511" max="511" width="9.5703125" style="21" hidden="1" customWidth="1"/>
    <col min="512" max="512" width="16" style="21" hidden="1" customWidth="1"/>
    <col min="513" max="513" width="16.7109375" style="21" hidden="1" customWidth="1"/>
    <col min="514" max="514" width="8.7109375" style="21" hidden="1" customWidth="1"/>
    <col min="515" max="515" width="9.28515625" style="21" hidden="1" customWidth="1"/>
    <col min="516" max="516" width="16.28515625" style="21" hidden="1" customWidth="1"/>
    <col min="517" max="517" width="14.5703125" style="21" hidden="1" customWidth="1"/>
    <col min="518" max="518" width="14.42578125" style="21" hidden="1" customWidth="1"/>
    <col min="519" max="519" width="13.28515625" style="21" hidden="1" customWidth="1"/>
    <col min="520" max="520" width="6.7109375" style="21" hidden="1" customWidth="1"/>
    <col min="521" max="521" width="6.5703125" style="21" hidden="1" customWidth="1"/>
    <col min="522" max="522" width="6.28515625" style="21" hidden="1" customWidth="1"/>
    <col min="523" max="523" width="9.42578125" style="21" hidden="1" customWidth="1"/>
    <col min="524" max="763" width="0" style="21" hidden="1"/>
    <col min="764" max="765" width="0" style="21" hidden="1" customWidth="1"/>
    <col min="766" max="766" width="19.140625" style="21" hidden="1" customWidth="1"/>
    <col min="767" max="767" width="9.5703125" style="21" hidden="1" customWidth="1"/>
    <col min="768" max="768" width="16" style="21" hidden="1" customWidth="1"/>
    <col min="769" max="769" width="16.7109375" style="21" hidden="1" customWidth="1"/>
    <col min="770" max="770" width="8.7109375" style="21" hidden="1" customWidth="1"/>
    <col min="771" max="771" width="9.28515625" style="21" hidden="1" customWidth="1"/>
    <col min="772" max="772" width="16.28515625" style="21" hidden="1" customWidth="1"/>
    <col min="773" max="773" width="14.5703125" style="21" hidden="1" customWidth="1"/>
    <col min="774" max="774" width="14.42578125" style="21" hidden="1" customWidth="1"/>
    <col min="775" max="775" width="13.28515625" style="21" hidden="1" customWidth="1"/>
    <col min="776" max="776" width="6.7109375" style="21" hidden="1" customWidth="1"/>
    <col min="777" max="777" width="6.5703125" style="21" hidden="1" customWidth="1"/>
    <col min="778" max="778" width="6.28515625" style="21" hidden="1" customWidth="1"/>
    <col min="779" max="779" width="9.42578125" style="21" hidden="1" customWidth="1"/>
    <col min="780" max="1019" width="0" style="21" hidden="1"/>
    <col min="1020" max="1021" width="0" style="21" hidden="1" customWidth="1"/>
    <col min="1022" max="1022" width="19.140625" style="21" hidden="1" customWidth="1"/>
    <col min="1023" max="1023" width="9.5703125" style="21" hidden="1" customWidth="1"/>
    <col min="1024" max="1024" width="16" style="21" hidden="1" customWidth="1"/>
    <col min="1025" max="1025" width="16.7109375" style="21" hidden="1" customWidth="1"/>
    <col min="1026" max="1026" width="8.7109375" style="21" hidden="1" customWidth="1"/>
    <col min="1027" max="1027" width="9.28515625" style="21" hidden="1" customWidth="1"/>
    <col min="1028" max="1028" width="16.28515625" style="21" hidden="1" customWidth="1"/>
    <col min="1029" max="1029" width="14.5703125" style="21" hidden="1" customWidth="1"/>
    <col min="1030" max="1030" width="14.42578125" style="21" hidden="1" customWidth="1"/>
    <col min="1031" max="1031" width="13.28515625" style="21" hidden="1" customWidth="1"/>
    <col min="1032" max="1032" width="6.7109375" style="21" hidden="1" customWidth="1"/>
    <col min="1033" max="1033" width="6.5703125" style="21" hidden="1" customWidth="1"/>
    <col min="1034" max="1034" width="6.28515625" style="21" hidden="1" customWidth="1"/>
    <col min="1035" max="1035" width="9.42578125" style="21" hidden="1" customWidth="1"/>
    <col min="1036" max="1275" width="0" style="21" hidden="1"/>
    <col min="1276" max="1277" width="0" style="21" hidden="1" customWidth="1"/>
    <col min="1278" max="1278" width="19.140625" style="21" hidden="1" customWidth="1"/>
    <col min="1279" max="1279" width="9.5703125" style="21" hidden="1" customWidth="1"/>
    <col min="1280" max="1280" width="16" style="21" hidden="1" customWidth="1"/>
    <col min="1281" max="1281" width="16.7109375" style="21" hidden="1" customWidth="1"/>
    <col min="1282" max="1282" width="8.7109375" style="21" hidden="1" customWidth="1"/>
    <col min="1283" max="1283" width="9.28515625" style="21" hidden="1" customWidth="1"/>
    <col min="1284" max="1284" width="16.28515625" style="21" hidden="1" customWidth="1"/>
    <col min="1285" max="1285" width="14.5703125" style="21" hidden="1" customWidth="1"/>
    <col min="1286" max="1286" width="14.42578125" style="21" hidden="1" customWidth="1"/>
    <col min="1287" max="1287" width="13.28515625" style="21" hidden="1" customWidth="1"/>
    <col min="1288" max="1288" width="6.7109375" style="21" hidden="1" customWidth="1"/>
    <col min="1289" max="1289" width="6.5703125" style="21" hidden="1" customWidth="1"/>
    <col min="1290" max="1290" width="6.28515625" style="21" hidden="1" customWidth="1"/>
    <col min="1291" max="1291" width="9.42578125" style="21" hidden="1" customWidth="1"/>
    <col min="1292" max="1531" width="0" style="21" hidden="1"/>
    <col min="1532" max="1533" width="0" style="21" hidden="1" customWidth="1"/>
    <col min="1534" max="1534" width="19.140625" style="21" hidden="1" customWidth="1"/>
    <col min="1535" max="1535" width="9.5703125" style="21" hidden="1" customWidth="1"/>
    <col min="1536" max="1536" width="16" style="21" hidden="1" customWidth="1"/>
    <col min="1537" max="1537" width="16.7109375" style="21" hidden="1" customWidth="1"/>
    <col min="1538" max="1538" width="8.7109375" style="21" hidden="1" customWidth="1"/>
    <col min="1539" max="1539" width="9.28515625" style="21" hidden="1" customWidth="1"/>
    <col min="1540" max="1540" width="16.28515625" style="21" hidden="1" customWidth="1"/>
    <col min="1541" max="1541" width="14.5703125" style="21" hidden="1" customWidth="1"/>
    <col min="1542" max="1542" width="14.42578125" style="21" hidden="1" customWidth="1"/>
    <col min="1543" max="1543" width="13.28515625" style="21" hidden="1" customWidth="1"/>
    <col min="1544" max="1544" width="6.7109375" style="21" hidden="1" customWidth="1"/>
    <col min="1545" max="1545" width="6.5703125" style="21" hidden="1" customWidth="1"/>
    <col min="1546" max="1546" width="6.28515625" style="21" hidden="1" customWidth="1"/>
    <col min="1547" max="1547" width="9.42578125" style="21" hidden="1" customWidth="1"/>
    <col min="1548" max="1787" width="0" style="21" hidden="1"/>
    <col min="1788" max="1789" width="0" style="21" hidden="1" customWidth="1"/>
    <col min="1790" max="1790" width="19.140625" style="21" hidden="1" customWidth="1"/>
    <col min="1791" max="1791" width="9.5703125" style="21" hidden="1" customWidth="1"/>
    <col min="1792" max="1792" width="16" style="21" hidden="1" customWidth="1"/>
    <col min="1793" max="1793" width="16.7109375" style="21" hidden="1" customWidth="1"/>
    <col min="1794" max="1794" width="8.7109375" style="21" hidden="1" customWidth="1"/>
    <col min="1795" max="1795" width="9.28515625" style="21" hidden="1" customWidth="1"/>
    <col min="1796" max="1796" width="16.28515625" style="21" hidden="1" customWidth="1"/>
    <col min="1797" max="1797" width="14.5703125" style="21" hidden="1" customWidth="1"/>
    <col min="1798" max="1798" width="14.42578125" style="21" hidden="1" customWidth="1"/>
    <col min="1799" max="1799" width="13.28515625" style="21" hidden="1" customWidth="1"/>
    <col min="1800" max="1800" width="6.7109375" style="21" hidden="1" customWidth="1"/>
    <col min="1801" max="1801" width="6.5703125" style="21" hidden="1" customWidth="1"/>
    <col min="1802" max="1802" width="6.28515625" style="21" hidden="1" customWidth="1"/>
    <col min="1803" max="1803" width="9.42578125" style="21" hidden="1" customWidth="1"/>
    <col min="1804" max="2043" width="0" style="21" hidden="1"/>
    <col min="2044" max="2045" width="0" style="21" hidden="1" customWidth="1"/>
    <col min="2046" max="2046" width="19.140625" style="21" hidden="1" customWidth="1"/>
    <col min="2047" max="2047" width="9.5703125" style="21" hidden="1" customWidth="1"/>
    <col min="2048" max="2048" width="16" style="21" hidden="1" customWidth="1"/>
    <col min="2049" max="2049" width="16.7109375" style="21" hidden="1" customWidth="1"/>
    <col min="2050" max="2050" width="8.7109375" style="21" hidden="1" customWidth="1"/>
    <col min="2051" max="2051" width="9.28515625" style="21" hidden="1" customWidth="1"/>
    <col min="2052" max="2052" width="16.28515625" style="21" hidden="1" customWidth="1"/>
    <col min="2053" max="2053" width="14.5703125" style="21" hidden="1" customWidth="1"/>
    <col min="2054" max="2054" width="14.42578125" style="21" hidden="1" customWidth="1"/>
    <col min="2055" max="2055" width="13.28515625" style="21" hidden="1" customWidth="1"/>
    <col min="2056" max="2056" width="6.7109375" style="21" hidden="1" customWidth="1"/>
    <col min="2057" max="2057" width="6.5703125" style="21" hidden="1" customWidth="1"/>
    <col min="2058" max="2058" width="6.28515625" style="21" hidden="1" customWidth="1"/>
    <col min="2059" max="2059" width="9.42578125" style="21" hidden="1" customWidth="1"/>
    <col min="2060" max="2299" width="0" style="21" hidden="1"/>
    <col min="2300" max="2301" width="0" style="21" hidden="1" customWidth="1"/>
    <col min="2302" max="2302" width="19.140625" style="21" hidden="1" customWidth="1"/>
    <col min="2303" max="2303" width="9.5703125" style="21" hidden="1" customWidth="1"/>
    <col min="2304" max="2304" width="16" style="21" hidden="1" customWidth="1"/>
    <col min="2305" max="2305" width="16.7109375" style="21" hidden="1" customWidth="1"/>
    <col min="2306" max="2306" width="8.7109375" style="21" hidden="1" customWidth="1"/>
    <col min="2307" max="2307" width="9.28515625" style="21" hidden="1" customWidth="1"/>
    <col min="2308" max="2308" width="16.28515625" style="21" hidden="1" customWidth="1"/>
    <col min="2309" max="2309" width="14.5703125" style="21" hidden="1" customWidth="1"/>
    <col min="2310" max="2310" width="14.42578125" style="21" hidden="1" customWidth="1"/>
    <col min="2311" max="2311" width="13.28515625" style="21" hidden="1" customWidth="1"/>
    <col min="2312" max="2312" width="6.7109375" style="21" hidden="1" customWidth="1"/>
    <col min="2313" max="2313" width="6.5703125" style="21" hidden="1" customWidth="1"/>
    <col min="2314" max="2314" width="6.28515625" style="21" hidden="1" customWidth="1"/>
    <col min="2315" max="2315" width="9.42578125" style="21" hidden="1" customWidth="1"/>
    <col min="2316" max="2555" width="0" style="21" hidden="1"/>
    <col min="2556" max="2557" width="0" style="21" hidden="1" customWidth="1"/>
    <col min="2558" max="2558" width="19.140625" style="21" hidden="1" customWidth="1"/>
    <col min="2559" max="2559" width="9.5703125" style="21" hidden="1" customWidth="1"/>
    <col min="2560" max="2560" width="16" style="21" hidden="1" customWidth="1"/>
    <col min="2561" max="2561" width="16.7109375" style="21" hidden="1" customWidth="1"/>
    <col min="2562" max="2562" width="8.7109375" style="21" hidden="1" customWidth="1"/>
    <col min="2563" max="2563" width="9.28515625" style="21" hidden="1" customWidth="1"/>
    <col min="2564" max="2564" width="16.28515625" style="21" hidden="1" customWidth="1"/>
    <col min="2565" max="2565" width="14.5703125" style="21" hidden="1" customWidth="1"/>
    <col min="2566" max="2566" width="14.42578125" style="21" hidden="1" customWidth="1"/>
    <col min="2567" max="2567" width="13.28515625" style="21" hidden="1" customWidth="1"/>
    <col min="2568" max="2568" width="6.7109375" style="21" hidden="1" customWidth="1"/>
    <col min="2569" max="2569" width="6.5703125" style="21" hidden="1" customWidth="1"/>
    <col min="2570" max="2570" width="6.28515625" style="21" hidden="1" customWidth="1"/>
    <col min="2571" max="2571" width="9.42578125" style="21" hidden="1" customWidth="1"/>
    <col min="2572" max="2811" width="0" style="21" hidden="1"/>
    <col min="2812" max="2813" width="0" style="21" hidden="1" customWidth="1"/>
    <col min="2814" max="2814" width="19.140625" style="21" hidden="1" customWidth="1"/>
    <col min="2815" max="2815" width="9.5703125" style="21" hidden="1" customWidth="1"/>
    <col min="2816" max="2816" width="16" style="21" hidden="1" customWidth="1"/>
    <col min="2817" max="2817" width="16.7109375" style="21" hidden="1" customWidth="1"/>
    <col min="2818" max="2818" width="8.7109375" style="21" hidden="1" customWidth="1"/>
    <col min="2819" max="2819" width="9.28515625" style="21" hidden="1" customWidth="1"/>
    <col min="2820" max="2820" width="16.28515625" style="21" hidden="1" customWidth="1"/>
    <col min="2821" max="2821" width="14.5703125" style="21" hidden="1" customWidth="1"/>
    <col min="2822" max="2822" width="14.42578125" style="21" hidden="1" customWidth="1"/>
    <col min="2823" max="2823" width="13.28515625" style="21" hidden="1" customWidth="1"/>
    <col min="2824" max="2824" width="6.7109375" style="21" hidden="1" customWidth="1"/>
    <col min="2825" max="2825" width="6.5703125" style="21" hidden="1" customWidth="1"/>
    <col min="2826" max="2826" width="6.28515625" style="21" hidden="1" customWidth="1"/>
    <col min="2827" max="2827" width="9.42578125" style="21" hidden="1" customWidth="1"/>
    <col min="2828" max="3067" width="0" style="21" hidden="1"/>
    <col min="3068" max="3069" width="0" style="21" hidden="1" customWidth="1"/>
    <col min="3070" max="3070" width="19.140625" style="21" hidden="1" customWidth="1"/>
    <col min="3071" max="3071" width="9.5703125" style="21" hidden="1" customWidth="1"/>
    <col min="3072" max="3072" width="16" style="21" hidden="1" customWidth="1"/>
    <col min="3073" max="3073" width="16.7109375" style="21" hidden="1" customWidth="1"/>
    <col min="3074" max="3074" width="8.7109375" style="21" hidden="1" customWidth="1"/>
    <col min="3075" max="3075" width="9.28515625" style="21" hidden="1" customWidth="1"/>
    <col min="3076" max="3076" width="16.28515625" style="21" hidden="1" customWidth="1"/>
    <col min="3077" max="3077" width="14.5703125" style="21" hidden="1" customWidth="1"/>
    <col min="3078" max="3078" width="14.42578125" style="21" hidden="1" customWidth="1"/>
    <col min="3079" max="3079" width="13.28515625" style="21" hidden="1" customWidth="1"/>
    <col min="3080" max="3080" width="6.7109375" style="21" hidden="1" customWidth="1"/>
    <col min="3081" max="3081" width="6.5703125" style="21" hidden="1" customWidth="1"/>
    <col min="3082" max="3082" width="6.28515625" style="21" hidden="1" customWidth="1"/>
    <col min="3083" max="3083" width="9.42578125" style="21" hidden="1" customWidth="1"/>
    <col min="3084" max="3323" width="0" style="21" hidden="1"/>
    <col min="3324" max="3325" width="0" style="21" hidden="1" customWidth="1"/>
    <col min="3326" max="3326" width="19.140625" style="21" hidden="1" customWidth="1"/>
    <col min="3327" max="3327" width="9.5703125" style="21" hidden="1" customWidth="1"/>
    <col min="3328" max="3328" width="16" style="21" hidden="1" customWidth="1"/>
    <col min="3329" max="3329" width="16.7109375" style="21" hidden="1" customWidth="1"/>
    <col min="3330" max="3330" width="8.7109375" style="21" hidden="1" customWidth="1"/>
    <col min="3331" max="3331" width="9.28515625" style="21" hidden="1" customWidth="1"/>
    <col min="3332" max="3332" width="16.28515625" style="21" hidden="1" customWidth="1"/>
    <col min="3333" max="3333" width="14.5703125" style="21" hidden="1" customWidth="1"/>
    <col min="3334" max="3334" width="14.42578125" style="21" hidden="1" customWidth="1"/>
    <col min="3335" max="3335" width="13.28515625" style="21" hidden="1" customWidth="1"/>
    <col min="3336" max="3336" width="6.7109375" style="21" hidden="1" customWidth="1"/>
    <col min="3337" max="3337" width="6.5703125" style="21" hidden="1" customWidth="1"/>
    <col min="3338" max="3338" width="6.28515625" style="21" hidden="1" customWidth="1"/>
    <col min="3339" max="3339" width="9.42578125" style="21" hidden="1" customWidth="1"/>
    <col min="3340" max="3579" width="0" style="21" hidden="1"/>
    <col min="3580" max="3581" width="0" style="21" hidden="1" customWidth="1"/>
    <col min="3582" max="3582" width="19.140625" style="21" hidden="1" customWidth="1"/>
    <col min="3583" max="3583" width="9.5703125" style="21" hidden="1" customWidth="1"/>
    <col min="3584" max="3584" width="16" style="21" hidden="1" customWidth="1"/>
    <col min="3585" max="3585" width="16.7109375" style="21" hidden="1" customWidth="1"/>
    <col min="3586" max="3586" width="8.7109375" style="21" hidden="1" customWidth="1"/>
    <col min="3587" max="3587" width="9.28515625" style="21" hidden="1" customWidth="1"/>
    <col min="3588" max="3588" width="16.28515625" style="21" hidden="1" customWidth="1"/>
    <col min="3589" max="3589" width="14.5703125" style="21" hidden="1" customWidth="1"/>
    <col min="3590" max="3590" width="14.42578125" style="21" hidden="1" customWidth="1"/>
    <col min="3591" max="3591" width="13.28515625" style="21" hidden="1" customWidth="1"/>
    <col min="3592" max="3592" width="6.7109375" style="21" hidden="1" customWidth="1"/>
    <col min="3593" max="3593" width="6.5703125" style="21" hidden="1" customWidth="1"/>
    <col min="3594" max="3594" width="6.28515625" style="21" hidden="1" customWidth="1"/>
    <col min="3595" max="3595" width="9.42578125" style="21" hidden="1" customWidth="1"/>
    <col min="3596" max="3835" width="0" style="21" hidden="1"/>
    <col min="3836" max="3837" width="0" style="21" hidden="1" customWidth="1"/>
    <col min="3838" max="3838" width="19.140625" style="21" hidden="1" customWidth="1"/>
    <col min="3839" max="3839" width="9.5703125" style="21" hidden="1" customWidth="1"/>
    <col min="3840" max="3840" width="16" style="21" hidden="1" customWidth="1"/>
    <col min="3841" max="3841" width="16.7109375" style="21" hidden="1" customWidth="1"/>
    <col min="3842" max="3842" width="8.7109375" style="21" hidden="1" customWidth="1"/>
    <col min="3843" max="3843" width="9.28515625" style="21" hidden="1" customWidth="1"/>
    <col min="3844" max="3844" width="16.28515625" style="21" hidden="1" customWidth="1"/>
    <col min="3845" max="3845" width="14.5703125" style="21" hidden="1" customWidth="1"/>
    <col min="3846" max="3846" width="14.42578125" style="21" hidden="1" customWidth="1"/>
    <col min="3847" max="3847" width="13.28515625" style="21" hidden="1" customWidth="1"/>
    <col min="3848" max="3848" width="6.7109375" style="21" hidden="1" customWidth="1"/>
    <col min="3849" max="3849" width="6.5703125" style="21" hidden="1" customWidth="1"/>
    <col min="3850" max="3850" width="6.28515625" style="21" hidden="1" customWidth="1"/>
    <col min="3851" max="3851" width="9.42578125" style="21" hidden="1" customWidth="1"/>
    <col min="3852" max="4091" width="0" style="21" hidden="1"/>
    <col min="4092" max="4093" width="0" style="21" hidden="1" customWidth="1"/>
    <col min="4094" max="4094" width="19.140625" style="21" hidden="1" customWidth="1"/>
    <col min="4095" max="4095" width="9.5703125" style="21" hidden="1" customWidth="1"/>
    <col min="4096" max="4096" width="16" style="21" hidden="1" customWidth="1"/>
    <col min="4097" max="4097" width="16.7109375" style="21" hidden="1" customWidth="1"/>
    <col min="4098" max="4098" width="8.7109375" style="21" hidden="1" customWidth="1"/>
    <col min="4099" max="4099" width="9.28515625" style="21" hidden="1" customWidth="1"/>
    <col min="4100" max="4100" width="16.28515625" style="21" hidden="1" customWidth="1"/>
    <col min="4101" max="4101" width="14.5703125" style="21" hidden="1" customWidth="1"/>
    <col min="4102" max="4102" width="14.42578125" style="21" hidden="1" customWidth="1"/>
    <col min="4103" max="4103" width="13.28515625" style="21" hidden="1" customWidth="1"/>
    <col min="4104" max="4104" width="6.7109375" style="21" hidden="1" customWidth="1"/>
    <col min="4105" max="4105" width="6.5703125" style="21" hidden="1" customWidth="1"/>
    <col min="4106" max="4106" width="6.28515625" style="21" hidden="1" customWidth="1"/>
    <col min="4107" max="4107" width="9.42578125" style="21" hidden="1" customWidth="1"/>
    <col min="4108" max="4347" width="0" style="21" hidden="1"/>
    <col min="4348" max="4349" width="0" style="21" hidden="1" customWidth="1"/>
    <col min="4350" max="4350" width="19.140625" style="21" hidden="1" customWidth="1"/>
    <col min="4351" max="4351" width="9.5703125" style="21" hidden="1" customWidth="1"/>
    <col min="4352" max="4352" width="16" style="21" hidden="1" customWidth="1"/>
    <col min="4353" max="4353" width="16.7109375" style="21" hidden="1" customWidth="1"/>
    <col min="4354" max="4354" width="8.7109375" style="21" hidden="1" customWidth="1"/>
    <col min="4355" max="4355" width="9.28515625" style="21" hidden="1" customWidth="1"/>
    <col min="4356" max="4356" width="16.28515625" style="21" hidden="1" customWidth="1"/>
    <col min="4357" max="4357" width="14.5703125" style="21" hidden="1" customWidth="1"/>
    <col min="4358" max="4358" width="14.42578125" style="21" hidden="1" customWidth="1"/>
    <col min="4359" max="4359" width="13.28515625" style="21" hidden="1" customWidth="1"/>
    <col min="4360" max="4360" width="6.7109375" style="21" hidden="1" customWidth="1"/>
    <col min="4361" max="4361" width="6.5703125" style="21" hidden="1" customWidth="1"/>
    <col min="4362" max="4362" width="6.28515625" style="21" hidden="1" customWidth="1"/>
    <col min="4363" max="4363" width="9.42578125" style="21" hidden="1" customWidth="1"/>
    <col min="4364" max="4603" width="0" style="21" hidden="1"/>
    <col min="4604" max="4605" width="0" style="21" hidden="1" customWidth="1"/>
    <col min="4606" max="4606" width="19.140625" style="21" hidden="1" customWidth="1"/>
    <col min="4607" max="4607" width="9.5703125" style="21" hidden="1" customWidth="1"/>
    <col min="4608" max="4608" width="16" style="21" hidden="1" customWidth="1"/>
    <col min="4609" max="4609" width="16.7109375" style="21" hidden="1" customWidth="1"/>
    <col min="4610" max="4610" width="8.7109375" style="21" hidden="1" customWidth="1"/>
    <col min="4611" max="4611" width="9.28515625" style="21" hidden="1" customWidth="1"/>
    <col min="4612" max="4612" width="16.28515625" style="21" hidden="1" customWidth="1"/>
    <col min="4613" max="4613" width="14.5703125" style="21" hidden="1" customWidth="1"/>
    <col min="4614" max="4614" width="14.42578125" style="21" hidden="1" customWidth="1"/>
    <col min="4615" max="4615" width="13.28515625" style="21" hidden="1" customWidth="1"/>
    <col min="4616" max="4616" width="6.7109375" style="21" hidden="1" customWidth="1"/>
    <col min="4617" max="4617" width="6.5703125" style="21" hidden="1" customWidth="1"/>
    <col min="4618" max="4618" width="6.28515625" style="21" hidden="1" customWidth="1"/>
    <col min="4619" max="4619" width="9.42578125" style="21" hidden="1" customWidth="1"/>
    <col min="4620" max="4859" width="0" style="21" hidden="1"/>
    <col min="4860" max="4861" width="0" style="21" hidden="1" customWidth="1"/>
    <col min="4862" max="4862" width="19.140625" style="21" hidden="1" customWidth="1"/>
    <col min="4863" max="4863" width="9.5703125" style="21" hidden="1" customWidth="1"/>
    <col min="4864" max="4864" width="16" style="21" hidden="1" customWidth="1"/>
    <col min="4865" max="4865" width="16.7109375" style="21" hidden="1" customWidth="1"/>
    <col min="4866" max="4866" width="8.7109375" style="21" hidden="1" customWidth="1"/>
    <col min="4867" max="4867" width="9.28515625" style="21" hidden="1" customWidth="1"/>
    <col min="4868" max="4868" width="16.28515625" style="21" hidden="1" customWidth="1"/>
    <col min="4869" max="4869" width="14.5703125" style="21" hidden="1" customWidth="1"/>
    <col min="4870" max="4870" width="14.42578125" style="21" hidden="1" customWidth="1"/>
    <col min="4871" max="4871" width="13.28515625" style="21" hidden="1" customWidth="1"/>
    <col min="4872" max="4872" width="6.7109375" style="21" hidden="1" customWidth="1"/>
    <col min="4873" max="4873" width="6.5703125" style="21" hidden="1" customWidth="1"/>
    <col min="4874" max="4874" width="6.28515625" style="21" hidden="1" customWidth="1"/>
    <col min="4875" max="4875" width="9.42578125" style="21" hidden="1" customWidth="1"/>
    <col min="4876" max="5115" width="0" style="21" hidden="1"/>
    <col min="5116" max="5117" width="0" style="21" hidden="1" customWidth="1"/>
    <col min="5118" max="5118" width="19.140625" style="21" hidden="1" customWidth="1"/>
    <col min="5119" max="5119" width="9.5703125" style="21" hidden="1" customWidth="1"/>
    <col min="5120" max="5120" width="16" style="21" hidden="1" customWidth="1"/>
    <col min="5121" max="5121" width="16.7109375" style="21" hidden="1" customWidth="1"/>
    <col min="5122" max="5122" width="8.7109375" style="21" hidden="1" customWidth="1"/>
    <col min="5123" max="5123" width="9.28515625" style="21" hidden="1" customWidth="1"/>
    <col min="5124" max="5124" width="16.28515625" style="21" hidden="1" customWidth="1"/>
    <col min="5125" max="5125" width="14.5703125" style="21" hidden="1" customWidth="1"/>
    <col min="5126" max="5126" width="14.42578125" style="21" hidden="1" customWidth="1"/>
    <col min="5127" max="5127" width="13.28515625" style="21" hidden="1" customWidth="1"/>
    <col min="5128" max="5128" width="6.7109375" style="21" hidden="1" customWidth="1"/>
    <col min="5129" max="5129" width="6.5703125" style="21" hidden="1" customWidth="1"/>
    <col min="5130" max="5130" width="6.28515625" style="21" hidden="1" customWidth="1"/>
    <col min="5131" max="5131" width="9.42578125" style="21" hidden="1" customWidth="1"/>
    <col min="5132" max="5371" width="0" style="21" hidden="1"/>
    <col min="5372" max="5373" width="0" style="21" hidden="1" customWidth="1"/>
    <col min="5374" max="5374" width="19.140625" style="21" hidden="1" customWidth="1"/>
    <col min="5375" max="5375" width="9.5703125" style="21" hidden="1" customWidth="1"/>
    <col min="5376" max="5376" width="16" style="21" hidden="1" customWidth="1"/>
    <col min="5377" max="5377" width="16.7109375" style="21" hidden="1" customWidth="1"/>
    <col min="5378" max="5378" width="8.7109375" style="21" hidden="1" customWidth="1"/>
    <col min="5379" max="5379" width="9.28515625" style="21" hidden="1" customWidth="1"/>
    <col min="5380" max="5380" width="16.28515625" style="21" hidden="1" customWidth="1"/>
    <col min="5381" max="5381" width="14.5703125" style="21" hidden="1" customWidth="1"/>
    <col min="5382" max="5382" width="14.42578125" style="21" hidden="1" customWidth="1"/>
    <col min="5383" max="5383" width="13.28515625" style="21" hidden="1" customWidth="1"/>
    <col min="5384" max="5384" width="6.7109375" style="21" hidden="1" customWidth="1"/>
    <col min="5385" max="5385" width="6.5703125" style="21" hidden="1" customWidth="1"/>
    <col min="5386" max="5386" width="6.28515625" style="21" hidden="1" customWidth="1"/>
    <col min="5387" max="5387" width="9.42578125" style="21" hidden="1" customWidth="1"/>
    <col min="5388" max="5627" width="0" style="21" hidden="1"/>
    <col min="5628" max="5629" width="0" style="21" hidden="1" customWidth="1"/>
    <col min="5630" max="5630" width="19.140625" style="21" hidden="1" customWidth="1"/>
    <col min="5631" max="5631" width="9.5703125" style="21" hidden="1" customWidth="1"/>
    <col min="5632" max="5632" width="16" style="21" hidden="1" customWidth="1"/>
    <col min="5633" max="5633" width="16.7109375" style="21" hidden="1" customWidth="1"/>
    <col min="5634" max="5634" width="8.7109375" style="21" hidden="1" customWidth="1"/>
    <col min="5635" max="5635" width="9.28515625" style="21" hidden="1" customWidth="1"/>
    <col min="5636" max="5636" width="16.28515625" style="21" hidden="1" customWidth="1"/>
    <col min="5637" max="5637" width="14.5703125" style="21" hidden="1" customWidth="1"/>
    <col min="5638" max="5638" width="14.42578125" style="21" hidden="1" customWidth="1"/>
    <col min="5639" max="5639" width="13.28515625" style="21" hidden="1" customWidth="1"/>
    <col min="5640" max="5640" width="6.7109375" style="21" hidden="1" customWidth="1"/>
    <col min="5641" max="5641" width="6.5703125" style="21" hidden="1" customWidth="1"/>
    <col min="5642" max="5642" width="6.28515625" style="21" hidden="1" customWidth="1"/>
    <col min="5643" max="5643" width="9.42578125" style="21" hidden="1" customWidth="1"/>
    <col min="5644" max="5883" width="0" style="21" hidden="1"/>
    <col min="5884" max="5885" width="0" style="21" hidden="1" customWidth="1"/>
    <col min="5886" max="5886" width="19.140625" style="21" hidden="1" customWidth="1"/>
    <col min="5887" max="5887" width="9.5703125" style="21" hidden="1" customWidth="1"/>
    <col min="5888" max="5888" width="16" style="21" hidden="1" customWidth="1"/>
    <col min="5889" max="5889" width="16.7109375" style="21" hidden="1" customWidth="1"/>
    <col min="5890" max="5890" width="8.7109375" style="21" hidden="1" customWidth="1"/>
    <col min="5891" max="5891" width="9.28515625" style="21" hidden="1" customWidth="1"/>
    <col min="5892" max="5892" width="16.28515625" style="21" hidden="1" customWidth="1"/>
    <col min="5893" max="5893" width="14.5703125" style="21" hidden="1" customWidth="1"/>
    <col min="5894" max="5894" width="14.42578125" style="21" hidden="1" customWidth="1"/>
    <col min="5895" max="5895" width="13.28515625" style="21" hidden="1" customWidth="1"/>
    <col min="5896" max="5896" width="6.7109375" style="21" hidden="1" customWidth="1"/>
    <col min="5897" max="5897" width="6.5703125" style="21" hidden="1" customWidth="1"/>
    <col min="5898" max="5898" width="6.28515625" style="21" hidden="1" customWidth="1"/>
    <col min="5899" max="5899" width="9.42578125" style="21" hidden="1" customWidth="1"/>
    <col min="5900" max="6139" width="0" style="21" hidden="1"/>
    <col min="6140" max="6141" width="0" style="21" hidden="1" customWidth="1"/>
    <col min="6142" max="6142" width="19.140625" style="21" hidden="1" customWidth="1"/>
    <col min="6143" max="6143" width="9.5703125" style="21" hidden="1" customWidth="1"/>
    <col min="6144" max="6144" width="16" style="21" hidden="1" customWidth="1"/>
    <col min="6145" max="6145" width="16.7109375" style="21" hidden="1" customWidth="1"/>
    <col min="6146" max="6146" width="8.7109375" style="21" hidden="1" customWidth="1"/>
    <col min="6147" max="6147" width="9.28515625" style="21" hidden="1" customWidth="1"/>
    <col min="6148" max="6148" width="16.28515625" style="21" hidden="1" customWidth="1"/>
    <col min="6149" max="6149" width="14.5703125" style="21" hidden="1" customWidth="1"/>
    <col min="6150" max="6150" width="14.42578125" style="21" hidden="1" customWidth="1"/>
    <col min="6151" max="6151" width="13.28515625" style="21" hidden="1" customWidth="1"/>
    <col min="6152" max="6152" width="6.7109375" style="21" hidden="1" customWidth="1"/>
    <col min="6153" max="6153" width="6.5703125" style="21" hidden="1" customWidth="1"/>
    <col min="6154" max="6154" width="6.28515625" style="21" hidden="1" customWidth="1"/>
    <col min="6155" max="6155" width="9.42578125" style="21" hidden="1" customWidth="1"/>
    <col min="6156" max="6395" width="0" style="21" hidden="1"/>
    <col min="6396" max="6397" width="0" style="21" hidden="1" customWidth="1"/>
    <col min="6398" max="6398" width="19.140625" style="21" hidden="1" customWidth="1"/>
    <col min="6399" max="6399" width="9.5703125" style="21" hidden="1" customWidth="1"/>
    <col min="6400" max="6400" width="16" style="21" hidden="1" customWidth="1"/>
    <col min="6401" max="6401" width="16.7109375" style="21" hidden="1" customWidth="1"/>
    <col min="6402" max="6402" width="8.7109375" style="21" hidden="1" customWidth="1"/>
    <col min="6403" max="6403" width="9.28515625" style="21" hidden="1" customWidth="1"/>
    <col min="6404" max="6404" width="16.28515625" style="21" hidden="1" customWidth="1"/>
    <col min="6405" max="6405" width="14.5703125" style="21" hidden="1" customWidth="1"/>
    <col min="6406" max="6406" width="14.42578125" style="21" hidden="1" customWidth="1"/>
    <col min="6407" max="6407" width="13.28515625" style="21" hidden="1" customWidth="1"/>
    <col min="6408" max="6408" width="6.7109375" style="21" hidden="1" customWidth="1"/>
    <col min="6409" max="6409" width="6.5703125" style="21" hidden="1" customWidth="1"/>
    <col min="6410" max="6410" width="6.28515625" style="21" hidden="1" customWidth="1"/>
    <col min="6411" max="6411" width="9.42578125" style="21" hidden="1" customWidth="1"/>
    <col min="6412" max="6651" width="0" style="21" hidden="1"/>
    <col min="6652" max="6653" width="0" style="21" hidden="1" customWidth="1"/>
    <col min="6654" max="6654" width="19.140625" style="21" hidden="1" customWidth="1"/>
    <col min="6655" max="6655" width="9.5703125" style="21" hidden="1" customWidth="1"/>
    <col min="6656" max="6656" width="16" style="21" hidden="1" customWidth="1"/>
    <col min="6657" max="6657" width="16.7109375" style="21" hidden="1" customWidth="1"/>
    <col min="6658" max="6658" width="8.7109375" style="21" hidden="1" customWidth="1"/>
    <col min="6659" max="6659" width="9.28515625" style="21" hidden="1" customWidth="1"/>
    <col min="6660" max="6660" width="16.28515625" style="21" hidden="1" customWidth="1"/>
    <col min="6661" max="6661" width="14.5703125" style="21" hidden="1" customWidth="1"/>
    <col min="6662" max="6662" width="14.42578125" style="21" hidden="1" customWidth="1"/>
    <col min="6663" max="6663" width="13.28515625" style="21" hidden="1" customWidth="1"/>
    <col min="6664" max="6664" width="6.7109375" style="21" hidden="1" customWidth="1"/>
    <col min="6665" max="6665" width="6.5703125" style="21" hidden="1" customWidth="1"/>
    <col min="6666" max="6666" width="6.28515625" style="21" hidden="1" customWidth="1"/>
    <col min="6667" max="6667" width="9.42578125" style="21" hidden="1" customWidth="1"/>
    <col min="6668" max="6907" width="0" style="21" hidden="1"/>
    <col min="6908" max="6909" width="0" style="21" hidden="1" customWidth="1"/>
    <col min="6910" max="6910" width="19.140625" style="21" hidden="1" customWidth="1"/>
    <col min="6911" max="6911" width="9.5703125" style="21" hidden="1" customWidth="1"/>
    <col min="6912" max="6912" width="16" style="21" hidden="1" customWidth="1"/>
    <col min="6913" max="6913" width="16.7109375" style="21" hidden="1" customWidth="1"/>
    <col min="6914" max="6914" width="8.7109375" style="21" hidden="1" customWidth="1"/>
    <col min="6915" max="6915" width="9.28515625" style="21" hidden="1" customWidth="1"/>
    <col min="6916" max="6916" width="16.28515625" style="21" hidden="1" customWidth="1"/>
    <col min="6917" max="6917" width="14.5703125" style="21" hidden="1" customWidth="1"/>
    <col min="6918" max="6918" width="14.42578125" style="21" hidden="1" customWidth="1"/>
    <col min="6919" max="6919" width="13.28515625" style="21" hidden="1" customWidth="1"/>
    <col min="6920" max="6920" width="6.7109375" style="21" hidden="1" customWidth="1"/>
    <col min="6921" max="6921" width="6.5703125" style="21" hidden="1" customWidth="1"/>
    <col min="6922" max="6922" width="6.28515625" style="21" hidden="1" customWidth="1"/>
    <col min="6923" max="6923" width="9.42578125" style="21" hidden="1" customWidth="1"/>
    <col min="6924" max="7163" width="0" style="21" hidden="1"/>
    <col min="7164" max="7165" width="0" style="21" hidden="1" customWidth="1"/>
    <col min="7166" max="7166" width="19.140625" style="21" hidden="1" customWidth="1"/>
    <col min="7167" max="7167" width="9.5703125" style="21" hidden="1" customWidth="1"/>
    <col min="7168" max="7168" width="16" style="21" hidden="1" customWidth="1"/>
    <col min="7169" max="7169" width="16.7109375" style="21" hidden="1" customWidth="1"/>
    <col min="7170" max="7170" width="8.7109375" style="21" hidden="1" customWidth="1"/>
    <col min="7171" max="7171" width="9.28515625" style="21" hidden="1" customWidth="1"/>
    <col min="7172" max="7172" width="16.28515625" style="21" hidden="1" customWidth="1"/>
    <col min="7173" max="7173" width="14.5703125" style="21" hidden="1" customWidth="1"/>
    <col min="7174" max="7174" width="14.42578125" style="21" hidden="1" customWidth="1"/>
    <col min="7175" max="7175" width="13.28515625" style="21" hidden="1" customWidth="1"/>
    <col min="7176" max="7176" width="6.7109375" style="21" hidden="1" customWidth="1"/>
    <col min="7177" max="7177" width="6.5703125" style="21" hidden="1" customWidth="1"/>
    <col min="7178" max="7178" width="6.28515625" style="21" hidden="1" customWidth="1"/>
    <col min="7179" max="7179" width="9.42578125" style="21" hidden="1" customWidth="1"/>
    <col min="7180" max="7419" width="0" style="21" hidden="1"/>
    <col min="7420" max="7421" width="0" style="21" hidden="1" customWidth="1"/>
    <col min="7422" max="7422" width="19.140625" style="21" hidden="1" customWidth="1"/>
    <col min="7423" max="7423" width="9.5703125" style="21" hidden="1" customWidth="1"/>
    <col min="7424" max="7424" width="16" style="21" hidden="1" customWidth="1"/>
    <col min="7425" max="7425" width="16.7109375" style="21" hidden="1" customWidth="1"/>
    <col min="7426" max="7426" width="8.7109375" style="21" hidden="1" customWidth="1"/>
    <col min="7427" max="7427" width="9.28515625" style="21" hidden="1" customWidth="1"/>
    <col min="7428" max="7428" width="16.28515625" style="21" hidden="1" customWidth="1"/>
    <col min="7429" max="7429" width="14.5703125" style="21" hidden="1" customWidth="1"/>
    <col min="7430" max="7430" width="14.42578125" style="21" hidden="1" customWidth="1"/>
    <col min="7431" max="7431" width="13.28515625" style="21" hidden="1" customWidth="1"/>
    <col min="7432" max="7432" width="6.7109375" style="21" hidden="1" customWidth="1"/>
    <col min="7433" max="7433" width="6.5703125" style="21" hidden="1" customWidth="1"/>
    <col min="7434" max="7434" width="6.28515625" style="21" hidden="1" customWidth="1"/>
    <col min="7435" max="7435" width="9.42578125" style="21" hidden="1" customWidth="1"/>
    <col min="7436" max="7675" width="0" style="21" hidden="1"/>
    <col min="7676" max="7677" width="0" style="21" hidden="1" customWidth="1"/>
    <col min="7678" max="7678" width="19.140625" style="21" hidden="1" customWidth="1"/>
    <col min="7679" max="7679" width="9.5703125" style="21" hidden="1" customWidth="1"/>
    <col min="7680" max="7680" width="16" style="21" hidden="1" customWidth="1"/>
    <col min="7681" max="7681" width="16.7109375" style="21" hidden="1" customWidth="1"/>
    <col min="7682" max="7682" width="8.7109375" style="21" hidden="1" customWidth="1"/>
    <col min="7683" max="7683" width="9.28515625" style="21" hidden="1" customWidth="1"/>
    <col min="7684" max="7684" width="16.28515625" style="21" hidden="1" customWidth="1"/>
    <col min="7685" max="7685" width="14.5703125" style="21" hidden="1" customWidth="1"/>
    <col min="7686" max="7686" width="14.42578125" style="21" hidden="1" customWidth="1"/>
    <col min="7687" max="7687" width="13.28515625" style="21" hidden="1" customWidth="1"/>
    <col min="7688" max="7688" width="6.7109375" style="21" hidden="1" customWidth="1"/>
    <col min="7689" max="7689" width="6.5703125" style="21" hidden="1" customWidth="1"/>
    <col min="7690" max="7690" width="6.28515625" style="21" hidden="1" customWidth="1"/>
    <col min="7691" max="7691" width="9.42578125" style="21" hidden="1" customWidth="1"/>
    <col min="7692" max="7931" width="0" style="21" hidden="1"/>
    <col min="7932" max="7933" width="0" style="21" hidden="1" customWidth="1"/>
    <col min="7934" max="7934" width="19.140625" style="21" hidden="1" customWidth="1"/>
    <col min="7935" max="7935" width="9.5703125" style="21" hidden="1" customWidth="1"/>
    <col min="7936" max="7936" width="16" style="21" hidden="1" customWidth="1"/>
    <col min="7937" max="7937" width="16.7109375" style="21" hidden="1" customWidth="1"/>
    <col min="7938" max="7938" width="8.7109375" style="21" hidden="1" customWidth="1"/>
    <col min="7939" max="7939" width="9.28515625" style="21" hidden="1" customWidth="1"/>
    <col min="7940" max="7940" width="16.28515625" style="21" hidden="1" customWidth="1"/>
    <col min="7941" max="7941" width="14.5703125" style="21" hidden="1" customWidth="1"/>
    <col min="7942" max="7942" width="14.42578125" style="21" hidden="1" customWidth="1"/>
    <col min="7943" max="7943" width="13.28515625" style="21" hidden="1" customWidth="1"/>
    <col min="7944" max="7944" width="6.7109375" style="21" hidden="1" customWidth="1"/>
    <col min="7945" max="7945" width="6.5703125" style="21" hidden="1" customWidth="1"/>
    <col min="7946" max="7946" width="6.28515625" style="21" hidden="1" customWidth="1"/>
    <col min="7947" max="7947" width="9.42578125" style="21" hidden="1" customWidth="1"/>
    <col min="7948" max="8187" width="0" style="21" hidden="1"/>
    <col min="8188" max="8189" width="0" style="21" hidden="1" customWidth="1"/>
    <col min="8190" max="8190" width="19.140625" style="21" hidden="1" customWidth="1"/>
    <col min="8191" max="8191" width="9.5703125" style="21" hidden="1" customWidth="1"/>
    <col min="8192" max="8192" width="16" style="21" hidden="1" customWidth="1"/>
    <col min="8193" max="8193" width="16.7109375" style="21" hidden="1" customWidth="1"/>
    <col min="8194" max="8194" width="8.7109375" style="21" hidden="1" customWidth="1"/>
    <col min="8195" max="8195" width="9.28515625" style="21" hidden="1" customWidth="1"/>
    <col min="8196" max="8196" width="16.28515625" style="21" hidden="1" customWidth="1"/>
    <col min="8197" max="8197" width="14.5703125" style="21" hidden="1" customWidth="1"/>
    <col min="8198" max="8198" width="14.42578125" style="21" hidden="1" customWidth="1"/>
    <col min="8199" max="8199" width="13.28515625" style="21" hidden="1" customWidth="1"/>
    <col min="8200" max="8200" width="6.7109375" style="21" hidden="1" customWidth="1"/>
    <col min="8201" max="8201" width="6.5703125" style="21" hidden="1" customWidth="1"/>
    <col min="8202" max="8202" width="6.28515625" style="21" hidden="1" customWidth="1"/>
    <col min="8203" max="8203" width="9.42578125" style="21" hidden="1" customWidth="1"/>
    <col min="8204" max="8443" width="0" style="21" hidden="1"/>
    <col min="8444" max="8445" width="0" style="21" hidden="1" customWidth="1"/>
    <col min="8446" max="8446" width="19.140625" style="21" hidden="1" customWidth="1"/>
    <col min="8447" max="8447" width="9.5703125" style="21" hidden="1" customWidth="1"/>
    <col min="8448" max="8448" width="16" style="21" hidden="1" customWidth="1"/>
    <col min="8449" max="8449" width="16.7109375" style="21" hidden="1" customWidth="1"/>
    <col min="8450" max="8450" width="8.7109375" style="21" hidden="1" customWidth="1"/>
    <col min="8451" max="8451" width="9.28515625" style="21" hidden="1" customWidth="1"/>
    <col min="8452" max="8452" width="16.28515625" style="21" hidden="1" customWidth="1"/>
    <col min="8453" max="8453" width="14.5703125" style="21" hidden="1" customWidth="1"/>
    <col min="8454" max="8454" width="14.42578125" style="21" hidden="1" customWidth="1"/>
    <col min="8455" max="8455" width="13.28515625" style="21" hidden="1" customWidth="1"/>
    <col min="8456" max="8456" width="6.7109375" style="21" hidden="1" customWidth="1"/>
    <col min="8457" max="8457" width="6.5703125" style="21" hidden="1" customWidth="1"/>
    <col min="8458" max="8458" width="6.28515625" style="21" hidden="1" customWidth="1"/>
    <col min="8459" max="8459" width="9.42578125" style="21" hidden="1" customWidth="1"/>
    <col min="8460" max="8699" width="0" style="21" hidden="1"/>
    <col min="8700" max="8701" width="0" style="21" hidden="1" customWidth="1"/>
    <col min="8702" max="8702" width="19.140625" style="21" hidden="1" customWidth="1"/>
    <col min="8703" max="8703" width="9.5703125" style="21" hidden="1" customWidth="1"/>
    <col min="8704" max="8704" width="16" style="21" hidden="1" customWidth="1"/>
    <col min="8705" max="8705" width="16.7109375" style="21" hidden="1" customWidth="1"/>
    <col min="8706" max="8706" width="8.7109375" style="21" hidden="1" customWidth="1"/>
    <col min="8707" max="8707" width="9.28515625" style="21" hidden="1" customWidth="1"/>
    <col min="8708" max="8708" width="16.28515625" style="21" hidden="1" customWidth="1"/>
    <col min="8709" max="8709" width="14.5703125" style="21" hidden="1" customWidth="1"/>
    <col min="8710" max="8710" width="14.42578125" style="21" hidden="1" customWidth="1"/>
    <col min="8711" max="8711" width="13.28515625" style="21" hidden="1" customWidth="1"/>
    <col min="8712" max="8712" width="6.7109375" style="21" hidden="1" customWidth="1"/>
    <col min="8713" max="8713" width="6.5703125" style="21" hidden="1" customWidth="1"/>
    <col min="8714" max="8714" width="6.28515625" style="21" hidden="1" customWidth="1"/>
    <col min="8715" max="8715" width="9.42578125" style="21" hidden="1" customWidth="1"/>
    <col min="8716" max="8955" width="0" style="21" hidden="1"/>
    <col min="8956" max="8957" width="0" style="21" hidden="1" customWidth="1"/>
    <col min="8958" max="8958" width="19.140625" style="21" hidden="1" customWidth="1"/>
    <col min="8959" max="8959" width="9.5703125" style="21" hidden="1" customWidth="1"/>
    <col min="8960" max="8960" width="16" style="21" hidden="1" customWidth="1"/>
    <col min="8961" max="8961" width="16.7109375" style="21" hidden="1" customWidth="1"/>
    <col min="8962" max="8962" width="8.7109375" style="21" hidden="1" customWidth="1"/>
    <col min="8963" max="8963" width="9.28515625" style="21" hidden="1" customWidth="1"/>
    <col min="8964" max="8964" width="16.28515625" style="21" hidden="1" customWidth="1"/>
    <col min="8965" max="8965" width="14.5703125" style="21" hidden="1" customWidth="1"/>
    <col min="8966" max="8966" width="14.42578125" style="21" hidden="1" customWidth="1"/>
    <col min="8967" max="8967" width="13.28515625" style="21" hidden="1" customWidth="1"/>
    <col min="8968" max="8968" width="6.7109375" style="21" hidden="1" customWidth="1"/>
    <col min="8969" max="8969" width="6.5703125" style="21" hidden="1" customWidth="1"/>
    <col min="8970" max="8970" width="6.28515625" style="21" hidden="1" customWidth="1"/>
    <col min="8971" max="8971" width="9.42578125" style="21" hidden="1" customWidth="1"/>
    <col min="8972" max="9211" width="0" style="21" hidden="1"/>
    <col min="9212" max="9213" width="0" style="21" hidden="1" customWidth="1"/>
    <col min="9214" max="9214" width="19.140625" style="21" hidden="1" customWidth="1"/>
    <col min="9215" max="9215" width="9.5703125" style="21" hidden="1" customWidth="1"/>
    <col min="9216" max="9216" width="16" style="21" hidden="1" customWidth="1"/>
    <col min="9217" max="9217" width="16.7109375" style="21" hidden="1" customWidth="1"/>
    <col min="9218" max="9218" width="8.7109375" style="21" hidden="1" customWidth="1"/>
    <col min="9219" max="9219" width="9.28515625" style="21" hidden="1" customWidth="1"/>
    <col min="9220" max="9220" width="16.28515625" style="21" hidden="1" customWidth="1"/>
    <col min="9221" max="9221" width="14.5703125" style="21" hidden="1" customWidth="1"/>
    <col min="9222" max="9222" width="14.42578125" style="21" hidden="1" customWidth="1"/>
    <col min="9223" max="9223" width="13.28515625" style="21" hidden="1" customWidth="1"/>
    <col min="9224" max="9224" width="6.7109375" style="21" hidden="1" customWidth="1"/>
    <col min="9225" max="9225" width="6.5703125" style="21" hidden="1" customWidth="1"/>
    <col min="9226" max="9226" width="6.28515625" style="21" hidden="1" customWidth="1"/>
    <col min="9227" max="9227" width="9.42578125" style="21" hidden="1" customWidth="1"/>
    <col min="9228" max="9467" width="0" style="21" hidden="1"/>
    <col min="9468" max="9469" width="0" style="21" hidden="1" customWidth="1"/>
    <col min="9470" max="9470" width="19.140625" style="21" hidden="1" customWidth="1"/>
    <col min="9471" max="9471" width="9.5703125" style="21" hidden="1" customWidth="1"/>
    <col min="9472" max="9472" width="16" style="21" hidden="1" customWidth="1"/>
    <col min="9473" max="9473" width="16.7109375" style="21" hidden="1" customWidth="1"/>
    <col min="9474" max="9474" width="8.7109375" style="21" hidden="1" customWidth="1"/>
    <col min="9475" max="9475" width="9.28515625" style="21" hidden="1" customWidth="1"/>
    <col min="9476" max="9476" width="16.28515625" style="21" hidden="1" customWidth="1"/>
    <col min="9477" max="9477" width="14.5703125" style="21" hidden="1" customWidth="1"/>
    <col min="9478" max="9478" width="14.42578125" style="21" hidden="1" customWidth="1"/>
    <col min="9479" max="9479" width="13.28515625" style="21" hidden="1" customWidth="1"/>
    <col min="9480" max="9480" width="6.7109375" style="21" hidden="1" customWidth="1"/>
    <col min="9481" max="9481" width="6.5703125" style="21" hidden="1" customWidth="1"/>
    <col min="9482" max="9482" width="6.28515625" style="21" hidden="1" customWidth="1"/>
    <col min="9483" max="9483" width="9.42578125" style="21" hidden="1" customWidth="1"/>
    <col min="9484" max="9723" width="0" style="21" hidden="1"/>
    <col min="9724" max="9725" width="0" style="21" hidden="1" customWidth="1"/>
    <col min="9726" max="9726" width="19.140625" style="21" hidden="1" customWidth="1"/>
    <col min="9727" max="9727" width="9.5703125" style="21" hidden="1" customWidth="1"/>
    <col min="9728" max="9728" width="16" style="21" hidden="1" customWidth="1"/>
    <col min="9729" max="9729" width="16.7109375" style="21" hidden="1" customWidth="1"/>
    <col min="9730" max="9730" width="8.7109375" style="21" hidden="1" customWidth="1"/>
    <col min="9731" max="9731" width="9.28515625" style="21" hidden="1" customWidth="1"/>
    <col min="9732" max="9732" width="16.28515625" style="21" hidden="1" customWidth="1"/>
    <col min="9733" max="9733" width="14.5703125" style="21" hidden="1" customWidth="1"/>
    <col min="9734" max="9734" width="14.42578125" style="21" hidden="1" customWidth="1"/>
    <col min="9735" max="9735" width="13.28515625" style="21" hidden="1" customWidth="1"/>
    <col min="9736" max="9736" width="6.7109375" style="21" hidden="1" customWidth="1"/>
    <col min="9737" max="9737" width="6.5703125" style="21" hidden="1" customWidth="1"/>
    <col min="9738" max="9738" width="6.28515625" style="21" hidden="1" customWidth="1"/>
    <col min="9739" max="9739" width="9.42578125" style="21" hidden="1" customWidth="1"/>
    <col min="9740" max="9979" width="0" style="21" hidden="1"/>
    <col min="9980" max="9981" width="0" style="21" hidden="1" customWidth="1"/>
    <col min="9982" max="9982" width="19.140625" style="21" hidden="1" customWidth="1"/>
    <col min="9983" max="9983" width="9.5703125" style="21" hidden="1" customWidth="1"/>
    <col min="9984" max="9984" width="16" style="21" hidden="1" customWidth="1"/>
    <col min="9985" max="9985" width="16.7109375" style="21" hidden="1" customWidth="1"/>
    <col min="9986" max="9986" width="8.7109375" style="21" hidden="1" customWidth="1"/>
    <col min="9987" max="9987" width="9.28515625" style="21" hidden="1" customWidth="1"/>
    <col min="9988" max="9988" width="16.28515625" style="21" hidden="1" customWidth="1"/>
    <col min="9989" max="9989" width="14.5703125" style="21" hidden="1" customWidth="1"/>
    <col min="9990" max="9990" width="14.42578125" style="21" hidden="1" customWidth="1"/>
    <col min="9991" max="9991" width="13.28515625" style="21" hidden="1" customWidth="1"/>
    <col min="9992" max="9992" width="6.7109375" style="21" hidden="1" customWidth="1"/>
    <col min="9993" max="9993" width="6.5703125" style="21" hidden="1" customWidth="1"/>
    <col min="9994" max="9994" width="6.28515625" style="21" hidden="1" customWidth="1"/>
    <col min="9995" max="9995" width="9.42578125" style="21" hidden="1" customWidth="1"/>
    <col min="9996" max="10235" width="0" style="21" hidden="1"/>
    <col min="10236" max="10237" width="0" style="21" hidden="1" customWidth="1"/>
    <col min="10238" max="10238" width="19.140625" style="21" hidden="1" customWidth="1"/>
    <col min="10239" max="10239" width="9.5703125" style="21" hidden="1" customWidth="1"/>
    <col min="10240" max="10240" width="16" style="21" hidden="1" customWidth="1"/>
    <col min="10241" max="10241" width="16.7109375" style="21" hidden="1" customWidth="1"/>
    <col min="10242" max="10242" width="8.7109375" style="21" hidden="1" customWidth="1"/>
    <col min="10243" max="10243" width="9.28515625" style="21" hidden="1" customWidth="1"/>
    <col min="10244" max="10244" width="16.28515625" style="21" hidden="1" customWidth="1"/>
    <col min="10245" max="10245" width="14.5703125" style="21" hidden="1" customWidth="1"/>
    <col min="10246" max="10246" width="14.42578125" style="21" hidden="1" customWidth="1"/>
    <col min="10247" max="10247" width="13.28515625" style="21" hidden="1" customWidth="1"/>
    <col min="10248" max="10248" width="6.7109375" style="21" hidden="1" customWidth="1"/>
    <col min="10249" max="10249" width="6.5703125" style="21" hidden="1" customWidth="1"/>
    <col min="10250" max="10250" width="6.28515625" style="21" hidden="1" customWidth="1"/>
    <col min="10251" max="10251" width="9.42578125" style="21" hidden="1" customWidth="1"/>
    <col min="10252" max="10491" width="0" style="21" hidden="1"/>
    <col min="10492" max="10493" width="0" style="21" hidden="1" customWidth="1"/>
    <col min="10494" max="10494" width="19.140625" style="21" hidden="1" customWidth="1"/>
    <col min="10495" max="10495" width="9.5703125" style="21" hidden="1" customWidth="1"/>
    <col min="10496" max="10496" width="16" style="21" hidden="1" customWidth="1"/>
    <col min="10497" max="10497" width="16.7109375" style="21" hidden="1" customWidth="1"/>
    <col min="10498" max="10498" width="8.7109375" style="21" hidden="1" customWidth="1"/>
    <col min="10499" max="10499" width="9.28515625" style="21" hidden="1" customWidth="1"/>
    <col min="10500" max="10500" width="16.28515625" style="21" hidden="1" customWidth="1"/>
    <col min="10501" max="10501" width="14.5703125" style="21" hidden="1" customWidth="1"/>
    <col min="10502" max="10502" width="14.42578125" style="21" hidden="1" customWidth="1"/>
    <col min="10503" max="10503" width="13.28515625" style="21" hidden="1" customWidth="1"/>
    <col min="10504" max="10504" width="6.7109375" style="21" hidden="1" customWidth="1"/>
    <col min="10505" max="10505" width="6.5703125" style="21" hidden="1" customWidth="1"/>
    <col min="10506" max="10506" width="6.28515625" style="21" hidden="1" customWidth="1"/>
    <col min="10507" max="10507" width="9.42578125" style="21" hidden="1" customWidth="1"/>
    <col min="10508" max="10747" width="0" style="21" hidden="1"/>
    <col min="10748" max="10749" width="0" style="21" hidden="1" customWidth="1"/>
    <col min="10750" max="10750" width="19.140625" style="21" hidden="1" customWidth="1"/>
    <col min="10751" max="10751" width="9.5703125" style="21" hidden="1" customWidth="1"/>
    <col min="10752" max="10752" width="16" style="21" hidden="1" customWidth="1"/>
    <col min="10753" max="10753" width="16.7109375" style="21" hidden="1" customWidth="1"/>
    <col min="10754" max="10754" width="8.7109375" style="21" hidden="1" customWidth="1"/>
    <col min="10755" max="10755" width="9.28515625" style="21" hidden="1" customWidth="1"/>
    <col min="10756" max="10756" width="16.28515625" style="21" hidden="1" customWidth="1"/>
    <col min="10757" max="10757" width="14.5703125" style="21" hidden="1" customWidth="1"/>
    <col min="10758" max="10758" width="14.42578125" style="21" hidden="1" customWidth="1"/>
    <col min="10759" max="10759" width="13.28515625" style="21" hidden="1" customWidth="1"/>
    <col min="10760" max="10760" width="6.7109375" style="21" hidden="1" customWidth="1"/>
    <col min="10761" max="10761" width="6.5703125" style="21" hidden="1" customWidth="1"/>
    <col min="10762" max="10762" width="6.28515625" style="21" hidden="1" customWidth="1"/>
    <col min="10763" max="10763" width="9.42578125" style="21" hidden="1" customWidth="1"/>
    <col min="10764" max="11003" width="0" style="21" hidden="1"/>
    <col min="11004" max="11005" width="0" style="21" hidden="1" customWidth="1"/>
    <col min="11006" max="11006" width="19.140625" style="21" hidden="1" customWidth="1"/>
    <col min="11007" max="11007" width="9.5703125" style="21" hidden="1" customWidth="1"/>
    <col min="11008" max="11008" width="16" style="21" hidden="1" customWidth="1"/>
    <col min="11009" max="11009" width="16.7109375" style="21" hidden="1" customWidth="1"/>
    <col min="11010" max="11010" width="8.7109375" style="21" hidden="1" customWidth="1"/>
    <col min="11011" max="11011" width="9.28515625" style="21" hidden="1" customWidth="1"/>
    <col min="11012" max="11012" width="16.28515625" style="21" hidden="1" customWidth="1"/>
    <col min="11013" max="11013" width="14.5703125" style="21" hidden="1" customWidth="1"/>
    <col min="11014" max="11014" width="14.42578125" style="21" hidden="1" customWidth="1"/>
    <col min="11015" max="11015" width="13.28515625" style="21" hidden="1" customWidth="1"/>
    <col min="11016" max="11016" width="6.7109375" style="21" hidden="1" customWidth="1"/>
    <col min="11017" max="11017" width="6.5703125" style="21" hidden="1" customWidth="1"/>
    <col min="11018" max="11018" width="6.28515625" style="21" hidden="1" customWidth="1"/>
    <col min="11019" max="11019" width="9.42578125" style="21" hidden="1" customWidth="1"/>
    <col min="11020" max="11259" width="0" style="21" hidden="1"/>
    <col min="11260" max="11261" width="0" style="21" hidden="1" customWidth="1"/>
    <col min="11262" max="11262" width="19.140625" style="21" hidden="1" customWidth="1"/>
    <col min="11263" max="11263" width="9.5703125" style="21" hidden="1" customWidth="1"/>
    <col min="11264" max="11264" width="16" style="21" hidden="1" customWidth="1"/>
    <col min="11265" max="11265" width="16.7109375" style="21" hidden="1" customWidth="1"/>
    <col min="11266" max="11266" width="8.7109375" style="21" hidden="1" customWidth="1"/>
    <col min="11267" max="11267" width="9.28515625" style="21" hidden="1" customWidth="1"/>
    <col min="11268" max="11268" width="16.28515625" style="21" hidden="1" customWidth="1"/>
    <col min="11269" max="11269" width="14.5703125" style="21" hidden="1" customWidth="1"/>
    <col min="11270" max="11270" width="14.42578125" style="21" hidden="1" customWidth="1"/>
    <col min="11271" max="11271" width="13.28515625" style="21" hidden="1" customWidth="1"/>
    <col min="11272" max="11272" width="6.7109375" style="21" hidden="1" customWidth="1"/>
    <col min="11273" max="11273" width="6.5703125" style="21" hidden="1" customWidth="1"/>
    <col min="11274" max="11274" width="6.28515625" style="21" hidden="1" customWidth="1"/>
    <col min="11275" max="11275" width="9.42578125" style="21" hidden="1" customWidth="1"/>
    <col min="11276" max="11515" width="0" style="21" hidden="1"/>
    <col min="11516" max="11517" width="0" style="21" hidden="1" customWidth="1"/>
    <col min="11518" max="11518" width="19.140625" style="21" hidden="1" customWidth="1"/>
    <col min="11519" max="11519" width="9.5703125" style="21" hidden="1" customWidth="1"/>
    <col min="11520" max="11520" width="16" style="21" hidden="1" customWidth="1"/>
    <col min="11521" max="11521" width="16.7109375" style="21" hidden="1" customWidth="1"/>
    <col min="11522" max="11522" width="8.7109375" style="21" hidden="1" customWidth="1"/>
    <col min="11523" max="11523" width="9.28515625" style="21" hidden="1" customWidth="1"/>
    <col min="11524" max="11524" width="16.28515625" style="21" hidden="1" customWidth="1"/>
    <col min="11525" max="11525" width="14.5703125" style="21" hidden="1" customWidth="1"/>
    <col min="11526" max="11526" width="14.42578125" style="21" hidden="1" customWidth="1"/>
    <col min="11527" max="11527" width="13.28515625" style="21" hidden="1" customWidth="1"/>
    <col min="11528" max="11528" width="6.7109375" style="21" hidden="1" customWidth="1"/>
    <col min="11529" max="11529" width="6.5703125" style="21" hidden="1" customWidth="1"/>
    <col min="11530" max="11530" width="6.28515625" style="21" hidden="1" customWidth="1"/>
    <col min="11531" max="11531" width="9.42578125" style="21" hidden="1" customWidth="1"/>
    <col min="11532" max="11771" width="0" style="21" hidden="1"/>
    <col min="11772" max="11773" width="0" style="21" hidden="1" customWidth="1"/>
    <col min="11774" max="11774" width="19.140625" style="21" hidden="1" customWidth="1"/>
    <col min="11775" max="11775" width="9.5703125" style="21" hidden="1" customWidth="1"/>
    <col min="11776" max="11776" width="16" style="21" hidden="1" customWidth="1"/>
    <col min="11777" max="11777" width="16.7109375" style="21" hidden="1" customWidth="1"/>
    <col min="11778" max="11778" width="8.7109375" style="21" hidden="1" customWidth="1"/>
    <col min="11779" max="11779" width="9.28515625" style="21" hidden="1" customWidth="1"/>
    <col min="11780" max="11780" width="16.28515625" style="21" hidden="1" customWidth="1"/>
    <col min="11781" max="11781" width="14.5703125" style="21" hidden="1" customWidth="1"/>
    <col min="11782" max="11782" width="14.42578125" style="21" hidden="1" customWidth="1"/>
    <col min="11783" max="11783" width="13.28515625" style="21" hidden="1" customWidth="1"/>
    <col min="11784" max="11784" width="6.7109375" style="21" hidden="1" customWidth="1"/>
    <col min="11785" max="11785" width="6.5703125" style="21" hidden="1" customWidth="1"/>
    <col min="11786" max="11786" width="6.28515625" style="21" hidden="1" customWidth="1"/>
    <col min="11787" max="11787" width="9.42578125" style="21" hidden="1" customWidth="1"/>
    <col min="11788" max="12027" width="0" style="21" hidden="1"/>
    <col min="12028" max="12029" width="0" style="21" hidden="1" customWidth="1"/>
    <col min="12030" max="12030" width="19.140625" style="21" hidden="1" customWidth="1"/>
    <col min="12031" max="12031" width="9.5703125" style="21" hidden="1" customWidth="1"/>
    <col min="12032" max="12032" width="16" style="21" hidden="1" customWidth="1"/>
    <col min="12033" max="12033" width="16.7109375" style="21" hidden="1" customWidth="1"/>
    <col min="12034" max="12034" width="8.7109375" style="21" hidden="1" customWidth="1"/>
    <col min="12035" max="12035" width="9.28515625" style="21" hidden="1" customWidth="1"/>
    <col min="12036" max="12036" width="16.28515625" style="21" hidden="1" customWidth="1"/>
    <col min="12037" max="12037" width="14.5703125" style="21" hidden="1" customWidth="1"/>
    <col min="12038" max="12038" width="14.42578125" style="21" hidden="1" customWidth="1"/>
    <col min="12039" max="12039" width="13.28515625" style="21" hidden="1" customWidth="1"/>
    <col min="12040" max="12040" width="6.7109375" style="21" hidden="1" customWidth="1"/>
    <col min="12041" max="12041" width="6.5703125" style="21" hidden="1" customWidth="1"/>
    <col min="12042" max="12042" width="6.28515625" style="21" hidden="1" customWidth="1"/>
    <col min="12043" max="12043" width="9.42578125" style="21" hidden="1" customWidth="1"/>
    <col min="12044" max="12283" width="0" style="21" hidden="1"/>
    <col min="12284" max="12285" width="0" style="21" hidden="1" customWidth="1"/>
    <col min="12286" max="12286" width="19.140625" style="21" hidden="1" customWidth="1"/>
    <col min="12287" max="12287" width="9.5703125" style="21" hidden="1" customWidth="1"/>
    <col min="12288" max="12288" width="16" style="21" hidden="1" customWidth="1"/>
    <col min="12289" max="12289" width="16.7109375" style="21" hidden="1" customWidth="1"/>
    <col min="12290" max="12290" width="8.7109375" style="21" hidden="1" customWidth="1"/>
    <col min="12291" max="12291" width="9.28515625" style="21" hidden="1" customWidth="1"/>
    <col min="12292" max="12292" width="16.28515625" style="21" hidden="1" customWidth="1"/>
    <col min="12293" max="12293" width="14.5703125" style="21" hidden="1" customWidth="1"/>
    <col min="12294" max="12294" width="14.42578125" style="21" hidden="1" customWidth="1"/>
    <col min="12295" max="12295" width="13.28515625" style="21" hidden="1" customWidth="1"/>
    <col min="12296" max="12296" width="6.7109375" style="21" hidden="1" customWidth="1"/>
    <col min="12297" max="12297" width="6.5703125" style="21" hidden="1" customWidth="1"/>
    <col min="12298" max="12298" width="6.28515625" style="21" hidden="1" customWidth="1"/>
    <col min="12299" max="12299" width="9.42578125" style="21" hidden="1" customWidth="1"/>
    <col min="12300" max="12539" width="0" style="21" hidden="1"/>
    <col min="12540" max="12541" width="0" style="21" hidden="1" customWidth="1"/>
    <col min="12542" max="12542" width="19.140625" style="21" hidden="1" customWidth="1"/>
    <col min="12543" max="12543" width="9.5703125" style="21" hidden="1" customWidth="1"/>
    <col min="12544" max="12544" width="16" style="21" hidden="1" customWidth="1"/>
    <col min="12545" max="12545" width="16.7109375" style="21" hidden="1" customWidth="1"/>
    <col min="12546" max="12546" width="8.7109375" style="21" hidden="1" customWidth="1"/>
    <col min="12547" max="12547" width="9.28515625" style="21" hidden="1" customWidth="1"/>
    <col min="12548" max="12548" width="16.28515625" style="21" hidden="1" customWidth="1"/>
    <col min="12549" max="12549" width="14.5703125" style="21" hidden="1" customWidth="1"/>
    <col min="12550" max="12550" width="14.42578125" style="21" hidden="1" customWidth="1"/>
    <col min="12551" max="12551" width="13.28515625" style="21" hidden="1" customWidth="1"/>
    <col min="12552" max="12552" width="6.7109375" style="21" hidden="1" customWidth="1"/>
    <col min="12553" max="12553" width="6.5703125" style="21" hidden="1" customWidth="1"/>
    <col min="12554" max="12554" width="6.28515625" style="21" hidden="1" customWidth="1"/>
    <col min="12555" max="12555" width="9.42578125" style="21" hidden="1" customWidth="1"/>
    <col min="12556" max="12795" width="0" style="21" hidden="1"/>
    <col min="12796" max="12797" width="0" style="21" hidden="1" customWidth="1"/>
    <col min="12798" max="12798" width="19.140625" style="21" hidden="1" customWidth="1"/>
    <col min="12799" max="12799" width="9.5703125" style="21" hidden="1" customWidth="1"/>
    <col min="12800" max="12800" width="16" style="21" hidden="1" customWidth="1"/>
    <col min="12801" max="12801" width="16.7109375" style="21" hidden="1" customWidth="1"/>
    <col min="12802" max="12802" width="8.7109375" style="21" hidden="1" customWidth="1"/>
    <col min="12803" max="12803" width="9.28515625" style="21" hidden="1" customWidth="1"/>
    <col min="12804" max="12804" width="16.28515625" style="21" hidden="1" customWidth="1"/>
    <col min="12805" max="12805" width="14.5703125" style="21" hidden="1" customWidth="1"/>
    <col min="12806" max="12806" width="14.42578125" style="21" hidden="1" customWidth="1"/>
    <col min="12807" max="12807" width="13.28515625" style="21" hidden="1" customWidth="1"/>
    <col min="12808" max="12808" width="6.7109375" style="21" hidden="1" customWidth="1"/>
    <col min="12809" max="12809" width="6.5703125" style="21" hidden="1" customWidth="1"/>
    <col min="12810" max="12810" width="6.28515625" style="21" hidden="1" customWidth="1"/>
    <col min="12811" max="12811" width="9.42578125" style="21" hidden="1" customWidth="1"/>
    <col min="12812" max="13051" width="0" style="21" hidden="1"/>
    <col min="13052" max="13053" width="0" style="21" hidden="1" customWidth="1"/>
    <col min="13054" max="13054" width="19.140625" style="21" hidden="1" customWidth="1"/>
    <col min="13055" max="13055" width="9.5703125" style="21" hidden="1" customWidth="1"/>
    <col min="13056" max="13056" width="16" style="21" hidden="1" customWidth="1"/>
    <col min="13057" max="13057" width="16.7109375" style="21" hidden="1" customWidth="1"/>
    <col min="13058" max="13058" width="8.7109375" style="21" hidden="1" customWidth="1"/>
    <col min="13059" max="13059" width="9.28515625" style="21" hidden="1" customWidth="1"/>
    <col min="13060" max="13060" width="16.28515625" style="21" hidden="1" customWidth="1"/>
    <col min="13061" max="13061" width="14.5703125" style="21" hidden="1" customWidth="1"/>
    <col min="13062" max="13062" width="14.42578125" style="21" hidden="1" customWidth="1"/>
    <col min="13063" max="13063" width="13.28515625" style="21" hidden="1" customWidth="1"/>
    <col min="13064" max="13064" width="6.7109375" style="21" hidden="1" customWidth="1"/>
    <col min="13065" max="13065" width="6.5703125" style="21" hidden="1" customWidth="1"/>
    <col min="13066" max="13066" width="6.28515625" style="21" hidden="1" customWidth="1"/>
    <col min="13067" max="13067" width="9.42578125" style="21" hidden="1" customWidth="1"/>
    <col min="13068" max="13307" width="0" style="21" hidden="1"/>
    <col min="13308" max="13309" width="0" style="21" hidden="1" customWidth="1"/>
    <col min="13310" max="13310" width="19.140625" style="21" hidden="1" customWidth="1"/>
    <col min="13311" max="13311" width="9.5703125" style="21" hidden="1" customWidth="1"/>
    <col min="13312" max="13312" width="16" style="21" hidden="1" customWidth="1"/>
    <col min="13313" max="13313" width="16.7109375" style="21" hidden="1" customWidth="1"/>
    <col min="13314" max="13314" width="8.7109375" style="21" hidden="1" customWidth="1"/>
    <col min="13315" max="13315" width="9.28515625" style="21" hidden="1" customWidth="1"/>
    <col min="13316" max="13316" width="16.28515625" style="21" hidden="1" customWidth="1"/>
    <col min="13317" max="13317" width="14.5703125" style="21" hidden="1" customWidth="1"/>
    <col min="13318" max="13318" width="14.42578125" style="21" hidden="1" customWidth="1"/>
    <col min="13319" max="13319" width="13.28515625" style="21" hidden="1" customWidth="1"/>
    <col min="13320" max="13320" width="6.7109375" style="21" hidden="1" customWidth="1"/>
    <col min="13321" max="13321" width="6.5703125" style="21" hidden="1" customWidth="1"/>
    <col min="13322" max="13322" width="6.28515625" style="21" hidden="1" customWidth="1"/>
    <col min="13323" max="13323" width="9.42578125" style="21" hidden="1" customWidth="1"/>
    <col min="13324" max="13563" width="0" style="21" hidden="1"/>
    <col min="13564" max="13565" width="0" style="21" hidden="1" customWidth="1"/>
    <col min="13566" max="13566" width="19.140625" style="21" hidden="1" customWidth="1"/>
    <col min="13567" max="13567" width="9.5703125" style="21" hidden="1" customWidth="1"/>
    <col min="13568" max="13568" width="16" style="21" hidden="1" customWidth="1"/>
    <col min="13569" max="13569" width="16.7109375" style="21" hidden="1" customWidth="1"/>
    <col min="13570" max="13570" width="8.7109375" style="21" hidden="1" customWidth="1"/>
    <col min="13571" max="13571" width="9.28515625" style="21" hidden="1" customWidth="1"/>
    <col min="13572" max="13572" width="16.28515625" style="21" hidden="1" customWidth="1"/>
    <col min="13573" max="13573" width="14.5703125" style="21" hidden="1" customWidth="1"/>
    <col min="13574" max="13574" width="14.42578125" style="21" hidden="1" customWidth="1"/>
    <col min="13575" max="13575" width="13.28515625" style="21" hidden="1" customWidth="1"/>
    <col min="13576" max="13576" width="6.7109375" style="21" hidden="1" customWidth="1"/>
    <col min="13577" max="13577" width="6.5703125" style="21" hidden="1" customWidth="1"/>
    <col min="13578" max="13578" width="6.28515625" style="21" hidden="1" customWidth="1"/>
    <col min="13579" max="13579" width="9.42578125" style="21" hidden="1" customWidth="1"/>
    <col min="13580" max="13819" width="0" style="21" hidden="1"/>
    <col min="13820" max="13821" width="0" style="21" hidden="1" customWidth="1"/>
    <col min="13822" max="13822" width="19.140625" style="21" hidden="1" customWidth="1"/>
    <col min="13823" max="13823" width="9.5703125" style="21" hidden="1" customWidth="1"/>
    <col min="13824" max="13824" width="16" style="21" hidden="1" customWidth="1"/>
    <col min="13825" max="13825" width="16.7109375" style="21" hidden="1" customWidth="1"/>
    <col min="13826" max="13826" width="8.7109375" style="21" hidden="1" customWidth="1"/>
    <col min="13827" max="13827" width="9.28515625" style="21" hidden="1" customWidth="1"/>
    <col min="13828" max="13828" width="16.28515625" style="21" hidden="1" customWidth="1"/>
    <col min="13829" max="13829" width="14.5703125" style="21" hidden="1" customWidth="1"/>
    <col min="13830" max="13830" width="14.42578125" style="21" hidden="1" customWidth="1"/>
    <col min="13831" max="13831" width="13.28515625" style="21" hidden="1" customWidth="1"/>
    <col min="13832" max="13832" width="6.7109375" style="21" hidden="1" customWidth="1"/>
    <col min="13833" max="13833" width="6.5703125" style="21" hidden="1" customWidth="1"/>
    <col min="13834" max="13834" width="6.28515625" style="21" hidden="1" customWidth="1"/>
    <col min="13835" max="13835" width="9.42578125" style="21" hidden="1" customWidth="1"/>
    <col min="13836" max="14075" width="0" style="21" hidden="1"/>
    <col min="14076" max="14077" width="0" style="21" hidden="1" customWidth="1"/>
    <col min="14078" max="14078" width="19.140625" style="21" hidden="1" customWidth="1"/>
    <col min="14079" max="14079" width="9.5703125" style="21" hidden="1" customWidth="1"/>
    <col min="14080" max="14080" width="16" style="21" hidden="1" customWidth="1"/>
    <col min="14081" max="14081" width="16.7109375" style="21" hidden="1" customWidth="1"/>
    <col min="14082" max="14082" width="8.7109375" style="21" hidden="1" customWidth="1"/>
    <col min="14083" max="14083" width="9.28515625" style="21" hidden="1" customWidth="1"/>
    <col min="14084" max="14084" width="16.28515625" style="21" hidden="1" customWidth="1"/>
    <col min="14085" max="14085" width="14.5703125" style="21" hidden="1" customWidth="1"/>
    <col min="14086" max="14086" width="14.42578125" style="21" hidden="1" customWidth="1"/>
    <col min="14087" max="14087" width="13.28515625" style="21" hidden="1" customWidth="1"/>
    <col min="14088" max="14088" width="6.7109375" style="21" hidden="1" customWidth="1"/>
    <col min="14089" max="14089" width="6.5703125" style="21" hidden="1" customWidth="1"/>
    <col min="14090" max="14090" width="6.28515625" style="21" hidden="1" customWidth="1"/>
    <col min="14091" max="14091" width="9.42578125" style="21" hidden="1" customWidth="1"/>
    <col min="14092" max="14331" width="0" style="21" hidden="1"/>
    <col min="14332" max="14333" width="0" style="21" hidden="1" customWidth="1"/>
    <col min="14334" max="14334" width="19.140625" style="21" hidden="1" customWidth="1"/>
    <col min="14335" max="14335" width="9.5703125" style="21" hidden="1" customWidth="1"/>
    <col min="14336" max="14336" width="16" style="21" hidden="1" customWidth="1"/>
    <col min="14337" max="14337" width="16.7109375" style="21" hidden="1" customWidth="1"/>
    <col min="14338" max="14338" width="8.7109375" style="21" hidden="1" customWidth="1"/>
    <col min="14339" max="14339" width="9.28515625" style="21" hidden="1" customWidth="1"/>
    <col min="14340" max="14340" width="16.28515625" style="21" hidden="1" customWidth="1"/>
    <col min="14341" max="14341" width="14.5703125" style="21" hidden="1" customWidth="1"/>
    <col min="14342" max="14342" width="14.42578125" style="21" hidden="1" customWidth="1"/>
    <col min="14343" max="14343" width="13.28515625" style="21" hidden="1" customWidth="1"/>
    <col min="14344" max="14344" width="6.7109375" style="21" hidden="1" customWidth="1"/>
    <col min="14345" max="14345" width="6.5703125" style="21" hidden="1" customWidth="1"/>
    <col min="14346" max="14346" width="6.28515625" style="21" hidden="1" customWidth="1"/>
    <col min="14347" max="14347" width="9.42578125" style="21" hidden="1" customWidth="1"/>
    <col min="14348" max="14587" width="0" style="21" hidden="1"/>
    <col min="14588" max="14589" width="0" style="21" hidden="1" customWidth="1"/>
    <col min="14590" max="14590" width="19.140625" style="21" hidden="1" customWidth="1"/>
    <col min="14591" max="14591" width="9.5703125" style="21" hidden="1" customWidth="1"/>
    <col min="14592" max="14592" width="16" style="21" hidden="1" customWidth="1"/>
    <col min="14593" max="14593" width="16.7109375" style="21" hidden="1" customWidth="1"/>
    <col min="14594" max="14594" width="8.7109375" style="21" hidden="1" customWidth="1"/>
    <col min="14595" max="14595" width="9.28515625" style="21" hidden="1" customWidth="1"/>
    <col min="14596" max="14596" width="16.28515625" style="21" hidden="1" customWidth="1"/>
    <col min="14597" max="14597" width="14.5703125" style="21" hidden="1" customWidth="1"/>
    <col min="14598" max="14598" width="14.42578125" style="21" hidden="1" customWidth="1"/>
    <col min="14599" max="14599" width="13.28515625" style="21" hidden="1" customWidth="1"/>
    <col min="14600" max="14600" width="6.7109375" style="21" hidden="1" customWidth="1"/>
    <col min="14601" max="14601" width="6.5703125" style="21" hidden="1" customWidth="1"/>
    <col min="14602" max="14602" width="6.28515625" style="21" hidden="1" customWidth="1"/>
    <col min="14603" max="14603" width="9.42578125" style="21" hidden="1" customWidth="1"/>
    <col min="14604" max="14843" width="0" style="21" hidden="1"/>
    <col min="14844" max="14845" width="0" style="21" hidden="1" customWidth="1"/>
    <col min="14846" max="14846" width="19.140625" style="21" hidden="1" customWidth="1"/>
    <col min="14847" max="14847" width="9.5703125" style="21" hidden="1" customWidth="1"/>
    <col min="14848" max="14848" width="16" style="21" hidden="1" customWidth="1"/>
    <col min="14849" max="14849" width="16.7109375" style="21" hidden="1" customWidth="1"/>
    <col min="14850" max="14850" width="8.7109375" style="21" hidden="1" customWidth="1"/>
    <col min="14851" max="14851" width="9.28515625" style="21" hidden="1" customWidth="1"/>
    <col min="14852" max="14852" width="16.28515625" style="21" hidden="1" customWidth="1"/>
    <col min="14853" max="14853" width="14.5703125" style="21" hidden="1" customWidth="1"/>
    <col min="14854" max="14854" width="14.42578125" style="21" hidden="1" customWidth="1"/>
    <col min="14855" max="14855" width="13.28515625" style="21" hidden="1" customWidth="1"/>
    <col min="14856" max="14856" width="6.7109375" style="21" hidden="1" customWidth="1"/>
    <col min="14857" max="14857" width="6.5703125" style="21" hidden="1" customWidth="1"/>
    <col min="14858" max="14858" width="6.28515625" style="21" hidden="1" customWidth="1"/>
    <col min="14859" max="14859" width="9.42578125" style="21" hidden="1" customWidth="1"/>
    <col min="14860" max="15099" width="0" style="21" hidden="1"/>
    <col min="15100" max="15101" width="0" style="21" hidden="1" customWidth="1"/>
    <col min="15102" max="15102" width="19.140625" style="21" hidden="1" customWidth="1"/>
    <col min="15103" max="15103" width="9.5703125" style="21" hidden="1" customWidth="1"/>
    <col min="15104" max="15104" width="16" style="21" hidden="1" customWidth="1"/>
    <col min="15105" max="15105" width="16.7109375" style="21" hidden="1" customWidth="1"/>
    <col min="15106" max="15106" width="8.7109375" style="21" hidden="1" customWidth="1"/>
    <col min="15107" max="15107" width="9.28515625" style="21" hidden="1" customWidth="1"/>
    <col min="15108" max="15108" width="16.28515625" style="21" hidden="1" customWidth="1"/>
    <col min="15109" max="15109" width="14.5703125" style="21" hidden="1" customWidth="1"/>
    <col min="15110" max="15110" width="14.42578125" style="21" hidden="1" customWidth="1"/>
    <col min="15111" max="15111" width="13.28515625" style="21" hidden="1" customWidth="1"/>
    <col min="15112" max="15112" width="6.7109375" style="21" hidden="1" customWidth="1"/>
    <col min="15113" max="15113" width="6.5703125" style="21" hidden="1" customWidth="1"/>
    <col min="15114" max="15114" width="6.28515625" style="21" hidden="1" customWidth="1"/>
    <col min="15115" max="15115" width="9.42578125" style="21" hidden="1" customWidth="1"/>
    <col min="15116" max="15355" width="0" style="21" hidden="1"/>
    <col min="15356" max="15357" width="0" style="21" hidden="1" customWidth="1"/>
    <col min="15358" max="15358" width="19.140625" style="21" hidden="1" customWidth="1"/>
    <col min="15359" max="15359" width="9.5703125" style="21" hidden="1" customWidth="1"/>
    <col min="15360" max="15360" width="16" style="21" hidden="1" customWidth="1"/>
    <col min="15361" max="15361" width="16.7109375" style="21" hidden="1" customWidth="1"/>
    <col min="15362" max="15362" width="8.7109375" style="21" hidden="1" customWidth="1"/>
    <col min="15363" max="15363" width="9.28515625" style="21" hidden="1" customWidth="1"/>
    <col min="15364" max="15364" width="16.28515625" style="21" hidden="1" customWidth="1"/>
    <col min="15365" max="15365" width="14.5703125" style="21" hidden="1" customWidth="1"/>
    <col min="15366" max="15366" width="14.42578125" style="21" hidden="1" customWidth="1"/>
    <col min="15367" max="15367" width="13.28515625" style="21" hidden="1" customWidth="1"/>
    <col min="15368" max="15368" width="6.7109375" style="21" hidden="1" customWidth="1"/>
    <col min="15369" max="15369" width="6.5703125" style="21" hidden="1" customWidth="1"/>
    <col min="15370" max="15370" width="6.28515625" style="21" hidden="1" customWidth="1"/>
    <col min="15371" max="15371" width="9.42578125" style="21" hidden="1" customWidth="1"/>
    <col min="15372" max="15611" width="0" style="21" hidden="1"/>
    <col min="15612" max="15613" width="0" style="21" hidden="1" customWidth="1"/>
    <col min="15614" max="15614" width="19.140625" style="21" hidden="1" customWidth="1"/>
    <col min="15615" max="15615" width="9.5703125" style="21" hidden="1" customWidth="1"/>
    <col min="15616" max="15616" width="16" style="21" hidden="1" customWidth="1"/>
    <col min="15617" max="15617" width="16.7109375" style="21" hidden="1" customWidth="1"/>
    <col min="15618" max="15618" width="8.7109375" style="21" hidden="1" customWidth="1"/>
    <col min="15619" max="15619" width="9.28515625" style="21" hidden="1" customWidth="1"/>
    <col min="15620" max="15620" width="16.28515625" style="21" hidden="1" customWidth="1"/>
    <col min="15621" max="15621" width="14.5703125" style="21" hidden="1" customWidth="1"/>
    <col min="15622" max="15622" width="14.42578125" style="21" hidden="1" customWidth="1"/>
    <col min="15623" max="15623" width="13.28515625" style="21" hidden="1" customWidth="1"/>
    <col min="15624" max="15624" width="6.7109375" style="21" hidden="1" customWidth="1"/>
    <col min="15625" max="15625" width="6.5703125" style="21" hidden="1" customWidth="1"/>
    <col min="15626" max="15626" width="6.28515625" style="21" hidden="1" customWidth="1"/>
    <col min="15627" max="15627" width="9.42578125" style="21" hidden="1" customWidth="1"/>
    <col min="15628" max="15867" width="0" style="21" hidden="1"/>
    <col min="15868" max="15869" width="0" style="21" hidden="1" customWidth="1"/>
    <col min="15870" max="15870" width="19.140625" style="21" hidden="1" customWidth="1"/>
    <col min="15871" max="15871" width="9.5703125" style="21" hidden="1" customWidth="1"/>
    <col min="15872" max="15872" width="16" style="21" hidden="1" customWidth="1"/>
    <col min="15873" max="15873" width="16.7109375" style="21" hidden="1" customWidth="1"/>
    <col min="15874" max="15874" width="8.7109375" style="21" hidden="1" customWidth="1"/>
    <col min="15875" max="15875" width="9.28515625" style="21" hidden="1" customWidth="1"/>
    <col min="15876" max="15876" width="16.28515625" style="21" hidden="1" customWidth="1"/>
    <col min="15877" max="15877" width="14.5703125" style="21" hidden="1" customWidth="1"/>
    <col min="15878" max="15878" width="14.42578125" style="21" hidden="1" customWidth="1"/>
    <col min="15879" max="15879" width="13.28515625" style="21" hidden="1" customWidth="1"/>
    <col min="15880" max="15880" width="6.7109375" style="21" hidden="1" customWidth="1"/>
    <col min="15881" max="15881" width="6.5703125" style="21" hidden="1" customWidth="1"/>
    <col min="15882" max="15882" width="6.28515625" style="21" hidden="1" customWidth="1"/>
    <col min="15883" max="15883" width="9.42578125" style="21" hidden="1" customWidth="1"/>
    <col min="15884" max="16123" width="0" style="21" hidden="1"/>
    <col min="16124" max="16125" width="0" style="21" hidden="1" customWidth="1"/>
    <col min="16126" max="16126" width="19.140625" style="21" hidden="1" customWidth="1"/>
    <col min="16127" max="16127" width="9.5703125" style="21" hidden="1" customWidth="1"/>
    <col min="16128" max="16128" width="16" style="21" hidden="1" customWidth="1"/>
    <col min="16129" max="16129" width="16.7109375" style="21" hidden="1" customWidth="1"/>
    <col min="16130" max="16130" width="8.7109375" style="21" hidden="1" customWidth="1"/>
    <col min="16131" max="16131" width="9.28515625" style="21" hidden="1" customWidth="1"/>
    <col min="16132" max="16132" width="16.28515625" style="21" hidden="1" customWidth="1"/>
    <col min="16133" max="16133" width="14.5703125" style="21" hidden="1" customWidth="1"/>
    <col min="16134" max="16134" width="14.42578125" style="21" hidden="1" customWidth="1"/>
    <col min="16135" max="16135" width="13.28515625" style="21" hidden="1" customWidth="1"/>
    <col min="16136" max="16136" width="6.7109375" style="21" hidden="1" customWidth="1"/>
    <col min="16137" max="16137" width="6.5703125" style="21" hidden="1" customWidth="1"/>
    <col min="16138" max="16138" width="6.28515625" style="21" hidden="1" customWidth="1"/>
    <col min="16139" max="16139" width="9.42578125" style="21" hidden="1" customWidth="1"/>
    <col min="16140" max="16140" width="6.28515625" style="21" hidden="1"/>
    <col min="16141" max="16144" width="9.42578125" style="21" hidden="1"/>
    <col min="16145" max="16384" width="0" style="21" hidden="1"/>
  </cols>
  <sheetData>
    <row r="1" spans="1:11" ht="9.75" customHeight="1" x14ac:dyDescent="0.2"/>
    <row r="2" spans="1:11" ht="16.5" thickBot="1" x14ac:dyDescent="0.3">
      <c r="A2" s="12" t="str">
        <f>"Tabell 2   Inkomstutjämning "&amp;Innehåll!C45</f>
        <v>Tabell 2   Inkomstutjämning 2018</v>
      </c>
      <c r="D2" s="24"/>
    </row>
    <row r="3" spans="1:11" x14ac:dyDescent="0.2">
      <c r="A3" s="13" t="s">
        <v>19</v>
      </c>
      <c r="B3" s="14" t="s">
        <v>41</v>
      </c>
      <c r="C3" s="14" t="s">
        <v>51</v>
      </c>
      <c r="D3" s="653" t="s">
        <v>52</v>
      </c>
      <c r="E3" s="654"/>
      <c r="F3" s="654"/>
      <c r="G3" s="25" t="s">
        <v>53</v>
      </c>
      <c r="H3" s="25" t="s">
        <v>54</v>
      </c>
      <c r="I3" s="655" t="s">
        <v>55</v>
      </c>
      <c r="J3" s="655"/>
      <c r="K3" s="26" t="s">
        <v>42</v>
      </c>
    </row>
    <row r="4" spans="1:11" x14ac:dyDescent="0.2">
      <c r="A4" s="27"/>
      <c r="B4" s="63" t="str">
        <f>IF(Innehåll!C46="prel","den 30 juni","den 1 nov.")</f>
        <v>den 1 nov.</v>
      </c>
      <c r="C4" s="11" t="str">
        <f>"enligt "&amp;Innehåll!C45-1&amp;" års"</f>
        <v>enligt 2017 års</v>
      </c>
      <c r="D4" s="28" t="s">
        <v>46</v>
      </c>
      <c r="E4" s="29" t="s">
        <v>45</v>
      </c>
      <c r="F4" s="30" t="s">
        <v>56</v>
      </c>
      <c r="G4" s="31" t="s">
        <v>57</v>
      </c>
      <c r="H4" s="31" t="s">
        <v>58</v>
      </c>
      <c r="I4" s="656" t="s">
        <v>59</v>
      </c>
      <c r="J4" s="656"/>
      <c r="K4" s="32" t="s">
        <v>43</v>
      </c>
    </row>
    <row r="5" spans="1:11" x14ac:dyDescent="0.2">
      <c r="A5" s="27" t="s">
        <v>47</v>
      </c>
      <c r="B5" s="16">
        <f>Innehåll!C45-1</f>
        <v>2017</v>
      </c>
      <c r="C5" s="11" t="s">
        <v>60</v>
      </c>
      <c r="D5" s="34"/>
      <c r="E5" s="35"/>
      <c r="F5" s="36" t="s">
        <v>61</v>
      </c>
      <c r="G5" s="37" t="str">
        <f>"("&amp;Innehåll!C56&amp;"%)"</f>
        <v>(115%)</v>
      </c>
      <c r="H5" s="31" t="s">
        <v>43</v>
      </c>
      <c r="I5" s="657" t="s">
        <v>62</v>
      </c>
      <c r="J5" s="657"/>
      <c r="K5" s="33" t="s">
        <v>44</v>
      </c>
    </row>
    <row r="6" spans="1:11" ht="14.25" x14ac:dyDescent="0.2">
      <c r="A6" s="27"/>
      <c r="B6" s="38"/>
      <c r="C6" s="39" t="s">
        <v>63</v>
      </c>
      <c r="D6" s="40"/>
      <c r="E6" s="35"/>
      <c r="F6" s="36" t="s">
        <v>64</v>
      </c>
      <c r="G6" s="41"/>
      <c r="H6" s="31" t="s">
        <v>65</v>
      </c>
      <c r="I6" s="42" t="s">
        <v>66</v>
      </c>
      <c r="J6" s="42" t="s">
        <v>67</v>
      </c>
      <c r="K6" s="33" t="s">
        <v>49</v>
      </c>
    </row>
    <row r="7" spans="1:11" x14ac:dyDescent="0.2">
      <c r="A7" s="27"/>
      <c r="B7" s="38"/>
      <c r="C7" s="43">
        <f>Innehåll!C45-1</f>
        <v>2017</v>
      </c>
      <c r="D7" s="44" t="str">
        <f>Innehåll!C60</f>
        <v>1,048</v>
      </c>
      <c r="E7" s="35"/>
      <c r="F7" s="36" t="s">
        <v>68</v>
      </c>
      <c r="G7" s="45"/>
      <c r="H7" s="31" t="s">
        <v>69</v>
      </c>
      <c r="I7" s="8" t="str">
        <f>"("&amp;Innehåll!C50&amp;"%)"</f>
        <v>(95%)</v>
      </c>
      <c r="J7" s="8" t="str">
        <f>"("&amp;Innehåll!C51&amp;"%)"</f>
        <v>(85%)</v>
      </c>
      <c r="K7" s="46" t="s">
        <v>48</v>
      </c>
    </row>
    <row r="8" spans="1:11" x14ac:dyDescent="0.2">
      <c r="A8" s="17"/>
      <c r="B8" s="17"/>
      <c r="C8" s="47" t="str">
        <f>Innehåll!C45</f>
        <v>2018</v>
      </c>
      <c r="D8" s="48" t="str">
        <f>Innehåll!C61</f>
        <v>1,034</v>
      </c>
      <c r="E8" s="49"/>
      <c r="F8" s="50" t="s">
        <v>70</v>
      </c>
      <c r="G8" s="51"/>
      <c r="H8" s="52" t="s">
        <v>71</v>
      </c>
      <c r="I8" s="53"/>
      <c r="J8" s="53"/>
      <c r="K8" s="54"/>
    </row>
    <row r="9" spans="1:11" ht="21" customHeight="1" x14ac:dyDescent="0.2">
      <c r="A9" s="18" t="s">
        <v>358</v>
      </c>
      <c r="B9" s="19">
        <v>10104036</v>
      </c>
      <c r="C9" s="19">
        <v>2087172420100</v>
      </c>
      <c r="D9" s="19">
        <v>2261726823946</v>
      </c>
      <c r="E9" s="19">
        <v>223844</v>
      </c>
      <c r="F9" s="68">
        <v>100</v>
      </c>
      <c r="G9" s="19">
        <v>2600987009549</v>
      </c>
      <c r="H9" s="19">
        <v>339260185603</v>
      </c>
      <c r="I9" s="19"/>
      <c r="J9" s="19"/>
      <c r="K9" s="19"/>
    </row>
    <row r="10" spans="1:11" x14ac:dyDescent="0.2">
      <c r="A10" s="18" t="s">
        <v>359</v>
      </c>
      <c r="B10" s="19"/>
      <c r="C10" s="19"/>
      <c r="D10" s="19"/>
      <c r="E10" s="19"/>
      <c r="F10" s="68"/>
      <c r="G10" s="19"/>
      <c r="H10" s="19"/>
      <c r="I10" s="19"/>
      <c r="J10" s="19"/>
      <c r="K10" s="19"/>
    </row>
    <row r="11" spans="1:11" x14ac:dyDescent="0.2">
      <c r="A11" s="123" t="s">
        <v>360</v>
      </c>
      <c r="B11" s="141">
        <v>91631</v>
      </c>
      <c r="C11" s="141">
        <v>16449846900</v>
      </c>
      <c r="D11" s="55">
        <v>17825580496</v>
      </c>
      <c r="E11" s="55">
        <v>194537</v>
      </c>
      <c r="F11" s="142">
        <v>86.9</v>
      </c>
      <c r="G11" s="56">
        <v>23587706999</v>
      </c>
      <c r="H11" s="56">
        <v>5762126503</v>
      </c>
      <c r="I11" s="265">
        <v>19.05</v>
      </c>
      <c r="J11" s="266">
        <v>16.98</v>
      </c>
      <c r="K11" s="56">
        <v>11979</v>
      </c>
    </row>
    <row r="12" spans="1:11" x14ac:dyDescent="0.2">
      <c r="A12" s="123" t="s">
        <v>361</v>
      </c>
      <c r="B12" s="141">
        <v>32890</v>
      </c>
      <c r="C12" s="141">
        <v>12038574600</v>
      </c>
      <c r="D12" s="55">
        <v>13045384671</v>
      </c>
      <c r="E12" s="55">
        <v>396637</v>
      </c>
      <c r="F12" s="142">
        <v>177.2</v>
      </c>
      <c r="G12" s="56">
        <v>8466563534</v>
      </c>
      <c r="H12" s="56">
        <v>-4578821137</v>
      </c>
      <c r="I12" s="266">
        <v>19.05</v>
      </c>
      <c r="J12" s="265">
        <v>16.98</v>
      </c>
      <c r="K12" s="56">
        <v>-23639</v>
      </c>
    </row>
    <row r="13" spans="1:11" x14ac:dyDescent="0.2">
      <c r="A13" s="123" t="s">
        <v>362</v>
      </c>
      <c r="B13" s="141">
        <v>27692</v>
      </c>
      <c r="C13" s="141">
        <v>7208714500</v>
      </c>
      <c r="D13" s="55">
        <v>7811593711</v>
      </c>
      <c r="E13" s="55">
        <v>282088</v>
      </c>
      <c r="F13" s="142">
        <v>126</v>
      </c>
      <c r="G13" s="56">
        <v>7128491255</v>
      </c>
      <c r="H13" s="56">
        <v>-683102456</v>
      </c>
      <c r="I13" s="266">
        <v>19.05</v>
      </c>
      <c r="J13" s="265">
        <v>16.98</v>
      </c>
      <c r="K13" s="56">
        <v>-4189</v>
      </c>
    </row>
    <row r="14" spans="1:11" x14ac:dyDescent="0.2">
      <c r="A14" s="123" t="s">
        <v>363</v>
      </c>
      <c r="B14" s="141">
        <v>87490</v>
      </c>
      <c r="C14" s="141">
        <v>17366458600</v>
      </c>
      <c r="D14" s="55">
        <v>18818850266</v>
      </c>
      <c r="E14" s="55">
        <v>215097</v>
      </c>
      <c r="F14" s="142">
        <v>96.1</v>
      </c>
      <c r="G14" s="56">
        <v>22521728294</v>
      </c>
      <c r="H14" s="56">
        <v>3702878028</v>
      </c>
      <c r="I14" s="265">
        <v>19.05</v>
      </c>
      <c r="J14" s="266">
        <v>16.98</v>
      </c>
      <c r="K14" s="56">
        <v>8063</v>
      </c>
    </row>
    <row r="15" spans="1:11" x14ac:dyDescent="0.2">
      <c r="A15" s="123" t="s">
        <v>364</v>
      </c>
      <c r="B15" s="141">
        <v>109523</v>
      </c>
      <c r="C15" s="141">
        <v>23043144900</v>
      </c>
      <c r="D15" s="55">
        <v>24970289194</v>
      </c>
      <c r="E15" s="55">
        <v>227991</v>
      </c>
      <c r="F15" s="142">
        <v>101.9</v>
      </c>
      <c r="G15" s="56">
        <v>28193476374</v>
      </c>
      <c r="H15" s="56">
        <v>3223187180</v>
      </c>
      <c r="I15" s="265">
        <v>19.05</v>
      </c>
      <c r="J15" s="266">
        <v>16.98</v>
      </c>
      <c r="K15" s="56">
        <v>5606</v>
      </c>
    </row>
    <row r="16" spans="1:11" x14ac:dyDescent="0.2">
      <c r="A16" s="123" t="s">
        <v>365</v>
      </c>
      <c r="B16" s="141">
        <v>76055</v>
      </c>
      <c r="C16" s="141">
        <v>16210971700</v>
      </c>
      <c r="D16" s="55">
        <v>17566727685</v>
      </c>
      <c r="E16" s="55">
        <v>230974</v>
      </c>
      <c r="F16" s="142">
        <v>103.2</v>
      </c>
      <c r="G16" s="56">
        <v>19578123733</v>
      </c>
      <c r="H16" s="56">
        <v>2011396048</v>
      </c>
      <c r="I16" s="265">
        <v>19.05</v>
      </c>
      <c r="J16" s="266">
        <v>16.98</v>
      </c>
      <c r="K16" s="56">
        <v>5038</v>
      </c>
    </row>
    <row r="17" spans="1:11" x14ac:dyDescent="0.2">
      <c r="A17" s="123" t="s">
        <v>366</v>
      </c>
      <c r="B17" s="141">
        <v>47111</v>
      </c>
      <c r="C17" s="141">
        <v>14758266600</v>
      </c>
      <c r="D17" s="55">
        <v>15992529952</v>
      </c>
      <c r="E17" s="55">
        <v>339465</v>
      </c>
      <c r="F17" s="142">
        <v>151.69999999999999</v>
      </c>
      <c r="G17" s="56">
        <v>12127341887</v>
      </c>
      <c r="H17" s="56">
        <v>-3865188065</v>
      </c>
      <c r="I17" s="266">
        <v>19.05</v>
      </c>
      <c r="J17" s="265">
        <v>16.98</v>
      </c>
      <c r="K17" s="56">
        <v>-13931</v>
      </c>
    </row>
    <row r="18" spans="1:11" x14ac:dyDescent="0.2">
      <c r="A18" s="123" t="s">
        <v>367</v>
      </c>
      <c r="B18" s="141">
        <v>101026</v>
      </c>
      <c r="C18" s="141">
        <v>27182858000</v>
      </c>
      <c r="D18" s="55">
        <v>29456214780</v>
      </c>
      <c r="E18" s="55">
        <v>291571</v>
      </c>
      <c r="F18" s="142">
        <v>130.30000000000001</v>
      </c>
      <c r="G18" s="56">
        <v>26006173536</v>
      </c>
      <c r="H18" s="56">
        <v>-3450041244</v>
      </c>
      <c r="I18" s="266">
        <v>19.05</v>
      </c>
      <c r="J18" s="265">
        <v>16.98</v>
      </c>
      <c r="K18" s="56">
        <v>-5799</v>
      </c>
    </row>
    <row r="19" spans="1:11" x14ac:dyDescent="0.2">
      <c r="A19" s="123" t="s">
        <v>368</v>
      </c>
      <c r="B19" s="141">
        <v>60668</v>
      </c>
      <c r="C19" s="141">
        <v>11835162400</v>
      </c>
      <c r="D19" s="55">
        <v>12824960702</v>
      </c>
      <c r="E19" s="55">
        <v>211396</v>
      </c>
      <c r="F19" s="142">
        <v>94.4</v>
      </c>
      <c r="G19" s="56">
        <v>15617192961</v>
      </c>
      <c r="H19" s="56">
        <v>2792232259</v>
      </c>
      <c r="I19" s="265">
        <v>19.05</v>
      </c>
      <c r="J19" s="266">
        <v>16.98</v>
      </c>
      <c r="K19" s="56">
        <v>8768</v>
      </c>
    </row>
    <row r="20" spans="1:11" x14ac:dyDescent="0.2">
      <c r="A20" s="123" t="s">
        <v>369</v>
      </c>
      <c r="B20" s="141">
        <v>10608</v>
      </c>
      <c r="C20" s="141">
        <v>2384096000</v>
      </c>
      <c r="D20" s="55">
        <v>2583482717</v>
      </c>
      <c r="E20" s="55">
        <v>243541</v>
      </c>
      <c r="F20" s="142">
        <v>108.8</v>
      </c>
      <c r="G20" s="56">
        <v>2730717725</v>
      </c>
      <c r="H20" s="56">
        <v>147235008</v>
      </c>
      <c r="I20" s="265">
        <v>19.05</v>
      </c>
      <c r="J20" s="266">
        <v>16.98</v>
      </c>
      <c r="K20" s="56">
        <v>2644</v>
      </c>
    </row>
    <row r="21" spans="1:11" x14ac:dyDescent="0.2">
      <c r="A21" s="123" t="s">
        <v>370</v>
      </c>
      <c r="B21" s="141">
        <v>28048</v>
      </c>
      <c r="C21" s="141">
        <v>5709054600</v>
      </c>
      <c r="D21" s="55">
        <v>6186514254</v>
      </c>
      <c r="E21" s="55">
        <v>220569</v>
      </c>
      <c r="F21" s="142">
        <v>98.5</v>
      </c>
      <c r="G21" s="56">
        <v>7220132989</v>
      </c>
      <c r="H21" s="56">
        <v>1033618735</v>
      </c>
      <c r="I21" s="265">
        <v>19.05</v>
      </c>
      <c r="J21" s="266">
        <v>16.98</v>
      </c>
      <c r="K21" s="56">
        <v>7020</v>
      </c>
    </row>
    <row r="22" spans="1:11" x14ac:dyDescent="0.2">
      <c r="A22" s="123" t="s">
        <v>371</v>
      </c>
      <c r="B22" s="141">
        <v>16665</v>
      </c>
      <c r="C22" s="141">
        <v>3755080000</v>
      </c>
      <c r="D22" s="55">
        <v>4069124851</v>
      </c>
      <c r="E22" s="55">
        <v>244172</v>
      </c>
      <c r="F22" s="142">
        <v>109.1</v>
      </c>
      <c r="G22" s="56">
        <v>4289914299</v>
      </c>
      <c r="H22" s="56">
        <v>220789448</v>
      </c>
      <c r="I22" s="265">
        <v>19.05</v>
      </c>
      <c r="J22" s="266">
        <v>16.98</v>
      </c>
      <c r="K22" s="56">
        <v>2524</v>
      </c>
    </row>
    <row r="23" spans="1:11" x14ac:dyDescent="0.2">
      <c r="A23" s="123" t="s">
        <v>372</v>
      </c>
      <c r="B23" s="141">
        <v>46982</v>
      </c>
      <c r="C23" s="141">
        <v>9420788800</v>
      </c>
      <c r="D23" s="55">
        <v>10208668209</v>
      </c>
      <c r="E23" s="55">
        <v>217289</v>
      </c>
      <c r="F23" s="142">
        <v>97.1</v>
      </c>
      <c r="G23" s="56">
        <v>12094134629</v>
      </c>
      <c r="H23" s="56">
        <v>1885466420</v>
      </c>
      <c r="I23" s="265">
        <v>19.05</v>
      </c>
      <c r="J23" s="266">
        <v>16.98</v>
      </c>
      <c r="K23" s="56">
        <v>7645</v>
      </c>
    </row>
    <row r="24" spans="1:11" x14ac:dyDescent="0.2">
      <c r="A24" s="123" t="s">
        <v>373</v>
      </c>
      <c r="B24" s="141">
        <v>71639</v>
      </c>
      <c r="C24" s="141">
        <v>18937439200</v>
      </c>
      <c r="D24" s="55">
        <v>20521215115</v>
      </c>
      <c r="E24" s="55">
        <v>286453</v>
      </c>
      <c r="F24" s="142">
        <v>128</v>
      </c>
      <c r="G24" s="56">
        <v>18441354363</v>
      </c>
      <c r="H24" s="56">
        <v>-2079860752</v>
      </c>
      <c r="I24" s="266">
        <v>19.05</v>
      </c>
      <c r="J24" s="265">
        <v>16.98</v>
      </c>
      <c r="K24" s="56">
        <v>-4930</v>
      </c>
    </row>
    <row r="25" spans="1:11" x14ac:dyDescent="0.2">
      <c r="A25" s="123" t="s">
        <v>374</v>
      </c>
      <c r="B25" s="141">
        <v>79834</v>
      </c>
      <c r="C25" s="141">
        <v>20201417300</v>
      </c>
      <c r="D25" s="55">
        <v>21890902232</v>
      </c>
      <c r="E25" s="55">
        <v>274205</v>
      </c>
      <c r="F25" s="142">
        <v>122.5</v>
      </c>
      <c r="G25" s="56">
        <v>20550916180</v>
      </c>
      <c r="H25" s="56">
        <v>-1339986052</v>
      </c>
      <c r="I25" s="266">
        <v>19.05</v>
      </c>
      <c r="J25" s="265">
        <v>16.98</v>
      </c>
      <c r="K25" s="56">
        <v>-2850</v>
      </c>
    </row>
    <row r="26" spans="1:11" x14ac:dyDescent="0.2">
      <c r="A26" s="123" t="s">
        <v>375</v>
      </c>
      <c r="B26" s="141">
        <v>949164</v>
      </c>
      <c r="C26" s="141">
        <v>245950374100</v>
      </c>
      <c r="D26" s="55">
        <v>266519695787</v>
      </c>
      <c r="E26" s="55">
        <v>280794</v>
      </c>
      <c r="F26" s="142">
        <v>125.4</v>
      </c>
      <c r="G26" s="56">
        <v>244334366378</v>
      </c>
      <c r="H26" s="56">
        <v>-22185329409</v>
      </c>
      <c r="I26" s="266">
        <v>19.05</v>
      </c>
      <c r="J26" s="265">
        <v>16.98</v>
      </c>
      <c r="K26" s="56">
        <v>-3969</v>
      </c>
    </row>
    <row r="27" spans="1:11" x14ac:dyDescent="0.2">
      <c r="A27" s="123" t="s">
        <v>376</v>
      </c>
      <c r="B27" s="141">
        <v>49105</v>
      </c>
      <c r="C27" s="141">
        <v>11181786200</v>
      </c>
      <c r="D27" s="55">
        <v>12116941343</v>
      </c>
      <c r="E27" s="55">
        <v>246756</v>
      </c>
      <c r="F27" s="142">
        <v>110.2</v>
      </c>
      <c r="G27" s="56">
        <v>12640638563</v>
      </c>
      <c r="H27" s="56">
        <v>523697220</v>
      </c>
      <c r="I27" s="265">
        <v>19.05</v>
      </c>
      <c r="J27" s="266">
        <v>16.98</v>
      </c>
      <c r="K27" s="56">
        <v>2032</v>
      </c>
    </row>
    <row r="28" spans="1:11" x14ac:dyDescent="0.2">
      <c r="A28" s="123" t="s">
        <v>377</v>
      </c>
      <c r="B28" s="141">
        <v>95834</v>
      </c>
      <c r="C28" s="141">
        <v>17521213900</v>
      </c>
      <c r="D28" s="55">
        <v>18986548061</v>
      </c>
      <c r="E28" s="55">
        <v>198119</v>
      </c>
      <c r="F28" s="142">
        <v>88.5</v>
      </c>
      <c r="G28" s="56">
        <v>24669645780</v>
      </c>
      <c r="H28" s="56">
        <v>5683097719</v>
      </c>
      <c r="I28" s="265">
        <v>19.05</v>
      </c>
      <c r="J28" s="266">
        <v>16.98</v>
      </c>
      <c r="K28" s="56">
        <v>11297</v>
      </c>
    </row>
    <row r="29" spans="1:11" x14ac:dyDescent="0.2">
      <c r="A29" s="123" t="s">
        <v>378</v>
      </c>
      <c r="B29" s="141">
        <v>47176</v>
      </c>
      <c r="C29" s="141">
        <v>11057010500</v>
      </c>
      <c r="D29" s="55">
        <v>11981730402</v>
      </c>
      <c r="E29" s="55">
        <v>253979</v>
      </c>
      <c r="F29" s="142">
        <v>113.5</v>
      </c>
      <c r="G29" s="56">
        <v>12144074226</v>
      </c>
      <c r="H29" s="56">
        <v>162343824</v>
      </c>
      <c r="I29" s="265">
        <v>19.05</v>
      </c>
      <c r="J29" s="266">
        <v>16.98</v>
      </c>
      <c r="K29" s="56">
        <v>656</v>
      </c>
    </row>
    <row r="30" spans="1:11" x14ac:dyDescent="0.2">
      <c r="A30" s="123" t="s">
        <v>379</v>
      </c>
      <c r="B30" s="141">
        <v>70315</v>
      </c>
      <c r="C30" s="141">
        <v>20215597900</v>
      </c>
      <c r="D30" s="55">
        <v>21906268784</v>
      </c>
      <c r="E30" s="55">
        <v>311545</v>
      </c>
      <c r="F30" s="142">
        <v>139.19999999999999</v>
      </c>
      <c r="G30" s="56">
        <v>18100529489</v>
      </c>
      <c r="H30" s="56">
        <v>-3805739295</v>
      </c>
      <c r="I30" s="266">
        <v>19.05</v>
      </c>
      <c r="J30" s="265">
        <v>16.98</v>
      </c>
      <c r="K30" s="56">
        <v>-9190</v>
      </c>
    </row>
    <row r="31" spans="1:11" x14ac:dyDescent="0.2">
      <c r="A31" s="123" t="s">
        <v>380</v>
      </c>
      <c r="B31" s="141">
        <v>44493</v>
      </c>
      <c r="C31" s="141">
        <v>9470860400</v>
      </c>
      <c r="D31" s="122">
        <v>10262927397</v>
      </c>
      <c r="E31" s="122">
        <v>230664</v>
      </c>
      <c r="F31" s="142">
        <v>103</v>
      </c>
      <c r="G31" s="56">
        <v>11453414756</v>
      </c>
      <c r="H31" s="56">
        <v>1190487359</v>
      </c>
      <c r="I31" s="265">
        <v>19.05</v>
      </c>
      <c r="J31" s="266">
        <v>16.98</v>
      </c>
      <c r="K31" s="56">
        <v>5097</v>
      </c>
    </row>
    <row r="32" spans="1:11" x14ac:dyDescent="0.2">
      <c r="A32" s="123" t="s">
        <v>381</v>
      </c>
      <c r="B32" s="141">
        <v>27447</v>
      </c>
      <c r="C32" s="141">
        <v>5461226600</v>
      </c>
      <c r="D32" s="122">
        <v>5917959903</v>
      </c>
      <c r="E32" s="122">
        <v>215614</v>
      </c>
      <c r="F32" s="142">
        <v>96.3</v>
      </c>
      <c r="G32" s="56">
        <v>7065423208</v>
      </c>
      <c r="H32" s="56">
        <v>1147463305</v>
      </c>
      <c r="I32" s="265">
        <v>19.05</v>
      </c>
      <c r="J32" s="266">
        <v>16.98</v>
      </c>
      <c r="K32" s="56">
        <v>7964</v>
      </c>
    </row>
    <row r="33" spans="1:11" x14ac:dyDescent="0.2">
      <c r="A33" s="123" t="s">
        <v>382</v>
      </c>
      <c r="B33" s="141">
        <v>33144</v>
      </c>
      <c r="C33" s="141">
        <v>7759583200</v>
      </c>
      <c r="D33" s="122">
        <v>8408532662</v>
      </c>
      <c r="E33" s="122">
        <v>253697</v>
      </c>
      <c r="F33" s="142">
        <v>113.3</v>
      </c>
      <c r="G33" s="56">
        <v>8531948366</v>
      </c>
      <c r="H33" s="56">
        <v>123415704</v>
      </c>
      <c r="I33" s="265">
        <v>19.05</v>
      </c>
      <c r="J33" s="266">
        <v>16.98</v>
      </c>
      <c r="K33" s="56">
        <v>709</v>
      </c>
    </row>
    <row r="34" spans="1:11" x14ac:dyDescent="0.2">
      <c r="A34" s="123" t="s">
        <v>383</v>
      </c>
      <c r="B34" s="141">
        <v>11798</v>
      </c>
      <c r="C34" s="141">
        <v>3073052900</v>
      </c>
      <c r="D34" s="122">
        <v>3330058460</v>
      </c>
      <c r="E34" s="122">
        <v>282256</v>
      </c>
      <c r="F34" s="142">
        <v>126.1</v>
      </c>
      <c r="G34" s="56">
        <v>3037048239</v>
      </c>
      <c r="H34" s="56">
        <v>-293010221</v>
      </c>
      <c r="I34" s="266">
        <v>19.05</v>
      </c>
      <c r="J34" s="265">
        <v>16.98</v>
      </c>
      <c r="K34" s="56">
        <v>-4217</v>
      </c>
    </row>
    <row r="35" spans="1:11" x14ac:dyDescent="0.2">
      <c r="A35" s="123" t="s">
        <v>384</v>
      </c>
      <c r="B35" s="141">
        <v>43134</v>
      </c>
      <c r="C35" s="141">
        <v>9962079500</v>
      </c>
      <c r="D35" s="122">
        <v>10795228133</v>
      </c>
      <c r="E35" s="122">
        <v>250272</v>
      </c>
      <c r="F35" s="142">
        <v>111.8</v>
      </c>
      <c r="G35" s="56">
        <v>11103580160</v>
      </c>
      <c r="H35" s="56">
        <v>308352027</v>
      </c>
      <c r="I35" s="265">
        <v>19.05</v>
      </c>
      <c r="J35" s="266">
        <v>16.98</v>
      </c>
      <c r="K35" s="56">
        <v>1362</v>
      </c>
    </row>
    <row r="36" spans="1:11" x14ac:dyDescent="0.2">
      <c r="A36" s="123" t="s">
        <v>385</v>
      </c>
      <c r="B36" s="141">
        <v>43945</v>
      </c>
      <c r="C36" s="141">
        <v>10213723800</v>
      </c>
      <c r="D36" s="122">
        <v>11067917949</v>
      </c>
      <c r="E36" s="122">
        <v>251858</v>
      </c>
      <c r="F36" s="142">
        <v>112.5</v>
      </c>
      <c r="G36" s="56">
        <v>11312348267</v>
      </c>
      <c r="H36" s="56">
        <v>244430318</v>
      </c>
      <c r="I36" s="265">
        <v>19.05</v>
      </c>
      <c r="J36" s="266">
        <v>16.98</v>
      </c>
      <c r="K36" s="56">
        <v>1060</v>
      </c>
    </row>
    <row r="37" spans="1:11" x14ac:dyDescent="0.2">
      <c r="A37" s="18" t="s">
        <v>386</v>
      </c>
      <c r="B37" s="141"/>
      <c r="C37" s="141"/>
      <c r="D37" s="122"/>
      <c r="E37" s="122"/>
      <c r="F37" s="142"/>
      <c r="G37" s="56"/>
      <c r="H37" s="56"/>
      <c r="I37" s="265"/>
      <c r="J37" s="266"/>
      <c r="K37" s="56"/>
    </row>
    <row r="38" spans="1:11" x14ac:dyDescent="0.2">
      <c r="A38" s="123" t="s">
        <v>387</v>
      </c>
      <c r="B38" s="141">
        <v>43673</v>
      </c>
      <c r="C38" s="141">
        <v>8690052900</v>
      </c>
      <c r="D38" s="122">
        <v>9416819404</v>
      </c>
      <c r="E38" s="122">
        <v>215621</v>
      </c>
      <c r="F38" s="142">
        <v>96.3</v>
      </c>
      <c r="G38" s="56">
        <v>11242329864</v>
      </c>
      <c r="H38" s="56">
        <v>1825510460</v>
      </c>
      <c r="I38" s="265">
        <v>19.14</v>
      </c>
      <c r="J38" s="266">
        <v>17.07</v>
      </c>
      <c r="K38" s="56">
        <v>8000</v>
      </c>
    </row>
    <row r="39" spans="1:11" x14ac:dyDescent="0.2">
      <c r="A39" s="123" t="s">
        <v>388</v>
      </c>
      <c r="B39" s="141">
        <v>13837</v>
      </c>
      <c r="C39" s="141">
        <v>2494833100</v>
      </c>
      <c r="D39" s="122">
        <v>2703480982</v>
      </c>
      <c r="E39" s="122">
        <v>195381</v>
      </c>
      <c r="F39" s="142">
        <v>87.3</v>
      </c>
      <c r="G39" s="56">
        <v>3561928842</v>
      </c>
      <c r="H39" s="56">
        <v>858447860</v>
      </c>
      <c r="I39" s="265">
        <v>19.14</v>
      </c>
      <c r="J39" s="266">
        <v>17.07</v>
      </c>
      <c r="K39" s="56">
        <v>11874</v>
      </c>
    </row>
    <row r="40" spans="1:11" x14ac:dyDescent="0.2">
      <c r="A40" s="123" t="s">
        <v>389</v>
      </c>
      <c r="B40" s="141">
        <v>21013</v>
      </c>
      <c r="C40" s="141">
        <v>4603478000</v>
      </c>
      <c r="D40" s="122">
        <v>4988476072</v>
      </c>
      <c r="E40" s="122">
        <v>237400</v>
      </c>
      <c r="F40" s="142">
        <v>106.1</v>
      </c>
      <c r="G40" s="56">
        <v>5409179068</v>
      </c>
      <c r="H40" s="56">
        <v>420702996</v>
      </c>
      <c r="I40" s="265">
        <v>19.14</v>
      </c>
      <c r="J40" s="266">
        <v>17.07</v>
      </c>
      <c r="K40" s="56">
        <v>3832</v>
      </c>
    </row>
    <row r="41" spans="1:11" x14ac:dyDescent="0.2">
      <c r="A41" s="123" t="s">
        <v>390</v>
      </c>
      <c r="B41" s="141">
        <v>17943</v>
      </c>
      <c r="C41" s="141">
        <v>4027749600</v>
      </c>
      <c r="D41" s="122">
        <v>4364598355</v>
      </c>
      <c r="E41" s="122">
        <v>243248</v>
      </c>
      <c r="F41" s="142">
        <v>108.7</v>
      </c>
      <c r="G41" s="56">
        <v>4618897826</v>
      </c>
      <c r="H41" s="56">
        <v>254299471</v>
      </c>
      <c r="I41" s="265">
        <v>19.14</v>
      </c>
      <c r="J41" s="266">
        <v>17.07</v>
      </c>
      <c r="K41" s="56">
        <v>2713</v>
      </c>
    </row>
    <row r="42" spans="1:11" x14ac:dyDescent="0.2">
      <c r="A42" s="123" t="s">
        <v>391</v>
      </c>
      <c r="B42" s="141">
        <v>20898</v>
      </c>
      <c r="C42" s="141">
        <v>3718980400</v>
      </c>
      <c r="D42" s="122">
        <v>4030006169</v>
      </c>
      <c r="E42" s="122">
        <v>192842</v>
      </c>
      <c r="F42" s="142">
        <v>86.2</v>
      </c>
      <c r="G42" s="56">
        <v>5379575699</v>
      </c>
      <c r="H42" s="56">
        <v>1349569530</v>
      </c>
      <c r="I42" s="265">
        <v>19.14</v>
      </c>
      <c r="J42" s="266">
        <v>17.07</v>
      </c>
      <c r="K42" s="56">
        <v>12360</v>
      </c>
    </row>
    <row r="43" spans="1:11" x14ac:dyDescent="0.2">
      <c r="A43" s="123" t="s">
        <v>386</v>
      </c>
      <c r="B43" s="141">
        <v>219295</v>
      </c>
      <c r="C43" s="141">
        <v>46098494800</v>
      </c>
      <c r="D43" s="122">
        <v>49953804117</v>
      </c>
      <c r="E43" s="122">
        <v>227793</v>
      </c>
      <c r="F43" s="142">
        <v>101.8</v>
      </c>
      <c r="G43" s="56">
        <v>56451050477</v>
      </c>
      <c r="H43" s="56">
        <v>6497246360</v>
      </c>
      <c r="I43" s="265">
        <v>19.14</v>
      </c>
      <c r="J43" s="266">
        <v>17.07</v>
      </c>
      <c r="K43" s="56">
        <v>5671</v>
      </c>
    </row>
    <row r="44" spans="1:11" x14ac:dyDescent="0.2">
      <c r="A44" s="123" t="s">
        <v>392</v>
      </c>
      <c r="B44" s="141">
        <v>9407</v>
      </c>
      <c r="C44" s="141">
        <v>1746837800</v>
      </c>
      <c r="D44" s="122">
        <v>1892929339</v>
      </c>
      <c r="E44" s="122">
        <v>201226</v>
      </c>
      <c r="F44" s="142">
        <v>89.9</v>
      </c>
      <c r="G44" s="56">
        <v>2421555584</v>
      </c>
      <c r="H44" s="56">
        <v>528626245</v>
      </c>
      <c r="I44" s="265">
        <v>19.14</v>
      </c>
      <c r="J44" s="266">
        <v>17.07</v>
      </c>
      <c r="K44" s="56">
        <v>10756</v>
      </c>
    </row>
    <row r="45" spans="1:11" x14ac:dyDescent="0.2">
      <c r="A45" s="123" t="s">
        <v>393</v>
      </c>
      <c r="B45" s="141">
        <v>21954</v>
      </c>
      <c r="C45" s="141">
        <v>4399421700</v>
      </c>
      <c r="D45" s="122">
        <v>4767354136</v>
      </c>
      <c r="E45" s="122">
        <v>217152</v>
      </c>
      <c r="F45" s="142">
        <v>97</v>
      </c>
      <c r="G45" s="56">
        <v>5651411852</v>
      </c>
      <c r="H45" s="56">
        <v>884057716</v>
      </c>
      <c r="I45" s="265">
        <v>19.14</v>
      </c>
      <c r="J45" s="266">
        <v>17.07</v>
      </c>
      <c r="K45" s="56">
        <v>7707</v>
      </c>
    </row>
    <row r="46" spans="1:11" x14ac:dyDescent="0.2">
      <c r="A46" s="18" t="s">
        <v>394</v>
      </c>
      <c r="B46" s="141"/>
      <c r="C46" s="141"/>
      <c r="D46" s="122"/>
      <c r="E46" s="122"/>
      <c r="F46" s="142"/>
      <c r="G46" s="56"/>
      <c r="H46" s="56"/>
      <c r="I46" s="265"/>
      <c r="J46" s="266"/>
      <c r="K46" s="56"/>
    </row>
    <row r="47" spans="1:11" x14ac:dyDescent="0.2">
      <c r="A47" s="123" t="s">
        <v>395</v>
      </c>
      <c r="B47" s="141">
        <v>104616</v>
      </c>
      <c r="C47" s="141">
        <v>18895762900</v>
      </c>
      <c r="D47" s="122">
        <v>20476053343</v>
      </c>
      <c r="E47" s="122">
        <v>195726</v>
      </c>
      <c r="F47" s="142">
        <v>87.4</v>
      </c>
      <c r="G47" s="56">
        <v>26930313490</v>
      </c>
      <c r="H47" s="56">
        <v>6454260147</v>
      </c>
      <c r="I47" s="265">
        <v>19.93</v>
      </c>
      <c r="J47" s="266">
        <v>17.86</v>
      </c>
      <c r="K47" s="56">
        <v>12296</v>
      </c>
    </row>
    <row r="48" spans="1:11" x14ac:dyDescent="0.2">
      <c r="A48" s="123" t="s">
        <v>396</v>
      </c>
      <c r="B48" s="141">
        <v>16928</v>
      </c>
      <c r="C48" s="141">
        <v>2840011100</v>
      </c>
      <c r="D48" s="122">
        <v>3077526908</v>
      </c>
      <c r="E48" s="122">
        <v>181801</v>
      </c>
      <c r="F48" s="142">
        <v>81.2</v>
      </c>
      <c r="G48" s="56">
        <v>4357615917</v>
      </c>
      <c r="H48" s="56">
        <v>1280089009</v>
      </c>
      <c r="I48" s="265">
        <v>19.93</v>
      </c>
      <c r="J48" s="266">
        <v>17.86</v>
      </c>
      <c r="K48" s="56">
        <v>15071</v>
      </c>
    </row>
    <row r="49" spans="1:11" x14ac:dyDescent="0.2">
      <c r="A49" s="123" t="s">
        <v>397</v>
      </c>
      <c r="B49" s="141">
        <v>10985</v>
      </c>
      <c r="C49" s="141">
        <v>2116619600</v>
      </c>
      <c r="D49" s="122">
        <v>2293636730</v>
      </c>
      <c r="E49" s="122">
        <v>208797</v>
      </c>
      <c r="F49" s="142">
        <v>93.3</v>
      </c>
      <c r="G49" s="56">
        <v>2827765291</v>
      </c>
      <c r="H49" s="56">
        <v>534128561</v>
      </c>
      <c r="I49" s="265">
        <v>19.93</v>
      </c>
      <c r="J49" s="266">
        <v>17.86</v>
      </c>
      <c r="K49" s="56">
        <v>9691</v>
      </c>
    </row>
    <row r="50" spans="1:11" x14ac:dyDescent="0.2">
      <c r="A50" s="123" t="s">
        <v>398</v>
      </c>
      <c r="B50" s="141">
        <v>34073</v>
      </c>
      <c r="C50" s="141">
        <v>6171173500</v>
      </c>
      <c r="D50" s="122">
        <v>6687281082</v>
      </c>
      <c r="E50" s="122">
        <v>196263</v>
      </c>
      <c r="F50" s="142">
        <v>87.7</v>
      </c>
      <c r="G50" s="56">
        <v>8771092104</v>
      </c>
      <c r="H50" s="56">
        <v>2083811022</v>
      </c>
      <c r="I50" s="265">
        <v>19.93</v>
      </c>
      <c r="J50" s="266">
        <v>17.86</v>
      </c>
      <c r="K50" s="56">
        <v>12189</v>
      </c>
    </row>
    <row r="51" spans="1:11" x14ac:dyDescent="0.2">
      <c r="A51" s="123" t="s">
        <v>399</v>
      </c>
      <c r="B51" s="141">
        <v>55396</v>
      </c>
      <c r="C51" s="141">
        <v>11098061300</v>
      </c>
      <c r="D51" s="122">
        <v>12026214363</v>
      </c>
      <c r="E51" s="122">
        <v>217095</v>
      </c>
      <c r="F51" s="142">
        <v>97</v>
      </c>
      <c r="G51" s="56">
        <v>14260071558</v>
      </c>
      <c r="H51" s="56">
        <v>2233857195</v>
      </c>
      <c r="I51" s="265">
        <v>19.93</v>
      </c>
      <c r="J51" s="266">
        <v>17.86</v>
      </c>
      <c r="K51" s="56">
        <v>8037</v>
      </c>
    </row>
    <row r="52" spans="1:11" x14ac:dyDescent="0.2">
      <c r="A52" s="123" t="s">
        <v>400</v>
      </c>
      <c r="B52" s="141">
        <v>12013</v>
      </c>
      <c r="C52" s="141">
        <v>2305363600</v>
      </c>
      <c r="D52" s="122">
        <v>2498165769</v>
      </c>
      <c r="E52" s="122">
        <v>207955</v>
      </c>
      <c r="F52" s="142">
        <v>92.9</v>
      </c>
      <c r="G52" s="56">
        <v>3092393668</v>
      </c>
      <c r="H52" s="56">
        <v>594227899</v>
      </c>
      <c r="I52" s="265">
        <v>19.93</v>
      </c>
      <c r="J52" s="266">
        <v>17.86</v>
      </c>
      <c r="K52" s="56">
        <v>9858</v>
      </c>
    </row>
    <row r="53" spans="1:11" x14ac:dyDescent="0.2">
      <c r="A53" s="123" t="s">
        <v>401</v>
      </c>
      <c r="B53" s="141">
        <v>34937</v>
      </c>
      <c r="C53" s="141">
        <v>7397373200</v>
      </c>
      <c r="D53" s="122">
        <v>8016030315</v>
      </c>
      <c r="E53" s="122">
        <v>229442</v>
      </c>
      <c r="F53" s="142">
        <v>102.5</v>
      </c>
      <c r="G53" s="56">
        <v>8993503502</v>
      </c>
      <c r="H53" s="56">
        <v>977473187</v>
      </c>
      <c r="I53" s="265">
        <v>19.93</v>
      </c>
      <c r="J53" s="266">
        <v>17.86</v>
      </c>
      <c r="K53" s="56">
        <v>5576</v>
      </c>
    </row>
    <row r="54" spans="1:11" x14ac:dyDescent="0.2">
      <c r="A54" s="123" t="s">
        <v>402</v>
      </c>
      <c r="B54" s="141">
        <v>12862</v>
      </c>
      <c r="C54" s="141">
        <v>2756919200</v>
      </c>
      <c r="D54" s="122">
        <v>2987485867</v>
      </c>
      <c r="E54" s="122">
        <v>232272</v>
      </c>
      <c r="F54" s="142">
        <v>103.8</v>
      </c>
      <c r="G54" s="56">
        <v>3310943757</v>
      </c>
      <c r="H54" s="56">
        <v>323457890</v>
      </c>
      <c r="I54" s="265">
        <v>19.93</v>
      </c>
      <c r="J54" s="266">
        <v>17.86</v>
      </c>
      <c r="K54" s="56">
        <v>5012</v>
      </c>
    </row>
    <row r="55" spans="1:11" x14ac:dyDescent="0.2">
      <c r="A55" s="123" t="s">
        <v>403</v>
      </c>
      <c r="B55" s="141">
        <v>9187</v>
      </c>
      <c r="C55" s="141">
        <v>1565829800</v>
      </c>
      <c r="D55" s="122">
        <v>1696783278</v>
      </c>
      <c r="E55" s="122">
        <v>184694</v>
      </c>
      <c r="F55" s="142">
        <v>82.5</v>
      </c>
      <c r="G55" s="56">
        <v>2364923052</v>
      </c>
      <c r="H55" s="56">
        <v>668139774</v>
      </c>
      <c r="I55" s="265">
        <v>19.93</v>
      </c>
      <c r="J55" s="266">
        <v>17.86</v>
      </c>
      <c r="K55" s="56">
        <v>14494</v>
      </c>
    </row>
    <row r="56" spans="1:11" x14ac:dyDescent="0.2">
      <c r="A56" s="18" t="s">
        <v>404</v>
      </c>
      <c r="B56" s="141"/>
      <c r="C56" s="141"/>
      <c r="D56" s="122"/>
      <c r="E56" s="122"/>
      <c r="F56" s="142"/>
      <c r="G56" s="56"/>
      <c r="H56" s="56"/>
      <c r="I56" s="265"/>
      <c r="J56" s="266"/>
      <c r="K56" s="56"/>
    </row>
    <row r="57" spans="1:11" x14ac:dyDescent="0.2">
      <c r="A57" s="123" t="s">
        <v>405</v>
      </c>
      <c r="B57" s="141">
        <v>5449</v>
      </c>
      <c r="C57" s="141">
        <v>1007188400</v>
      </c>
      <c r="D57" s="122">
        <v>1091421580</v>
      </c>
      <c r="E57" s="122">
        <v>200298</v>
      </c>
      <c r="F57" s="142">
        <v>89.5</v>
      </c>
      <c r="G57" s="56">
        <v>1402684849</v>
      </c>
      <c r="H57" s="56">
        <v>311263269</v>
      </c>
      <c r="I57" s="265">
        <v>18.93</v>
      </c>
      <c r="J57" s="266">
        <v>16.86</v>
      </c>
      <c r="K57" s="56">
        <v>10813</v>
      </c>
    </row>
    <row r="58" spans="1:11" x14ac:dyDescent="0.2">
      <c r="A58" s="123" t="s">
        <v>406</v>
      </c>
      <c r="B58" s="141">
        <v>21515</v>
      </c>
      <c r="C58" s="141">
        <v>4140462000</v>
      </c>
      <c r="D58" s="122">
        <v>4486737118</v>
      </c>
      <c r="E58" s="122">
        <v>208540</v>
      </c>
      <c r="F58" s="142">
        <v>93.2</v>
      </c>
      <c r="G58" s="56">
        <v>5538404209</v>
      </c>
      <c r="H58" s="56">
        <v>1051667091</v>
      </c>
      <c r="I58" s="265">
        <v>18.93</v>
      </c>
      <c r="J58" s="266">
        <v>16.86</v>
      </c>
      <c r="K58" s="56">
        <v>9253</v>
      </c>
    </row>
    <row r="59" spans="1:11" x14ac:dyDescent="0.2">
      <c r="A59" s="123" t="s">
        <v>407</v>
      </c>
      <c r="B59" s="141">
        <v>9874</v>
      </c>
      <c r="C59" s="141">
        <v>1839130100</v>
      </c>
      <c r="D59" s="122">
        <v>1992940229</v>
      </c>
      <c r="E59" s="122">
        <v>201837</v>
      </c>
      <c r="F59" s="142">
        <v>90.2</v>
      </c>
      <c r="G59" s="56">
        <v>2541771004</v>
      </c>
      <c r="H59" s="56">
        <v>548830775</v>
      </c>
      <c r="I59" s="265">
        <v>18.93</v>
      </c>
      <c r="J59" s="266">
        <v>16.86</v>
      </c>
      <c r="K59" s="56">
        <v>10522</v>
      </c>
    </row>
    <row r="60" spans="1:11" x14ac:dyDescent="0.2">
      <c r="A60" s="123" t="s">
        <v>408</v>
      </c>
      <c r="B60" s="141">
        <v>158245</v>
      </c>
      <c r="C60" s="141">
        <v>32354836500</v>
      </c>
      <c r="D60" s="122">
        <v>35060736186</v>
      </c>
      <c r="E60" s="122">
        <v>221560</v>
      </c>
      <c r="F60" s="142">
        <v>99</v>
      </c>
      <c r="G60" s="56">
        <v>40735522847</v>
      </c>
      <c r="H60" s="56">
        <v>5674786661</v>
      </c>
      <c r="I60" s="265">
        <v>18.93</v>
      </c>
      <c r="J60" s="266">
        <v>16.86</v>
      </c>
      <c r="K60" s="56">
        <v>6788</v>
      </c>
    </row>
    <row r="61" spans="1:11" x14ac:dyDescent="0.2">
      <c r="A61" s="123" t="s">
        <v>409</v>
      </c>
      <c r="B61" s="141">
        <v>27015</v>
      </c>
      <c r="C61" s="141">
        <v>5203669800</v>
      </c>
      <c r="D61" s="122">
        <v>5638863113</v>
      </c>
      <c r="E61" s="122">
        <v>208731</v>
      </c>
      <c r="F61" s="142">
        <v>93.2</v>
      </c>
      <c r="G61" s="56">
        <v>6954217509</v>
      </c>
      <c r="H61" s="56">
        <v>1315354396</v>
      </c>
      <c r="I61" s="265">
        <v>18.93</v>
      </c>
      <c r="J61" s="266">
        <v>16.86</v>
      </c>
      <c r="K61" s="56">
        <v>9217</v>
      </c>
    </row>
    <row r="62" spans="1:11" x14ac:dyDescent="0.2">
      <c r="A62" s="123" t="s">
        <v>410</v>
      </c>
      <c r="B62" s="141">
        <v>43498</v>
      </c>
      <c r="C62" s="141">
        <v>8061718000</v>
      </c>
      <c r="D62" s="122">
        <v>8735935600</v>
      </c>
      <c r="E62" s="122">
        <v>200835</v>
      </c>
      <c r="F62" s="142">
        <v>89.7</v>
      </c>
      <c r="G62" s="56">
        <v>11197281259</v>
      </c>
      <c r="H62" s="56">
        <v>2461345659</v>
      </c>
      <c r="I62" s="265">
        <v>18.93</v>
      </c>
      <c r="J62" s="266">
        <v>16.86</v>
      </c>
      <c r="K62" s="56">
        <v>10712</v>
      </c>
    </row>
    <row r="63" spans="1:11" x14ac:dyDescent="0.2">
      <c r="A63" s="123" t="s">
        <v>411</v>
      </c>
      <c r="B63" s="141">
        <v>140851</v>
      </c>
      <c r="C63" s="141">
        <v>26592502000</v>
      </c>
      <c r="D63" s="122">
        <v>28816486127</v>
      </c>
      <c r="E63" s="122">
        <v>204588</v>
      </c>
      <c r="F63" s="142">
        <v>91.4</v>
      </c>
      <c r="G63" s="56">
        <v>36257948931</v>
      </c>
      <c r="H63" s="56">
        <v>7441462804</v>
      </c>
      <c r="I63" s="265">
        <v>18.93</v>
      </c>
      <c r="J63" s="266">
        <v>16.86</v>
      </c>
      <c r="K63" s="56">
        <v>10001</v>
      </c>
    </row>
    <row r="64" spans="1:11" x14ac:dyDescent="0.2">
      <c r="A64" s="123" t="s">
        <v>412</v>
      </c>
      <c r="B64" s="141">
        <v>14544</v>
      </c>
      <c r="C64" s="141">
        <v>2900649300</v>
      </c>
      <c r="D64" s="122">
        <v>3143236402</v>
      </c>
      <c r="E64" s="122">
        <v>216119</v>
      </c>
      <c r="F64" s="142">
        <v>96.5</v>
      </c>
      <c r="G64" s="56">
        <v>3743925206</v>
      </c>
      <c r="H64" s="56">
        <v>600688804</v>
      </c>
      <c r="I64" s="265">
        <v>18.93</v>
      </c>
      <c r="J64" s="266">
        <v>16.86</v>
      </c>
      <c r="K64" s="56">
        <v>7818</v>
      </c>
    </row>
    <row r="65" spans="1:11" x14ac:dyDescent="0.2">
      <c r="A65" s="123" t="s">
        <v>413</v>
      </c>
      <c r="B65" s="141">
        <v>7413</v>
      </c>
      <c r="C65" s="141">
        <v>1462797100</v>
      </c>
      <c r="D65" s="122">
        <v>1585133747</v>
      </c>
      <c r="E65" s="122">
        <v>213832</v>
      </c>
      <c r="F65" s="142">
        <v>95.5</v>
      </c>
      <c r="G65" s="56">
        <v>1908258908</v>
      </c>
      <c r="H65" s="56">
        <v>323125161</v>
      </c>
      <c r="I65" s="265">
        <v>18.93</v>
      </c>
      <c r="J65" s="266">
        <v>16.86</v>
      </c>
      <c r="K65" s="56">
        <v>8251</v>
      </c>
    </row>
    <row r="66" spans="1:11" x14ac:dyDescent="0.2">
      <c r="A66" s="123" t="s">
        <v>414</v>
      </c>
      <c r="B66" s="141">
        <v>7900</v>
      </c>
      <c r="C66" s="141">
        <v>1377457000</v>
      </c>
      <c r="D66" s="122">
        <v>1492656484</v>
      </c>
      <c r="E66" s="122">
        <v>188944</v>
      </c>
      <c r="F66" s="142">
        <v>84.4</v>
      </c>
      <c r="G66" s="56">
        <v>2033622740</v>
      </c>
      <c r="H66" s="56">
        <v>540966256</v>
      </c>
      <c r="I66" s="265">
        <v>18.93</v>
      </c>
      <c r="J66" s="266">
        <v>16.86</v>
      </c>
      <c r="K66" s="56">
        <v>12963</v>
      </c>
    </row>
    <row r="67" spans="1:11" x14ac:dyDescent="0.2">
      <c r="A67" s="123" t="s">
        <v>415</v>
      </c>
      <c r="B67" s="141">
        <v>3739</v>
      </c>
      <c r="C67" s="141">
        <v>659713400</v>
      </c>
      <c r="D67" s="122">
        <v>714886551</v>
      </c>
      <c r="E67" s="122">
        <v>191197</v>
      </c>
      <c r="F67" s="142">
        <v>85.4</v>
      </c>
      <c r="G67" s="56">
        <v>962495623</v>
      </c>
      <c r="H67" s="56">
        <v>247609072</v>
      </c>
      <c r="I67" s="265">
        <v>18.93</v>
      </c>
      <c r="J67" s="266">
        <v>16.86</v>
      </c>
      <c r="K67" s="56">
        <v>12536</v>
      </c>
    </row>
    <row r="68" spans="1:11" x14ac:dyDescent="0.2">
      <c r="A68" s="123" t="s">
        <v>416</v>
      </c>
      <c r="B68" s="141">
        <v>11611</v>
      </c>
      <c r="C68" s="141">
        <v>2171552500</v>
      </c>
      <c r="D68" s="122">
        <v>2353163779</v>
      </c>
      <c r="E68" s="122">
        <v>202667</v>
      </c>
      <c r="F68" s="142">
        <v>90.5</v>
      </c>
      <c r="G68" s="56">
        <v>2988910587</v>
      </c>
      <c r="H68" s="56">
        <v>635746808</v>
      </c>
      <c r="I68" s="265">
        <v>18.93</v>
      </c>
      <c r="J68" s="266">
        <v>16.86</v>
      </c>
      <c r="K68" s="56">
        <v>10365</v>
      </c>
    </row>
    <row r="69" spans="1:11" x14ac:dyDescent="0.2">
      <c r="A69" s="123" t="s">
        <v>417</v>
      </c>
      <c r="B69" s="141">
        <v>5366</v>
      </c>
      <c r="C69" s="141">
        <v>922800800</v>
      </c>
      <c r="D69" s="122">
        <v>999976477</v>
      </c>
      <c r="E69" s="122">
        <v>186354</v>
      </c>
      <c r="F69" s="142">
        <v>83.3</v>
      </c>
      <c r="G69" s="56">
        <v>1381318940</v>
      </c>
      <c r="H69" s="56">
        <v>381342463</v>
      </c>
      <c r="I69" s="265">
        <v>18.93</v>
      </c>
      <c r="J69" s="266">
        <v>16.86</v>
      </c>
      <c r="K69" s="56">
        <v>13453</v>
      </c>
    </row>
    <row r="70" spans="1:11" x14ac:dyDescent="0.2">
      <c r="A70" s="18" t="s">
        <v>418</v>
      </c>
      <c r="B70" s="141"/>
      <c r="C70" s="141"/>
      <c r="D70" s="122"/>
      <c r="E70" s="122"/>
      <c r="F70" s="142"/>
      <c r="G70" s="56"/>
      <c r="H70" s="56"/>
      <c r="I70" s="265"/>
      <c r="J70" s="266"/>
      <c r="K70" s="56"/>
    </row>
    <row r="71" spans="1:11" x14ac:dyDescent="0.2">
      <c r="A71" s="123" t="s">
        <v>419</v>
      </c>
      <c r="B71" s="141">
        <v>6774</v>
      </c>
      <c r="C71" s="141">
        <v>1244788100</v>
      </c>
      <c r="D71" s="122">
        <v>1348892218</v>
      </c>
      <c r="E71" s="122">
        <v>199128</v>
      </c>
      <c r="F71" s="142">
        <v>89</v>
      </c>
      <c r="G71" s="56">
        <v>1743767144</v>
      </c>
      <c r="H71" s="56">
        <v>394874926</v>
      </c>
      <c r="I71" s="265">
        <v>19.14</v>
      </c>
      <c r="J71" s="266">
        <v>17.07</v>
      </c>
      <c r="K71" s="56">
        <v>11157</v>
      </c>
    </row>
    <row r="72" spans="1:11" x14ac:dyDescent="0.2">
      <c r="A72" s="123" t="s">
        <v>420</v>
      </c>
      <c r="B72" s="141">
        <v>17434</v>
      </c>
      <c r="C72" s="141">
        <v>3350594600</v>
      </c>
      <c r="D72" s="122">
        <v>3630811528</v>
      </c>
      <c r="E72" s="122">
        <v>208260</v>
      </c>
      <c r="F72" s="142">
        <v>93</v>
      </c>
      <c r="G72" s="56">
        <v>4487870740</v>
      </c>
      <c r="H72" s="56">
        <v>857059212</v>
      </c>
      <c r="I72" s="265">
        <v>19.14</v>
      </c>
      <c r="J72" s="266">
        <v>17.07</v>
      </c>
      <c r="K72" s="56">
        <v>9409</v>
      </c>
    </row>
    <row r="73" spans="1:11" x14ac:dyDescent="0.2">
      <c r="A73" s="123" t="s">
        <v>421</v>
      </c>
      <c r="B73" s="141">
        <v>29620</v>
      </c>
      <c r="C73" s="141">
        <v>5642679400</v>
      </c>
      <c r="D73" s="122">
        <v>6114587964</v>
      </c>
      <c r="E73" s="122">
        <v>206434</v>
      </c>
      <c r="F73" s="142">
        <v>92.2</v>
      </c>
      <c r="G73" s="56">
        <v>7624798172</v>
      </c>
      <c r="H73" s="56">
        <v>1510210208</v>
      </c>
      <c r="I73" s="265">
        <v>19.14</v>
      </c>
      <c r="J73" s="266">
        <v>17.07</v>
      </c>
      <c r="K73" s="56">
        <v>9759</v>
      </c>
    </row>
    <row r="74" spans="1:11" x14ac:dyDescent="0.2">
      <c r="A74" s="123" t="s">
        <v>422</v>
      </c>
      <c r="B74" s="141">
        <v>9701</v>
      </c>
      <c r="C74" s="141">
        <v>1899136200</v>
      </c>
      <c r="D74" s="122">
        <v>2057964759</v>
      </c>
      <c r="E74" s="122">
        <v>212139</v>
      </c>
      <c r="F74" s="142">
        <v>94.8</v>
      </c>
      <c r="G74" s="56">
        <v>2497237241</v>
      </c>
      <c r="H74" s="56">
        <v>439272482</v>
      </c>
      <c r="I74" s="265">
        <v>19.14</v>
      </c>
      <c r="J74" s="266">
        <v>17.07</v>
      </c>
      <c r="K74" s="56">
        <v>8667</v>
      </c>
    </row>
    <row r="75" spans="1:11" x14ac:dyDescent="0.2">
      <c r="A75" s="123" t="s">
        <v>423</v>
      </c>
      <c r="B75" s="141">
        <v>11803</v>
      </c>
      <c r="C75" s="141">
        <v>2256163400</v>
      </c>
      <c r="D75" s="122">
        <v>2444850857</v>
      </c>
      <c r="E75" s="122">
        <v>207138</v>
      </c>
      <c r="F75" s="142">
        <v>92.5</v>
      </c>
      <c r="G75" s="56">
        <v>3038335342</v>
      </c>
      <c r="H75" s="56">
        <v>593484485</v>
      </c>
      <c r="I75" s="265">
        <v>19.14</v>
      </c>
      <c r="J75" s="266">
        <v>17.07</v>
      </c>
      <c r="K75" s="56">
        <v>9624</v>
      </c>
    </row>
    <row r="76" spans="1:11" x14ac:dyDescent="0.2">
      <c r="A76" s="123" t="s">
        <v>424</v>
      </c>
      <c r="B76" s="141">
        <v>137171</v>
      </c>
      <c r="C76" s="141">
        <v>27593677400</v>
      </c>
      <c r="D76" s="122">
        <v>29901391828</v>
      </c>
      <c r="E76" s="122">
        <v>217986</v>
      </c>
      <c r="F76" s="142">
        <v>97.4</v>
      </c>
      <c r="G76" s="56">
        <v>35310641123</v>
      </c>
      <c r="H76" s="56">
        <v>5409249295</v>
      </c>
      <c r="I76" s="265">
        <v>19.14</v>
      </c>
      <c r="J76" s="266">
        <v>17.07</v>
      </c>
      <c r="K76" s="56">
        <v>7548</v>
      </c>
    </row>
    <row r="77" spans="1:11" x14ac:dyDescent="0.2">
      <c r="A77" s="123" t="s">
        <v>425</v>
      </c>
      <c r="B77" s="141">
        <v>7310</v>
      </c>
      <c r="C77" s="141">
        <v>1346630100</v>
      </c>
      <c r="D77" s="122">
        <v>1459251469</v>
      </c>
      <c r="E77" s="122">
        <v>199624</v>
      </c>
      <c r="F77" s="142">
        <v>89.2</v>
      </c>
      <c r="G77" s="56">
        <v>1881744586</v>
      </c>
      <c r="H77" s="56">
        <v>422493117</v>
      </c>
      <c r="I77" s="265">
        <v>19.14</v>
      </c>
      <c r="J77" s="266">
        <v>17.07</v>
      </c>
      <c r="K77" s="56">
        <v>11062</v>
      </c>
    </row>
    <row r="78" spans="1:11" x14ac:dyDescent="0.2">
      <c r="A78" s="123" t="s">
        <v>426</v>
      </c>
      <c r="B78" s="141">
        <v>31131</v>
      </c>
      <c r="C78" s="141">
        <v>5668728200</v>
      </c>
      <c r="D78" s="122">
        <v>6142815277</v>
      </c>
      <c r="E78" s="122">
        <v>197321</v>
      </c>
      <c r="F78" s="142">
        <v>88.2</v>
      </c>
      <c r="G78" s="56">
        <v>8013760699</v>
      </c>
      <c r="H78" s="56">
        <v>1870945422</v>
      </c>
      <c r="I78" s="265">
        <v>19.14</v>
      </c>
      <c r="J78" s="266">
        <v>17.07</v>
      </c>
      <c r="K78" s="56">
        <v>11503</v>
      </c>
    </row>
    <row r="79" spans="1:11" x14ac:dyDescent="0.2">
      <c r="A79" s="123" t="s">
        <v>427</v>
      </c>
      <c r="B79" s="141">
        <v>11462</v>
      </c>
      <c r="C79" s="141">
        <v>1994669000</v>
      </c>
      <c r="D79" s="122">
        <v>2161487158</v>
      </c>
      <c r="E79" s="122">
        <v>188579</v>
      </c>
      <c r="F79" s="142">
        <v>84.2</v>
      </c>
      <c r="G79" s="56">
        <v>2950554917</v>
      </c>
      <c r="H79" s="56">
        <v>789067759</v>
      </c>
      <c r="I79" s="265">
        <v>19.14</v>
      </c>
      <c r="J79" s="266">
        <v>17.07</v>
      </c>
      <c r="K79" s="56">
        <v>13176</v>
      </c>
    </row>
    <row r="80" spans="1:11" x14ac:dyDescent="0.2">
      <c r="A80" s="123" t="s">
        <v>428</v>
      </c>
      <c r="B80" s="141">
        <v>18896</v>
      </c>
      <c r="C80" s="141">
        <v>3421047100</v>
      </c>
      <c r="D80" s="122">
        <v>3707156111</v>
      </c>
      <c r="E80" s="122">
        <v>196187</v>
      </c>
      <c r="F80" s="142">
        <v>87.6</v>
      </c>
      <c r="G80" s="56">
        <v>4864219658</v>
      </c>
      <c r="H80" s="56">
        <v>1157063547</v>
      </c>
      <c r="I80" s="265">
        <v>19.14</v>
      </c>
      <c r="J80" s="266">
        <v>17.07</v>
      </c>
      <c r="K80" s="56">
        <v>11720</v>
      </c>
    </row>
    <row r="81" spans="1:11" x14ac:dyDescent="0.2">
      <c r="A81" s="123" t="s">
        <v>429</v>
      </c>
      <c r="B81" s="141">
        <v>13834</v>
      </c>
      <c r="C81" s="141">
        <v>2616464600</v>
      </c>
      <c r="D81" s="122">
        <v>2835284767</v>
      </c>
      <c r="E81" s="122">
        <v>204950</v>
      </c>
      <c r="F81" s="142">
        <v>91.6</v>
      </c>
      <c r="G81" s="56">
        <v>3561156580</v>
      </c>
      <c r="H81" s="56">
        <v>725871813</v>
      </c>
      <c r="I81" s="265">
        <v>19.14</v>
      </c>
      <c r="J81" s="266">
        <v>17.07</v>
      </c>
      <c r="K81" s="56">
        <v>10043</v>
      </c>
    </row>
    <row r="82" spans="1:11" x14ac:dyDescent="0.2">
      <c r="A82" s="123" t="s">
        <v>430</v>
      </c>
      <c r="B82" s="141">
        <v>27381</v>
      </c>
      <c r="C82" s="141">
        <v>5140398000</v>
      </c>
      <c r="D82" s="122">
        <v>5570299766</v>
      </c>
      <c r="E82" s="122">
        <v>203437</v>
      </c>
      <c r="F82" s="142">
        <v>90.9</v>
      </c>
      <c r="G82" s="56">
        <v>7048433449</v>
      </c>
      <c r="H82" s="56">
        <v>1478133683</v>
      </c>
      <c r="I82" s="265">
        <v>19.14</v>
      </c>
      <c r="J82" s="266">
        <v>17.07</v>
      </c>
      <c r="K82" s="56">
        <v>10333</v>
      </c>
    </row>
    <row r="83" spans="1:11" x14ac:dyDescent="0.2">
      <c r="A83" s="123" t="s">
        <v>431</v>
      </c>
      <c r="B83" s="141">
        <v>34123</v>
      </c>
      <c r="C83" s="141">
        <v>6918595700</v>
      </c>
      <c r="D83" s="122">
        <v>7497211696</v>
      </c>
      <c r="E83" s="122">
        <v>219711</v>
      </c>
      <c r="F83" s="142">
        <v>98.2</v>
      </c>
      <c r="G83" s="56">
        <v>8783963134</v>
      </c>
      <c r="H83" s="56">
        <v>1286751438</v>
      </c>
      <c r="I83" s="265">
        <v>19.14</v>
      </c>
      <c r="J83" s="266">
        <v>17.07</v>
      </c>
      <c r="K83" s="56">
        <v>7218</v>
      </c>
    </row>
    <row r="84" spans="1:11" x14ac:dyDescent="0.2">
      <c r="A84" s="18" t="s">
        <v>432</v>
      </c>
      <c r="B84" s="141"/>
      <c r="C84" s="141"/>
      <c r="D84" s="122"/>
      <c r="E84" s="122"/>
      <c r="F84" s="142"/>
      <c r="G84" s="56"/>
      <c r="H84" s="56"/>
      <c r="I84" s="265"/>
      <c r="J84" s="266"/>
      <c r="K84" s="56"/>
    </row>
    <row r="85" spans="1:11" x14ac:dyDescent="0.2">
      <c r="A85" s="123" t="s">
        <v>433</v>
      </c>
      <c r="B85" s="141">
        <v>19982</v>
      </c>
      <c r="C85" s="141">
        <v>3547166200</v>
      </c>
      <c r="D85" s="122">
        <v>3843822804</v>
      </c>
      <c r="E85" s="122">
        <v>192364</v>
      </c>
      <c r="F85" s="142">
        <v>85.9</v>
      </c>
      <c r="G85" s="56">
        <v>5143778429</v>
      </c>
      <c r="H85" s="56">
        <v>1299955625</v>
      </c>
      <c r="I85" s="265">
        <v>19.77</v>
      </c>
      <c r="J85" s="266">
        <v>17.7</v>
      </c>
      <c r="K85" s="56">
        <v>12862</v>
      </c>
    </row>
    <row r="86" spans="1:11" x14ac:dyDescent="0.2">
      <c r="A86" s="123" t="s">
        <v>434</v>
      </c>
      <c r="B86" s="141">
        <v>8791</v>
      </c>
      <c r="C86" s="141">
        <v>1391554800</v>
      </c>
      <c r="D86" s="122">
        <v>1507933311</v>
      </c>
      <c r="E86" s="122">
        <v>171531</v>
      </c>
      <c r="F86" s="142">
        <v>76.599999999999994</v>
      </c>
      <c r="G86" s="56">
        <v>2262984495</v>
      </c>
      <c r="H86" s="56">
        <v>755051184</v>
      </c>
      <c r="I86" s="265">
        <v>19.77</v>
      </c>
      <c r="J86" s="266">
        <v>17.7</v>
      </c>
      <c r="K86" s="56">
        <v>16980</v>
      </c>
    </row>
    <row r="87" spans="1:11" x14ac:dyDescent="0.2">
      <c r="A87" s="123" t="s">
        <v>435</v>
      </c>
      <c r="B87" s="141">
        <v>28243</v>
      </c>
      <c r="C87" s="141">
        <v>5372754800</v>
      </c>
      <c r="D87" s="122">
        <v>5822089029</v>
      </c>
      <c r="E87" s="122">
        <v>206143</v>
      </c>
      <c r="F87" s="142">
        <v>92.1</v>
      </c>
      <c r="G87" s="56">
        <v>7270330006</v>
      </c>
      <c r="H87" s="56">
        <v>1448240977</v>
      </c>
      <c r="I87" s="265">
        <v>19.77</v>
      </c>
      <c r="J87" s="266">
        <v>17.7</v>
      </c>
      <c r="K87" s="56">
        <v>10138</v>
      </c>
    </row>
    <row r="88" spans="1:11" x14ac:dyDescent="0.2">
      <c r="A88" s="123" t="s">
        <v>436</v>
      </c>
      <c r="B88" s="141">
        <v>10155</v>
      </c>
      <c r="C88" s="141">
        <v>1704933300</v>
      </c>
      <c r="D88" s="122">
        <v>1847520282</v>
      </c>
      <c r="E88" s="122">
        <v>181932</v>
      </c>
      <c r="F88" s="142">
        <v>81.3</v>
      </c>
      <c r="G88" s="56">
        <v>2614106193</v>
      </c>
      <c r="H88" s="56">
        <v>766585911</v>
      </c>
      <c r="I88" s="265">
        <v>19.77</v>
      </c>
      <c r="J88" s="266">
        <v>17.7</v>
      </c>
      <c r="K88" s="56">
        <v>14924</v>
      </c>
    </row>
    <row r="89" spans="1:11" x14ac:dyDescent="0.2">
      <c r="A89" s="123" t="s">
        <v>437</v>
      </c>
      <c r="B89" s="141">
        <v>12413</v>
      </c>
      <c r="C89" s="141">
        <v>2164478500</v>
      </c>
      <c r="D89" s="122">
        <v>2345498166</v>
      </c>
      <c r="E89" s="122">
        <v>188955</v>
      </c>
      <c r="F89" s="142">
        <v>84.4</v>
      </c>
      <c r="G89" s="56">
        <v>3195361908</v>
      </c>
      <c r="H89" s="56">
        <v>849863742</v>
      </c>
      <c r="I89" s="265">
        <v>19.77</v>
      </c>
      <c r="J89" s="266">
        <v>17.7</v>
      </c>
      <c r="K89" s="56">
        <v>13536</v>
      </c>
    </row>
    <row r="90" spans="1:11" x14ac:dyDescent="0.2">
      <c r="A90" s="123" t="s">
        <v>438</v>
      </c>
      <c r="B90" s="141">
        <v>9559</v>
      </c>
      <c r="C90" s="141">
        <v>1682352000</v>
      </c>
      <c r="D90" s="122">
        <v>1823050462</v>
      </c>
      <c r="E90" s="122">
        <v>190716</v>
      </c>
      <c r="F90" s="142">
        <v>85.2</v>
      </c>
      <c r="G90" s="56">
        <v>2460683515</v>
      </c>
      <c r="H90" s="56">
        <v>637633053</v>
      </c>
      <c r="I90" s="265">
        <v>19.77</v>
      </c>
      <c r="J90" s="266">
        <v>17.7</v>
      </c>
      <c r="K90" s="56">
        <v>13188</v>
      </c>
    </row>
    <row r="91" spans="1:11" x14ac:dyDescent="0.2">
      <c r="A91" s="123" t="s">
        <v>439</v>
      </c>
      <c r="B91" s="141">
        <v>91056</v>
      </c>
      <c r="C91" s="141">
        <v>17781087900</v>
      </c>
      <c r="D91" s="122">
        <v>19268155843</v>
      </c>
      <c r="E91" s="122">
        <v>211608</v>
      </c>
      <c r="F91" s="142">
        <v>94.5</v>
      </c>
      <c r="G91" s="56">
        <v>23439690154</v>
      </c>
      <c r="H91" s="56">
        <v>4171534311</v>
      </c>
      <c r="I91" s="265">
        <v>19.77</v>
      </c>
      <c r="J91" s="266">
        <v>17.7</v>
      </c>
      <c r="K91" s="56">
        <v>9057</v>
      </c>
    </row>
    <row r="92" spans="1:11" x14ac:dyDescent="0.2">
      <c r="A92" s="123" t="s">
        <v>440</v>
      </c>
      <c r="B92" s="141">
        <v>17084</v>
      </c>
      <c r="C92" s="141">
        <v>3552752100</v>
      </c>
      <c r="D92" s="122">
        <v>3849875864</v>
      </c>
      <c r="E92" s="122">
        <v>225350</v>
      </c>
      <c r="F92" s="142">
        <v>100.7</v>
      </c>
      <c r="G92" s="56">
        <v>4397773530</v>
      </c>
      <c r="H92" s="56">
        <v>547897666</v>
      </c>
      <c r="I92" s="265">
        <v>19.77</v>
      </c>
      <c r="J92" s="266">
        <v>17.7</v>
      </c>
      <c r="K92" s="56">
        <v>6340</v>
      </c>
    </row>
    <row r="93" spans="1:11" x14ac:dyDescent="0.2">
      <c r="A93" s="18" t="s">
        <v>441</v>
      </c>
      <c r="B93" s="141"/>
      <c r="C93" s="141"/>
      <c r="D93" s="122"/>
      <c r="E93" s="122"/>
      <c r="F93" s="142"/>
      <c r="G93" s="56"/>
      <c r="H93" s="56"/>
      <c r="I93" s="265"/>
      <c r="J93" s="266"/>
      <c r="K93" s="56"/>
    </row>
    <row r="94" spans="1:11" x14ac:dyDescent="0.2">
      <c r="A94" s="123" t="s">
        <v>442</v>
      </c>
      <c r="B94" s="141">
        <v>10859</v>
      </c>
      <c r="C94" s="141">
        <v>1914420900</v>
      </c>
      <c r="D94" s="122">
        <v>2074527749</v>
      </c>
      <c r="E94" s="122">
        <v>191042</v>
      </c>
      <c r="F94" s="142">
        <v>85.3</v>
      </c>
      <c r="G94" s="56">
        <v>2795330295</v>
      </c>
      <c r="H94" s="56">
        <v>720802546</v>
      </c>
      <c r="I94" s="265">
        <v>20.36</v>
      </c>
      <c r="J94" s="266">
        <v>18.29</v>
      </c>
      <c r="K94" s="56">
        <v>13515</v>
      </c>
    </row>
    <row r="95" spans="1:11" x14ac:dyDescent="0.2">
      <c r="A95" s="123" t="s">
        <v>443</v>
      </c>
      <c r="B95" s="141">
        <v>9349</v>
      </c>
      <c r="C95" s="141">
        <v>1673646700</v>
      </c>
      <c r="D95" s="122">
        <v>1813617121</v>
      </c>
      <c r="E95" s="122">
        <v>193990</v>
      </c>
      <c r="F95" s="142">
        <v>86.7</v>
      </c>
      <c r="G95" s="56">
        <v>2406625189</v>
      </c>
      <c r="H95" s="56">
        <v>593008068</v>
      </c>
      <c r="I95" s="265">
        <v>20.36</v>
      </c>
      <c r="J95" s="266">
        <v>18.29</v>
      </c>
      <c r="K95" s="56">
        <v>12914</v>
      </c>
    </row>
    <row r="96" spans="1:11" x14ac:dyDescent="0.2">
      <c r="A96" s="123" t="s">
        <v>444</v>
      </c>
      <c r="B96" s="141">
        <v>14563</v>
      </c>
      <c r="C96" s="141">
        <v>2418492200</v>
      </c>
      <c r="D96" s="122">
        <v>2620755540</v>
      </c>
      <c r="E96" s="122">
        <v>179960</v>
      </c>
      <c r="F96" s="142">
        <v>80.400000000000006</v>
      </c>
      <c r="G96" s="56">
        <v>3748816198</v>
      </c>
      <c r="H96" s="56">
        <v>1128060658</v>
      </c>
      <c r="I96" s="265">
        <v>20.36</v>
      </c>
      <c r="J96" s="266">
        <v>18.29</v>
      </c>
      <c r="K96" s="56">
        <v>15771</v>
      </c>
    </row>
    <row r="97" spans="1:11" x14ac:dyDescent="0.2">
      <c r="A97" s="123" t="s">
        <v>445</v>
      </c>
      <c r="B97" s="141">
        <v>6135</v>
      </c>
      <c r="C97" s="141">
        <v>956525100</v>
      </c>
      <c r="D97" s="122">
        <v>1036521207</v>
      </c>
      <c r="E97" s="122">
        <v>168952</v>
      </c>
      <c r="F97" s="142">
        <v>75.5</v>
      </c>
      <c r="G97" s="56">
        <v>1579275381</v>
      </c>
      <c r="H97" s="56">
        <v>542754174</v>
      </c>
      <c r="I97" s="265">
        <v>20.36</v>
      </c>
      <c r="J97" s="266">
        <v>18.29</v>
      </c>
      <c r="K97" s="56">
        <v>18012</v>
      </c>
    </row>
    <row r="98" spans="1:11" x14ac:dyDescent="0.2">
      <c r="A98" s="123" t="s">
        <v>441</v>
      </c>
      <c r="B98" s="141">
        <v>67295</v>
      </c>
      <c r="C98" s="141">
        <v>13285580300</v>
      </c>
      <c r="D98" s="122">
        <v>14396679952</v>
      </c>
      <c r="E98" s="122">
        <v>213934</v>
      </c>
      <c r="F98" s="142">
        <v>95.6</v>
      </c>
      <c r="G98" s="56">
        <v>17323119277</v>
      </c>
      <c r="H98" s="56">
        <v>2926439325</v>
      </c>
      <c r="I98" s="265">
        <v>20.36</v>
      </c>
      <c r="J98" s="266">
        <v>18.29</v>
      </c>
      <c r="K98" s="56">
        <v>8854</v>
      </c>
    </row>
    <row r="99" spans="1:11" x14ac:dyDescent="0.2">
      <c r="A99" s="123" t="s">
        <v>446</v>
      </c>
      <c r="B99" s="141">
        <v>13487</v>
      </c>
      <c r="C99" s="141">
        <v>2546044200</v>
      </c>
      <c r="D99" s="122">
        <v>2758974969</v>
      </c>
      <c r="E99" s="122">
        <v>204566</v>
      </c>
      <c r="F99" s="142">
        <v>91.4</v>
      </c>
      <c r="G99" s="56">
        <v>3471831632</v>
      </c>
      <c r="H99" s="56">
        <v>712856663</v>
      </c>
      <c r="I99" s="265">
        <v>20.36</v>
      </c>
      <c r="J99" s="266">
        <v>18.29</v>
      </c>
      <c r="K99" s="56">
        <v>10761</v>
      </c>
    </row>
    <row r="100" spans="1:11" x14ac:dyDescent="0.2">
      <c r="A100" s="123" t="s">
        <v>447</v>
      </c>
      <c r="B100" s="141">
        <v>14975</v>
      </c>
      <c r="C100" s="141">
        <v>2889674800</v>
      </c>
      <c r="D100" s="122">
        <v>3131344083</v>
      </c>
      <c r="E100" s="122">
        <v>209105</v>
      </c>
      <c r="F100" s="142">
        <v>93.4</v>
      </c>
      <c r="G100" s="56">
        <v>3854873485</v>
      </c>
      <c r="H100" s="56">
        <v>723529402</v>
      </c>
      <c r="I100" s="265">
        <v>20.36</v>
      </c>
      <c r="J100" s="266">
        <v>18.29</v>
      </c>
      <c r="K100" s="56">
        <v>9837</v>
      </c>
    </row>
    <row r="101" spans="1:11" x14ac:dyDescent="0.2">
      <c r="A101" s="123" t="s">
        <v>448</v>
      </c>
      <c r="B101" s="141">
        <v>20355</v>
      </c>
      <c r="C101" s="141">
        <v>3496237500</v>
      </c>
      <c r="D101" s="122">
        <v>3788634835</v>
      </c>
      <c r="E101" s="122">
        <v>186128</v>
      </c>
      <c r="F101" s="142">
        <v>83.2</v>
      </c>
      <c r="G101" s="56">
        <v>5239796313</v>
      </c>
      <c r="H101" s="56">
        <v>1451161478</v>
      </c>
      <c r="I101" s="265">
        <v>20.36</v>
      </c>
      <c r="J101" s="266">
        <v>18.29</v>
      </c>
      <c r="K101" s="56">
        <v>14515</v>
      </c>
    </row>
    <row r="102" spans="1:11" x14ac:dyDescent="0.2">
      <c r="A102" s="123" t="s">
        <v>449</v>
      </c>
      <c r="B102" s="141">
        <v>26913</v>
      </c>
      <c r="C102" s="141">
        <v>5561907100</v>
      </c>
      <c r="D102" s="122">
        <v>6027060515</v>
      </c>
      <c r="E102" s="122">
        <v>223946</v>
      </c>
      <c r="F102" s="142">
        <v>100</v>
      </c>
      <c r="G102" s="56">
        <v>6927960608</v>
      </c>
      <c r="H102" s="56">
        <v>900900093</v>
      </c>
      <c r="I102" s="265">
        <v>20.36</v>
      </c>
      <c r="J102" s="266">
        <v>18.29</v>
      </c>
      <c r="K102" s="56">
        <v>6815</v>
      </c>
    </row>
    <row r="103" spans="1:11" x14ac:dyDescent="0.2">
      <c r="A103" s="123" t="s">
        <v>450</v>
      </c>
      <c r="B103" s="141">
        <v>7090</v>
      </c>
      <c r="C103" s="141">
        <v>1221078600</v>
      </c>
      <c r="D103" s="122">
        <v>1323199845</v>
      </c>
      <c r="E103" s="122">
        <v>186629</v>
      </c>
      <c r="F103" s="142">
        <v>83.4</v>
      </c>
      <c r="G103" s="56">
        <v>1825112054</v>
      </c>
      <c r="H103" s="56">
        <v>501912209</v>
      </c>
      <c r="I103" s="265">
        <v>20.36</v>
      </c>
      <c r="J103" s="266">
        <v>18.29</v>
      </c>
      <c r="K103" s="56">
        <v>14413</v>
      </c>
    </row>
    <row r="104" spans="1:11" x14ac:dyDescent="0.2">
      <c r="A104" s="123" t="s">
        <v>451</v>
      </c>
      <c r="B104" s="141">
        <v>15722</v>
      </c>
      <c r="C104" s="141">
        <v>2887144500</v>
      </c>
      <c r="D104" s="122">
        <v>3128602169</v>
      </c>
      <c r="E104" s="122">
        <v>198995</v>
      </c>
      <c r="F104" s="142">
        <v>88.9</v>
      </c>
      <c r="G104" s="56">
        <v>4047166673</v>
      </c>
      <c r="H104" s="56">
        <v>918564504</v>
      </c>
      <c r="I104" s="265">
        <v>20.36</v>
      </c>
      <c r="J104" s="266">
        <v>18.29</v>
      </c>
      <c r="K104" s="56">
        <v>11895</v>
      </c>
    </row>
    <row r="105" spans="1:11" x14ac:dyDescent="0.2">
      <c r="A105" s="123" t="s">
        <v>452</v>
      </c>
      <c r="B105" s="141">
        <v>36547</v>
      </c>
      <c r="C105" s="141">
        <v>6784986300</v>
      </c>
      <c r="D105" s="122">
        <v>7352428274</v>
      </c>
      <c r="E105" s="122">
        <v>201177</v>
      </c>
      <c r="F105" s="142">
        <v>89.9</v>
      </c>
      <c r="G105" s="56">
        <v>9407950668</v>
      </c>
      <c r="H105" s="56">
        <v>2055522394</v>
      </c>
      <c r="I105" s="265">
        <v>20.36</v>
      </c>
      <c r="J105" s="266">
        <v>18.29</v>
      </c>
      <c r="K105" s="56">
        <v>11451</v>
      </c>
    </row>
    <row r="106" spans="1:11" x14ac:dyDescent="0.2">
      <c r="A106" s="18" t="s">
        <v>453</v>
      </c>
      <c r="B106" s="141"/>
      <c r="C106" s="141"/>
      <c r="D106" s="122"/>
      <c r="E106" s="122"/>
      <c r="F106" s="142"/>
      <c r="G106" s="56"/>
      <c r="H106" s="56"/>
      <c r="I106" s="265"/>
      <c r="J106" s="266"/>
      <c r="K106" s="56"/>
    </row>
    <row r="107" spans="1:11" x14ac:dyDescent="0.2">
      <c r="A107" s="123" t="s">
        <v>454</v>
      </c>
      <c r="B107" s="141">
        <v>58492</v>
      </c>
      <c r="C107" s="141">
        <v>10562745300</v>
      </c>
      <c r="D107" s="122">
        <v>11446128815</v>
      </c>
      <c r="E107" s="122">
        <v>195687</v>
      </c>
      <c r="F107" s="142">
        <v>87.4</v>
      </c>
      <c r="G107" s="56">
        <v>15057045735</v>
      </c>
      <c r="H107" s="56">
        <v>3610916920</v>
      </c>
      <c r="I107" s="265">
        <v>19.600000000000001</v>
      </c>
      <c r="J107" s="266">
        <v>17.54</v>
      </c>
      <c r="K107" s="56">
        <v>12100</v>
      </c>
    </row>
    <row r="108" spans="1:11" x14ac:dyDescent="0.2">
      <c r="A108" s="18" t="s">
        <v>455</v>
      </c>
      <c r="B108" s="141"/>
      <c r="C108" s="141"/>
      <c r="D108" s="122"/>
      <c r="E108" s="122"/>
      <c r="F108" s="142"/>
      <c r="G108" s="56"/>
      <c r="H108" s="56"/>
      <c r="I108" s="265"/>
      <c r="J108" s="266"/>
      <c r="K108" s="56"/>
    </row>
    <row r="109" spans="1:11" x14ac:dyDescent="0.2">
      <c r="A109" s="123" t="s">
        <v>456</v>
      </c>
      <c r="B109" s="141">
        <v>32215</v>
      </c>
      <c r="C109" s="141">
        <v>6160504700</v>
      </c>
      <c r="D109" s="122">
        <v>6675720029</v>
      </c>
      <c r="E109" s="122">
        <v>207224</v>
      </c>
      <c r="F109" s="142">
        <v>92.6</v>
      </c>
      <c r="G109" s="56">
        <v>8292804629</v>
      </c>
      <c r="H109" s="56">
        <v>1617084600</v>
      </c>
      <c r="I109" s="265">
        <v>19.559999999999999</v>
      </c>
      <c r="J109" s="266">
        <v>17.489999999999998</v>
      </c>
      <c r="K109" s="56">
        <v>9818</v>
      </c>
    </row>
    <row r="110" spans="1:11" x14ac:dyDescent="0.2">
      <c r="A110" s="123" t="s">
        <v>457</v>
      </c>
      <c r="B110" s="141">
        <v>66611</v>
      </c>
      <c r="C110" s="141">
        <v>12894019700</v>
      </c>
      <c r="D110" s="122">
        <v>13972372356</v>
      </c>
      <c r="E110" s="122">
        <v>209761</v>
      </c>
      <c r="F110" s="142">
        <v>93.7</v>
      </c>
      <c r="G110" s="56">
        <v>17147043587</v>
      </c>
      <c r="H110" s="56">
        <v>3174671231</v>
      </c>
      <c r="I110" s="265">
        <v>19.559999999999999</v>
      </c>
      <c r="J110" s="266">
        <v>17.489999999999998</v>
      </c>
      <c r="K110" s="56">
        <v>9322</v>
      </c>
    </row>
    <row r="111" spans="1:11" x14ac:dyDescent="0.2">
      <c r="A111" s="123" t="s">
        <v>458</v>
      </c>
      <c r="B111" s="141">
        <v>13476</v>
      </c>
      <c r="C111" s="141">
        <v>2510474400</v>
      </c>
      <c r="D111" s="122">
        <v>2720430395</v>
      </c>
      <c r="E111" s="122">
        <v>201872</v>
      </c>
      <c r="F111" s="142">
        <v>90.2</v>
      </c>
      <c r="G111" s="56">
        <v>3469000006</v>
      </c>
      <c r="H111" s="56">
        <v>748569611</v>
      </c>
      <c r="I111" s="265">
        <v>19.559999999999999</v>
      </c>
      <c r="J111" s="266">
        <v>17.489999999999998</v>
      </c>
      <c r="K111" s="56">
        <v>10865</v>
      </c>
    </row>
    <row r="112" spans="1:11" x14ac:dyDescent="0.2">
      <c r="A112" s="123" t="s">
        <v>459</v>
      </c>
      <c r="B112" s="141">
        <v>29564</v>
      </c>
      <c r="C112" s="141">
        <v>5177604900</v>
      </c>
      <c r="D112" s="122">
        <v>5610618353</v>
      </c>
      <c r="E112" s="122">
        <v>189779</v>
      </c>
      <c r="F112" s="142">
        <v>84.8</v>
      </c>
      <c r="G112" s="56">
        <v>7610382618</v>
      </c>
      <c r="H112" s="56">
        <v>1999764265</v>
      </c>
      <c r="I112" s="265">
        <v>19.559999999999999</v>
      </c>
      <c r="J112" s="266">
        <v>17.489999999999998</v>
      </c>
      <c r="K112" s="56">
        <v>13231</v>
      </c>
    </row>
    <row r="113" spans="1:11" x14ac:dyDescent="0.2">
      <c r="A113" s="123" t="s">
        <v>460</v>
      </c>
      <c r="B113" s="141">
        <v>17486</v>
      </c>
      <c r="C113" s="141">
        <v>3257601200</v>
      </c>
      <c r="D113" s="122">
        <v>3530040904</v>
      </c>
      <c r="E113" s="122">
        <v>201878</v>
      </c>
      <c r="F113" s="142">
        <v>90.2</v>
      </c>
      <c r="G113" s="56">
        <v>4501256612</v>
      </c>
      <c r="H113" s="56">
        <v>971215708</v>
      </c>
      <c r="I113" s="265">
        <v>19.559999999999999</v>
      </c>
      <c r="J113" s="266">
        <v>17.489999999999998</v>
      </c>
      <c r="K113" s="56">
        <v>10864</v>
      </c>
    </row>
    <row r="114" spans="1:11" x14ac:dyDescent="0.2">
      <c r="A114" s="18" t="s">
        <v>461</v>
      </c>
      <c r="B114" s="141"/>
      <c r="C114" s="141"/>
      <c r="D114" s="122"/>
      <c r="E114" s="122"/>
      <c r="F114" s="142"/>
      <c r="G114" s="56"/>
      <c r="H114" s="56"/>
      <c r="I114" s="265"/>
      <c r="J114" s="266"/>
      <c r="K114" s="56"/>
    </row>
    <row r="115" spans="1:11" x14ac:dyDescent="0.2">
      <c r="A115" s="123" t="s">
        <v>462</v>
      </c>
      <c r="B115" s="141">
        <v>15376</v>
      </c>
      <c r="C115" s="141">
        <v>2619060200</v>
      </c>
      <c r="D115" s="122">
        <v>2838097443</v>
      </c>
      <c r="E115" s="122">
        <v>184580</v>
      </c>
      <c r="F115" s="142">
        <v>82.5</v>
      </c>
      <c r="G115" s="56">
        <v>3958099146</v>
      </c>
      <c r="H115" s="56">
        <v>1120001703</v>
      </c>
      <c r="I115" s="265">
        <v>19.7</v>
      </c>
      <c r="J115" s="266">
        <v>17.63</v>
      </c>
      <c r="K115" s="56">
        <v>14350</v>
      </c>
    </row>
    <row r="116" spans="1:11" x14ac:dyDescent="0.2">
      <c r="A116" s="123" t="s">
        <v>463</v>
      </c>
      <c r="B116" s="141">
        <v>12695</v>
      </c>
      <c r="C116" s="141">
        <v>2311828900</v>
      </c>
      <c r="D116" s="122">
        <v>2505171775</v>
      </c>
      <c r="E116" s="122">
        <v>197335</v>
      </c>
      <c r="F116" s="142">
        <v>88.2</v>
      </c>
      <c r="G116" s="56">
        <v>3267954517</v>
      </c>
      <c r="H116" s="56">
        <v>762782742</v>
      </c>
      <c r="I116" s="265">
        <v>19.7</v>
      </c>
      <c r="J116" s="266">
        <v>17.63</v>
      </c>
      <c r="K116" s="56">
        <v>11837</v>
      </c>
    </row>
    <row r="117" spans="1:11" x14ac:dyDescent="0.2">
      <c r="A117" s="123" t="s">
        <v>464</v>
      </c>
      <c r="B117" s="141">
        <v>17968</v>
      </c>
      <c r="C117" s="141">
        <v>3132378200</v>
      </c>
      <c r="D117" s="122">
        <v>3394345254</v>
      </c>
      <c r="E117" s="122">
        <v>188911</v>
      </c>
      <c r="F117" s="142">
        <v>84.4</v>
      </c>
      <c r="G117" s="56">
        <v>4625333341</v>
      </c>
      <c r="H117" s="56">
        <v>1230988087</v>
      </c>
      <c r="I117" s="265">
        <v>19.7</v>
      </c>
      <c r="J117" s="266">
        <v>17.63</v>
      </c>
      <c r="K117" s="56">
        <v>13496</v>
      </c>
    </row>
    <row r="118" spans="1:11" x14ac:dyDescent="0.2">
      <c r="A118" s="123" t="s">
        <v>465</v>
      </c>
      <c r="B118" s="141">
        <v>14756</v>
      </c>
      <c r="C118" s="141">
        <v>3051984500</v>
      </c>
      <c r="D118" s="122">
        <v>3307228068</v>
      </c>
      <c r="E118" s="122">
        <v>224128</v>
      </c>
      <c r="F118" s="142">
        <v>100.1</v>
      </c>
      <c r="G118" s="56">
        <v>3798498374</v>
      </c>
      <c r="H118" s="56">
        <v>491270306</v>
      </c>
      <c r="I118" s="265">
        <v>19.7</v>
      </c>
      <c r="J118" s="266">
        <v>17.63</v>
      </c>
      <c r="K118" s="56">
        <v>6559</v>
      </c>
    </row>
    <row r="119" spans="1:11" x14ac:dyDescent="0.2">
      <c r="A119" s="123" t="s">
        <v>466</v>
      </c>
      <c r="B119" s="141">
        <v>33118</v>
      </c>
      <c r="C119" s="141">
        <v>6240073000</v>
      </c>
      <c r="D119" s="122">
        <v>6761942785</v>
      </c>
      <c r="E119" s="122">
        <v>204177</v>
      </c>
      <c r="F119" s="142">
        <v>91.2</v>
      </c>
      <c r="G119" s="56">
        <v>8525255431</v>
      </c>
      <c r="H119" s="56">
        <v>1763312646</v>
      </c>
      <c r="I119" s="265">
        <v>19.7</v>
      </c>
      <c r="J119" s="266">
        <v>17.63</v>
      </c>
      <c r="K119" s="56">
        <v>10489</v>
      </c>
    </row>
    <row r="120" spans="1:11" x14ac:dyDescent="0.2">
      <c r="A120" s="123" t="s">
        <v>467</v>
      </c>
      <c r="B120" s="141">
        <v>143089</v>
      </c>
      <c r="C120" s="141">
        <v>28143635200</v>
      </c>
      <c r="D120" s="122">
        <v>30497343699</v>
      </c>
      <c r="E120" s="122">
        <v>213135</v>
      </c>
      <c r="F120" s="142">
        <v>95.2</v>
      </c>
      <c r="G120" s="56">
        <v>36834056233</v>
      </c>
      <c r="H120" s="56">
        <v>6336712534</v>
      </c>
      <c r="I120" s="265">
        <v>19.7</v>
      </c>
      <c r="J120" s="266">
        <v>17.63</v>
      </c>
      <c r="K120" s="56">
        <v>8724</v>
      </c>
    </row>
    <row r="121" spans="1:11" x14ac:dyDescent="0.2">
      <c r="A121" s="123" t="s">
        <v>468</v>
      </c>
      <c r="B121" s="141">
        <v>51962</v>
      </c>
      <c r="C121" s="141">
        <v>9381669600</v>
      </c>
      <c r="D121" s="122">
        <v>10166277392</v>
      </c>
      <c r="E121" s="122">
        <v>195648</v>
      </c>
      <c r="F121" s="142">
        <v>87.4</v>
      </c>
      <c r="G121" s="56">
        <v>13376089217</v>
      </c>
      <c r="H121" s="56">
        <v>3209811825</v>
      </c>
      <c r="I121" s="265">
        <v>19.7</v>
      </c>
      <c r="J121" s="266">
        <v>17.63</v>
      </c>
      <c r="K121" s="56">
        <v>12169</v>
      </c>
    </row>
    <row r="122" spans="1:11" x14ac:dyDescent="0.2">
      <c r="A122" s="123" t="s">
        <v>469</v>
      </c>
      <c r="B122" s="141">
        <v>26087</v>
      </c>
      <c r="C122" s="141">
        <v>5635440200</v>
      </c>
      <c r="D122" s="122">
        <v>6106743335</v>
      </c>
      <c r="E122" s="122">
        <v>234091</v>
      </c>
      <c r="F122" s="142">
        <v>104.6</v>
      </c>
      <c r="G122" s="56">
        <v>6715331192</v>
      </c>
      <c r="H122" s="56">
        <v>608587857</v>
      </c>
      <c r="I122" s="265">
        <v>19.7</v>
      </c>
      <c r="J122" s="266">
        <v>17.63</v>
      </c>
      <c r="K122" s="56">
        <v>4596</v>
      </c>
    </row>
    <row r="123" spans="1:11" x14ac:dyDescent="0.2">
      <c r="A123" s="123" t="s">
        <v>470</v>
      </c>
      <c r="B123" s="141">
        <v>15538</v>
      </c>
      <c r="C123" s="141">
        <v>2783936900</v>
      </c>
      <c r="D123" s="122">
        <v>3016763111</v>
      </c>
      <c r="E123" s="122">
        <v>194154</v>
      </c>
      <c r="F123" s="142">
        <v>86.7</v>
      </c>
      <c r="G123" s="56">
        <v>3999801283</v>
      </c>
      <c r="H123" s="56">
        <v>983038172</v>
      </c>
      <c r="I123" s="265">
        <v>19.7</v>
      </c>
      <c r="J123" s="266">
        <v>17.63</v>
      </c>
      <c r="K123" s="56">
        <v>12464</v>
      </c>
    </row>
    <row r="124" spans="1:11" x14ac:dyDescent="0.2">
      <c r="A124" s="123" t="s">
        <v>471</v>
      </c>
      <c r="B124" s="141">
        <v>16460</v>
      </c>
      <c r="C124" s="141">
        <v>3150164500</v>
      </c>
      <c r="D124" s="122">
        <v>3413619057</v>
      </c>
      <c r="E124" s="122">
        <v>207389</v>
      </c>
      <c r="F124" s="142">
        <v>92.6</v>
      </c>
      <c r="G124" s="56">
        <v>4237143076</v>
      </c>
      <c r="H124" s="56">
        <v>823524019</v>
      </c>
      <c r="I124" s="265">
        <v>19.7</v>
      </c>
      <c r="J124" s="266">
        <v>17.63</v>
      </c>
      <c r="K124" s="56">
        <v>9856</v>
      </c>
    </row>
    <row r="125" spans="1:11" x14ac:dyDescent="0.2">
      <c r="A125" s="123" t="s">
        <v>472</v>
      </c>
      <c r="B125" s="141">
        <v>17403</v>
      </c>
      <c r="C125" s="141">
        <v>2981777600</v>
      </c>
      <c r="D125" s="122">
        <v>3231149624</v>
      </c>
      <c r="E125" s="122">
        <v>185666</v>
      </c>
      <c r="F125" s="142">
        <v>82.9</v>
      </c>
      <c r="G125" s="56">
        <v>4479890702</v>
      </c>
      <c r="H125" s="56">
        <v>1248741078</v>
      </c>
      <c r="I125" s="265">
        <v>19.7</v>
      </c>
      <c r="J125" s="266">
        <v>17.63</v>
      </c>
      <c r="K125" s="56">
        <v>14136</v>
      </c>
    </row>
    <row r="126" spans="1:11" x14ac:dyDescent="0.2">
      <c r="A126" s="123" t="s">
        <v>473</v>
      </c>
      <c r="B126" s="141">
        <v>84096</v>
      </c>
      <c r="C126" s="141">
        <v>15756102500</v>
      </c>
      <c r="D126" s="122">
        <v>17073816864</v>
      </c>
      <c r="E126" s="122">
        <v>203028</v>
      </c>
      <c r="F126" s="142">
        <v>90.7</v>
      </c>
      <c r="G126" s="56">
        <v>21648042778</v>
      </c>
      <c r="H126" s="56">
        <v>4574225914</v>
      </c>
      <c r="I126" s="265">
        <v>19.7</v>
      </c>
      <c r="J126" s="266">
        <v>17.63</v>
      </c>
      <c r="K126" s="56">
        <v>10715</v>
      </c>
    </row>
    <row r="127" spans="1:11" x14ac:dyDescent="0.2">
      <c r="A127" s="123" t="s">
        <v>474</v>
      </c>
      <c r="B127" s="141">
        <v>30854</v>
      </c>
      <c r="C127" s="141">
        <v>6713655900</v>
      </c>
      <c r="D127" s="122">
        <v>7275132370</v>
      </c>
      <c r="E127" s="122">
        <v>235792</v>
      </c>
      <c r="F127" s="142">
        <v>105.3</v>
      </c>
      <c r="G127" s="56">
        <v>7942455192</v>
      </c>
      <c r="H127" s="56">
        <v>667322822</v>
      </c>
      <c r="I127" s="265">
        <v>19.7</v>
      </c>
      <c r="J127" s="266">
        <v>17.63</v>
      </c>
      <c r="K127" s="56">
        <v>4261</v>
      </c>
    </row>
    <row r="128" spans="1:11" x14ac:dyDescent="0.2">
      <c r="A128" s="123" t="s">
        <v>475</v>
      </c>
      <c r="B128" s="141">
        <v>45225</v>
      </c>
      <c r="C128" s="141">
        <v>7725859000</v>
      </c>
      <c r="D128" s="122">
        <v>8371988040</v>
      </c>
      <c r="E128" s="122">
        <v>185119</v>
      </c>
      <c r="F128" s="142">
        <v>82.7</v>
      </c>
      <c r="G128" s="56">
        <v>11641846635</v>
      </c>
      <c r="H128" s="56">
        <v>3269858595</v>
      </c>
      <c r="I128" s="265">
        <v>19.7</v>
      </c>
      <c r="J128" s="266">
        <v>17.63</v>
      </c>
      <c r="K128" s="56">
        <v>14243</v>
      </c>
    </row>
    <row r="129" spans="1:11" x14ac:dyDescent="0.2">
      <c r="A129" s="123" t="s">
        <v>476</v>
      </c>
      <c r="B129" s="141">
        <v>24213</v>
      </c>
      <c r="C129" s="141">
        <v>6277232700</v>
      </c>
      <c r="D129" s="122">
        <v>6802210225</v>
      </c>
      <c r="E129" s="122">
        <v>280932</v>
      </c>
      <c r="F129" s="142">
        <v>125.5</v>
      </c>
      <c r="G129" s="56">
        <v>6232924988</v>
      </c>
      <c r="H129" s="56">
        <v>-569285237</v>
      </c>
      <c r="I129" s="266">
        <v>19.7</v>
      </c>
      <c r="J129" s="265">
        <v>17.63</v>
      </c>
      <c r="K129" s="56">
        <v>-4145</v>
      </c>
    </row>
    <row r="130" spans="1:11" x14ac:dyDescent="0.2">
      <c r="A130" s="123" t="s">
        <v>477</v>
      </c>
      <c r="B130" s="141">
        <v>121164</v>
      </c>
      <c r="C130" s="141">
        <v>24958011900</v>
      </c>
      <c r="D130" s="122">
        <v>27045300351</v>
      </c>
      <c r="E130" s="122">
        <v>223212</v>
      </c>
      <c r="F130" s="142">
        <v>99.7</v>
      </c>
      <c r="G130" s="56">
        <v>31190109578</v>
      </c>
      <c r="H130" s="56">
        <v>4144809227</v>
      </c>
      <c r="I130" s="265">
        <v>19.7</v>
      </c>
      <c r="J130" s="266">
        <v>17.63</v>
      </c>
      <c r="K130" s="56">
        <v>6739</v>
      </c>
    </row>
    <row r="131" spans="1:11" x14ac:dyDescent="0.2">
      <c r="A131" s="123" t="s">
        <v>478</v>
      </c>
      <c r="B131" s="141">
        <v>332855</v>
      </c>
      <c r="C131" s="141">
        <v>58642273400</v>
      </c>
      <c r="D131" s="122">
        <v>63546644009</v>
      </c>
      <c r="E131" s="122">
        <v>190914</v>
      </c>
      <c r="F131" s="142">
        <v>85.3</v>
      </c>
      <c r="G131" s="56">
        <v>85683733813</v>
      </c>
      <c r="H131" s="56">
        <v>22137089804</v>
      </c>
      <c r="I131" s="265">
        <v>19.7</v>
      </c>
      <c r="J131" s="266">
        <v>17.63</v>
      </c>
      <c r="K131" s="56">
        <v>13102</v>
      </c>
    </row>
    <row r="132" spans="1:11" x14ac:dyDescent="0.2">
      <c r="A132" s="123" t="s">
        <v>479</v>
      </c>
      <c r="B132" s="141">
        <v>13162</v>
      </c>
      <c r="C132" s="141">
        <v>2354351700</v>
      </c>
      <c r="D132" s="122">
        <v>2551250841</v>
      </c>
      <c r="E132" s="122">
        <v>193835</v>
      </c>
      <c r="F132" s="142">
        <v>86.6</v>
      </c>
      <c r="G132" s="56">
        <v>3388169937</v>
      </c>
      <c r="H132" s="56">
        <v>836919096</v>
      </c>
      <c r="I132" s="265">
        <v>19.7</v>
      </c>
      <c r="J132" s="266">
        <v>17.63</v>
      </c>
      <c r="K132" s="56">
        <v>12526</v>
      </c>
    </row>
    <row r="133" spans="1:11" x14ac:dyDescent="0.2">
      <c r="A133" s="123" t="s">
        <v>480</v>
      </c>
      <c r="B133" s="141">
        <v>7365</v>
      </c>
      <c r="C133" s="141">
        <v>1209084400</v>
      </c>
      <c r="D133" s="122">
        <v>1310202547</v>
      </c>
      <c r="E133" s="122">
        <v>177896</v>
      </c>
      <c r="F133" s="142">
        <v>79.5</v>
      </c>
      <c r="G133" s="56">
        <v>1895902719</v>
      </c>
      <c r="H133" s="56">
        <v>585700172</v>
      </c>
      <c r="I133" s="265">
        <v>19.7</v>
      </c>
      <c r="J133" s="266">
        <v>17.63</v>
      </c>
      <c r="K133" s="56">
        <v>15666</v>
      </c>
    </row>
    <row r="134" spans="1:11" x14ac:dyDescent="0.2">
      <c r="A134" s="123" t="s">
        <v>481</v>
      </c>
      <c r="B134" s="141">
        <v>19354</v>
      </c>
      <c r="C134" s="141">
        <v>3570621900</v>
      </c>
      <c r="D134" s="122">
        <v>3869240151</v>
      </c>
      <c r="E134" s="122">
        <v>199919</v>
      </c>
      <c r="F134" s="142">
        <v>89.3</v>
      </c>
      <c r="G134" s="56">
        <v>4982118292</v>
      </c>
      <c r="H134" s="56">
        <v>1112878141</v>
      </c>
      <c r="I134" s="265">
        <v>19.7</v>
      </c>
      <c r="J134" s="266">
        <v>17.63</v>
      </c>
      <c r="K134" s="56">
        <v>11328</v>
      </c>
    </row>
    <row r="135" spans="1:11" x14ac:dyDescent="0.2">
      <c r="A135" s="123" t="s">
        <v>482</v>
      </c>
      <c r="B135" s="141">
        <v>19019</v>
      </c>
      <c r="C135" s="141">
        <v>3462301400</v>
      </c>
      <c r="D135" s="122">
        <v>3751860591</v>
      </c>
      <c r="E135" s="122">
        <v>197269</v>
      </c>
      <c r="F135" s="142">
        <v>88.1</v>
      </c>
      <c r="G135" s="56">
        <v>4895882391</v>
      </c>
      <c r="H135" s="56">
        <v>1144021800</v>
      </c>
      <c r="I135" s="265">
        <v>19.7</v>
      </c>
      <c r="J135" s="266">
        <v>17.63</v>
      </c>
      <c r="K135" s="56">
        <v>11850</v>
      </c>
    </row>
    <row r="136" spans="1:11" x14ac:dyDescent="0.2">
      <c r="A136" s="123" t="s">
        <v>483</v>
      </c>
      <c r="B136" s="141">
        <v>15587</v>
      </c>
      <c r="C136" s="141">
        <v>2890361100</v>
      </c>
      <c r="D136" s="122">
        <v>3132087780</v>
      </c>
      <c r="E136" s="122">
        <v>200942</v>
      </c>
      <c r="F136" s="142">
        <v>89.8</v>
      </c>
      <c r="G136" s="56">
        <v>4012414892</v>
      </c>
      <c r="H136" s="56">
        <v>880327112</v>
      </c>
      <c r="I136" s="265">
        <v>19.7</v>
      </c>
      <c r="J136" s="266">
        <v>17.63</v>
      </c>
      <c r="K136" s="56">
        <v>11126</v>
      </c>
    </row>
    <row r="137" spans="1:11" x14ac:dyDescent="0.2">
      <c r="A137" s="123" t="s">
        <v>484</v>
      </c>
      <c r="B137" s="141">
        <v>24168</v>
      </c>
      <c r="C137" s="141">
        <v>5100802700</v>
      </c>
      <c r="D137" s="122">
        <v>5527393031</v>
      </c>
      <c r="E137" s="122">
        <v>228707</v>
      </c>
      <c r="F137" s="142">
        <v>102.2</v>
      </c>
      <c r="G137" s="56">
        <v>6221341061</v>
      </c>
      <c r="H137" s="56">
        <v>693948030</v>
      </c>
      <c r="I137" s="265">
        <v>19.7</v>
      </c>
      <c r="J137" s="266">
        <v>17.63</v>
      </c>
      <c r="K137" s="56">
        <v>5657</v>
      </c>
    </row>
    <row r="138" spans="1:11" x14ac:dyDescent="0.2">
      <c r="A138" s="123" t="s">
        <v>485</v>
      </c>
      <c r="B138" s="141">
        <v>14010</v>
      </c>
      <c r="C138" s="141">
        <v>2516431800</v>
      </c>
      <c r="D138" s="122">
        <v>2726886024</v>
      </c>
      <c r="E138" s="122">
        <v>194639</v>
      </c>
      <c r="F138" s="142">
        <v>87</v>
      </c>
      <c r="G138" s="56">
        <v>3606462606</v>
      </c>
      <c r="H138" s="56">
        <v>879576582</v>
      </c>
      <c r="I138" s="265">
        <v>19.7</v>
      </c>
      <c r="J138" s="266">
        <v>17.63</v>
      </c>
      <c r="K138" s="56">
        <v>12368</v>
      </c>
    </row>
    <row r="139" spans="1:11" x14ac:dyDescent="0.2">
      <c r="A139" s="123" t="s">
        <v>486</v>
      </c>
      <c r="B139" s="141">
        <v>21048</v>
      </c>
      <c r="C139" s="141">
        <v>4274009100</v>
      </c>
      <c r="D139" s="122">
        <v>4631453029</v>
      </c>
      <c r="E139" s="122">
        <v>220042</v>
      </c>
      <c r="F139" s="142">
        <v>98.3</v>
      </c>
      <c r="G139" s="56">
        <v>5418188789</v>
      </c>
      <c r="H139" s="56">
        <v>786735760</v>
      </c>
      <c r="I139" s="265">
        <v>19.7</v>
      </c>
      <c r="J139" s="266">
        <v>17.63</v>
      </c>
      <c r="K139" s="56">
        <v>7363</v>
      </c>
    </row>
    <row r="140" spans="1:11" x14ac:dyDescent="0.2">
      <c r="A140" s="123" t="s">
        <v>487</v>
      </c>
      <c r="B140" s="141">
        <v>13384</v>
      </c>
      <c r="C140" s="141">
        <v>2310523200</v>
      </c>
      <c r="D140" s="122">
        <v>2503756876</v>
      </c>
      <c r="E140" s="122">
        <v>187071</v>
      </c>
      <c r="F140" s="142">
        <v>83.6</v>
      </c>
      <c r="G140" s="56">
        <v>3445317310</v>
      </c>
      <c r="H140" s="56">
        <v>941560434</v>
      </c>
      <c r="I140" s="265">
        <v>19.7</v>
      </c>
      <c r="J140" s="266">
        <v>17.63</v>
      </c>
      <c r="K140" s="56">
        <v>13859</v>
      </c>
    </row>
    <row r="141" spans="1:11" x14ac:dyDescent="0.2">
      <c r="A141" s="123" t="s">
        <v>488</v>
      </c>
      <c r="B141" s="141">
        <v>44543</v>
      </c>
      <c r="C141" s="141">
        <v>8293817100</v>
      </c>
      <c r="D141" s="122">
        <v>8987445612</v>
      </c>
      <c r="E141" s="122">
        <v>201770</v>
      </c>
      <c r="F141" s="142">
        <v>90.1</v>
      </c>
      <c r="G141" s="56">
        <v>11466285786</v>
      </c>
      <c r="H141" s="56">
        <v>2478840174</v>
      </c>
      <c r="I141" s="265">
        <v>19.7</v>
      </c>
      <c r="J141" s="266">
        <v>17.63</v>
      </c>
      <c r="K141" s="56">
        <v>10963</v>
      </c>
    </row>
    <row r="142" spans="1:11" x14ac:dyDescent="0.2">
      <c r="A142" s="123" t="s">
        <v>489</v>
      </c>
      <c r="B142" s="141">
        <v>35688</v>
      </c>
      <c r="C142" s="141">
        <v>8768587300</v>
      </c>
      <c r="D142" s="122">
        <v>9501921793</v>
      </c>
      <c r="E142" s="122">
        <v>266250</v>
      </c>
      <c r="F142" s="142">
        <v>118.9</v>
      </c>
      <c r="G142" s="56">
        <v>9186826373</v>
      </c>
      <c r="H142" s="56">
        <v>-315095420</v>
      </c>
      <c r="I142" s="266">
        <v>19.7</v>
      </c>
      <c r="J142" s="265">
        <v>17.63</v>
      </c>
      <c r="K142" s="56">
        <v>-1557</v>
      </c>
    </row>
    <row r="143" spans="1:11" x14ac:dyDescent="0.2">
      <c r="A143" s="123" t="s">
        <v>490</v>
      </c>
      <c r="B143" s="141">
        <v>29783</v>
      </c>
      <c r="C143" s="141">
        <v>5968605800</v>
      </c>
      <c r="D143" s="122">
        <v>6467772240</v>
      </c>
      <c r="E143" s="122">
        <v>217163</v>
      </c>
      <c r="F143" s="142">
        <v>97</v>
      </c>
      <c r="G143" s="56">
        <v>7666757730</v>
      </c>
      <c r="H143" s="56">
        <v>1198985490</v>
      </c>
      <c r="I143" s="265">
        <v>19.7</v>
      </c>
      <c r="J143" s="266">
        <v>17.63</v>
      </c>
      <c r="K143" s="56">
        <v>7931</v>
      </c>
    </row>
    <row r="144" spans="1:11" x14ac:dyDescent="0.2">
      <c r="A144" s="123" t="s">
        <v>491</v>
      </c>
      <c r="B144" s="141">
        <v>15757</v>
      </c>
      <c r="C144" s="141">
        <v>2617042000</v>
      </c>
      <c r="D144" s="122">
        <v>2835910457</v>
      </c>
      <c r="E144" s="122">
        <v>179978</v>
      </c>
      <c r="F144" s="142">
        <v>80.400000000000006</v>
      </c>
      <c r="G144" s="56">
        <v>4056176394</v>
      </c>
      <c r="H144" s="56">
        <v>1220265937</v>
      </c>
      <c r="I144" s="265">
        <v>19.7</v>
      </c>
      <c r="J144" s="266">
        <v>17.63</v>
      </c>
      <c r="K144" s="56">
        <v>15256</v>
      </c>
    </row>
    <row r="145" spans="1:11" x14ac:dyDescent="0.2">
      <c r="A145" s="123" t="s">
        <v>492</v>
      </c>
      <c r="B145" s="141">
        <v>41782</v>
      </c>
      <c r="C145" s="141">
        <v>8587092800</v>
      </c>
      <c r="D145" s="122">
        <v>9305248545</v>
      </c>
      <c r="E145" s="122">
        <v>222710</v>
      </c>
      <c r="F145" s="142">
        <v>99.5</v>
      </c>
      <c r="G145" s="56">
        <v>10755547509</v>
      </c>
      <c r="H145" s="56">
        <v>1450298964</v>
      </c>
      <c r="I145" s="265">
        <v>19.7</v>
      </c>
      <c r="J145" s="266">
        <v>17.63</v>
      </c>
      <c r="K145" s="56">
        <v>6838</v>
      </c>
    </row>
    <row r="146" spans="1:11" x14ac:dyDescent="0.2">
      <c r="A146" s="123" t="s">
        <v>493</v>
      </c>
      <c r="B146" s="141">
        <v>10024</v>
      </c>
      <c r="C146" s="141">
        <v>1709853900</v>
      </c>
      <c r="D146" s="122">
        <v>1852852401</v>
      </c>
      <c r="E146" s="122">
        <v>184842</v>
      </c>
      <c r="F146" s="142">
        <v>82.6</v>
      </c>
      <c r="G146" s="56">
        <v>2580384094</v>
      </c>
      <c r="H146" s="56">
        <v>727531693</v>
      </c>
      <c r="I146" s="265">
        <v>19.7</v>
      </c>
      <c r="J146" s="266">
        <v>17.63</v>
      </c>
      <c r="K146" s="56">
        <v>14298</v>
      </c>
    </row>
    <row r="147" spans="1:11" x14ac:dyDescent="0.2">
      <c r="A147" s="123" t="s">
        <v>494</v>
      </c>
      <c r="B147" s="141">
        <v>14647</v>
      </c>
      <c r="C147" s="141">
        <v>2454067900</v>
      </c>
      <c r="D147" s="122">
        <v>2659306507</v>
      </c>
      <c r="E147" s="122">
        <v>181560</v>
      </c>
      <c r="F147" s="142">
        <v>81.099999999999994</v>
      </c>
      <c r="G147" s="56">
        <v>3770439528</v>
      </c>
      <c r="H147" s="56">
        <v>1111133021</v>
      </c>
      <c r="I147" s="265">
        <v>19.7</v>
      </c>
      <c r="J147" s="266">
        <v>17.63</v>
      </c>
      <c r="K147" s="56">
        <v>14945</v>
      </c>
    </row>
    <row r="148" spans="1:11" x14ac:dyDescent="0.2">
      <c r="A148" s="18" t="s">
        <v>495</v>
      </c>
      <c r="B148" s="141"/>
      <c r="C148" s="141"/>
      <c r="D148" s="122"/>
      <c r="E148" s="122"/>
      <c r="F148" s="142"/>
      <c r="G148" s="56"/>
      <c r="H148" s="56"/>
      <c r="I148" s="265"/>
      <c r="J148" s="266"/>
      <c r="K148" s="56"/>
    </row>
    <row r="149" spans="1:11" x14ac:dyDescent="0.2">
      <c r="A149" s="123" t="s">
        <v>496</v>
      </c>
      <c r="B149" s="141">
        <v>44123</v>
      </c>
      <c r="C149" s="141">
        <v>8227420300</v>
      </c>
      <c r="D149" s="122">
        <v>8915495915</v>
      </c>
      <c r="E149" s="122">
        <v>202060</v>
      </c>
      <c r="F149" s="142">
        <v>90.3</v>
      </c>
      <c r="G149" s="56">
        <v>11358169134</v>
      </c>
      <c r="H149" s="56">
        <v>2442673219</v>
      </c>
      <c r="I149" s="265">
        <v>19.28</v>
      </c>
      <c r="J149" s="266">
        <v>17.21</v>
      </c>
      <c r="K149" s="56">
        <v>10674</v>
      </c>
    </row>
    <row r="150" spans="1:11" x14ac:dyDescent="0.2">
      <c r="A150" s="123" t="s">
        <v>497</v>
      </c>
      <c r="B150" s="141">
        <v>99533</v>
      </c>
      <c r="C150" s="141">
        <v>19430443300</v>
      </c>
      <c r="D150" s="122">
        <v>21055450134</v>
      </c>
      <c r="E150" s="122">
        <v>211542</v>
      </c>
      <c r="F150" s="142">
        <v>94.5</v>
      </c>
      <c r="G150" s="56">
        <v>25621844580</v>
      </c>
      <c r="H150" s="56">
        <v>4566394446</v>
      </c>
      <c r="I150" s="265">
        <v>19.28</v>
      </c>
      <c r="J150" s="266">
        <v>17.21</v>
      </c>
      <c r="K150" s="56">
        <v>8845</v>
      </c>
    </row>
    <row r="151" spans="1:11" x14ac:dyDescent="0.2">
      <c r="A151" s="123" t="s">
        <v>498</v>
      </c>
      <c r="B151" s="141">
        <v>10994</v>
      </c>
      <c r="C151" s="141">
        <v>1846022900</v>
      </c>
      <c r="D151" s="122">
        <v>2000409487</v>
      </c>
      <c r="E151" s="122">
        <v>181955</v>
      </c>
      <c r="F151" s="142">
        <v>81.3</v>
      </c>
      <c r="G151" s="56">
        <v>2830082076</v>
      </c>
      <c r="H151" s="56">
        <v>829672589</v>
      </c>
      <c r="I151" s="265">
        <v>19.28</v>
      </c>
      <c r="J151" s="266">
        <v>17.21</v>
      </c>
      <c r="K151" s="56">
        <v>14550</v>
      </c>
    </row>
    <row r="152" spans="1:11" x14ac:dyDescent="0.2">
      <c r="A152" s="123" t="s">
        <v>499</v>
      </c>
      <c r="B152" s="141">
        <v>81683</v>
      </c>
      <c r="C152" s="141">
        <v>19474771200</v>
      </c>
      <c r="D152" s="143">
        <v>21103485265</v>
      </c>
      <c r="E152" s="143">
        <v>258358</v>
      </c>
      <c r="F152" s="142">
        <v>115.4</v>
      </c>
      <c r="G152" s="56">
        <v>21026886870</v>
      </c>
      <c r="H152" s="56">
        <v>-76598395</v>
      </c>
      <c r="I152" s="266">
        <v>19.28</v>
      </c>
      <c r="J152" s="265">
        <v>17.21</v>
      </c>
      <c r="K152" s="56">
        <v>-161</v>
      </c>
    </row>
    <row r="153" spans="1:11" x14ac:dyDescent="0.2">
      <c r="A153" s="123" t="s">
        <v>500</v>
      </c>
      <c r="B153" s="141">
        <v>25101</v>
      </c>
      <c r="C153" s="141">
        <v>4525626200</v>
      </c>
      <c r="D153" s="143">
        <v>4904113370</v>
      </c>
      <c r="E153" s="143">
        <v>195375</v>
      </c>
      <c r="F153" s="142">
        <v>87.3</v>
      </c>
      <c r="G153" s="56">
        <v>6461514481</v>
      </c>
      <c r="H153" s="56">
        <v>1557401111</v>
      </c>
      <c r="I153" s="265">
        <v>19.28</v>
      </c>
      <c r="J153" s="266">
        <v>17.21</v>
      </c>
      <c r="K153" s="56">
        <v>11962</v>
      </c>
    </row>
    <row r="154" spans="1:11" x14ac:dyDescent="0.2">
      <c r="A154" s="123" t="s">
        <v>501</v>
      </c>
      <c r="B154" s="141">
        <v>62651</v>
      </c>
      <c r="C154" s="141">
        <v>12794883000</v>
      </c>
      <c r="D154" s="143">
        <v>13864944655</v>
      </c>
      <c r="E154" s="143">
        <v>221304</v>
      </c>
      <c r="F154" s="142">
        <v>98.9</v>
      </c>
      <c r="G154" s="56">
        <v>16127658011</v>
      </c>
      <c r="H154" s="56">
        <v>2262713356</v>
      </c>
      <c r="I154" s="265">
        <v>19.28</v>
      </c>
      <c r="J154" s="266">
        <v>17.21</v>
      </c>
      <c r="K154" s="56">
        <v>6963</v>
      </c>
    </row>
    <row r="155" spans="1:11" x14ac:dyDescent="0.2">
      <c r="A155" s="18" t="s">
        <v>502</v>
      </c>
      <c r="B155" s="141"/>
      <c r="C155" s="141"/>
      <c r="D155" s="143"/>
      <c r="E155" s="143"/>
      <c r="F155" s="142"/>
      <c r="G155" s="56"/>
      <c r="H155" s="56"/>
      <c r="I155" s="265"/>
      <c r="J155" s="266"/>
      <c r="K155" s="56"/>
    </row>
    <row r="156" spans="1:11" x14ac:dyDescent="0.2">
      <c r="A156" s="123" t="s">
        <v>503</v>
      </c>
      <c r="B156" s="141">
        <v>30022</v>
      </c>
      <c r="C156" s="141">
        <v>6043857400</v>
      </c>
      <c r="D156" s="143">
        <v>6549317282</v>
      </c>
      <c r="E156" s="143">
        <v>218151</v>
      </c>
      <c r="F156" s="142">
        <v>97.5</v>
      </c>
      <c r="G156" s="56">
        <v>7728281253</v>
      </c>
      <c r="H156" s="56">
        <v>1178963971</v>
      </c>
      <c r="I156" s="265">
        <v>19.41</v>
      </c>
      <c r="J156" s="266">
        <v>17.34</v>
      </c>
      <c r="K156" s="56">
        <v>7622</v>
      </c>
    </row>
    <row r="157" spans="1:11" x14ac:dyDescent="0.2">
      <c r="A157" s="123" t="s">
        <v>504</v>
      </c>
      <c r="B157" s="141">
        <v>40337</v>
      </c>
      <c r="C157" s="141">
        <v>8239179300</v>
      </c>
      <c r="D157" s="143">
        <v>8928238343</v>
      </c>
      <c r="E157" s="143">
        <v>221341</v>
      </c>
      <c r="F157" s="142">
        <v>98.9</v>
      </c>
      <c r="G157" s="56">
        <v>10383574742</v>
      </c>
      <c r="H157" s="56">
        <v>1455336399</v>
      </c>
      <c r="I157" s="265">
        <v>19.41</v>
      </c>
      <c r="J157" s="266">
        <v>17.34</v>
      </c>
      <c r="K157" s="56">
        <v>7003</v>
      </c>
    </row>
    <row r="158" spans="1:11" x14ac:dyDescent="0.2">
      <c r="A158" s="123" t="s">
        <v>505</v>
      </c>
      <c r="B158" s="141">
        <v>9951</v>
      </c>
      <c r="C158" s="141">
        <v>1642324800</v>
      </c>
      <c r="D158" s="143">
        <v>1779675708</v>
      </c>
      <c r="E158" s="143">
        <v>178844</v>
      </c>
      <c r="F158" s="142">
        <v>79.900000000000006</v>
      </c>
      <c r="G158" s="56">
        <v>2561592391</v>
      </c>
      <c r="H158" s="56">
        <v>781916683</v>
      </c>
      <c r="I158" s="265">
        <v>19.41</v>
      </c>
      <c r="J158" s="266">
        <v>17.34</v>
      </c>
      <c r="K158" s="56">
        <v>15252</v>
      </c>
    </row>
    <row r="159" spans="1:11" x14ac:dyDescent="0.2">
      <c r="A159" s="123" t="s">
        <v>506</v>
      </c>
      <c r="B159" s="141">
        <v>9241</v>
      </c>
      <c r="C159" s="141">
        <v>1855879600</v>
      </c>
      <c r="D159" s="143">
        <v>2011090523</v>
      </c>
      <c r="E159" s="143">
        <v>217627</v>
      </c>
      <c r="F159" s="142">
        <v>97.2</v>
      </c>
      <c r="G159" s="56">
        <v>2378823765</v>
      </c>
      <c r="H159" s="56">
        <v>367733242</v>
      </c>
      <c r="I159" s="265">
        <v>19.41</v>
      </c>
      <c r="J159" s="266">
        <v>17.34</v>
      </c>
      <c r="K159" s="56">
        <v>7724</v>
      </c>
    </row>
    <row r="160" spans="1:11" x14ac:dyDescent="0.2">
      <c r="A160" s="123" t="s">
        <v>507</v>
      </c>
      <c r="B160" s="141">
        <v>110816</v>
      </c>
      <c r="C160" s="141">
        <v>21529708100</v>
      </c>
      <c r="D160" s="143">
        <v>23330280648</v>
      </c>
      <c r="E160" s="143">
        <v>210532</v>
      </c>
      <c r="F160" s="142">
        <v>94.1</v>
      </c>
      <c r="G160" s="56">
        <v>28526321210</v>
      </c>
      <c r="H160" s="56">
        <v>5196040562</v>
      </c>
      <c r="I160" s="265">
        <v>19.41</v>
      </c>
      <c r="J160" s="266">
        <v>17.34</v>
      </c>
      <c r="K160" s="56">
        <v>9101</v>
      </c>
    </row>
    <row r="161" spans="1:11" x14ac:dyDescent="0.2">
      <c r="A161" s="123" t="s">
        <v>508</v>
      </c>
      <c r="B161" s="141">
        <v>4767</v>
      </c>
      <c r="C161" s="141">
        <v>772524400</v>
      </c>
      <c r="D161" s="143">
        <v>837132161</v>
      </c>
      <c r="E161" s="143">
        <v>175610</v>
      </c>
      <c r="F161" s="142">
        <v>78.5</v>
      </c>
      <c r="G161" s="56">
        <v>1227124000</v>
      </c>
      <c r="H161" s="56">
        <v>389991839</v>
      </c>
      <c r="I161" s="265">
        <v>19.41</v>
      </c>
      <c r="J161" s="266">
        <v>17.34</v>
      </c>
      <c r="K161" s="56">
        <v>15879</v>
      </c>
    </row>
    <row r="162" spans="1:11" x14ac:dyDescent="0.2">
      <c r="A162" s="123" t="s">
        <v>509</v>
      </c>
      <c r="B162" s="141">
        <v>5634</v>
      </c>
      <c r="C162" s="141">
        <v>1025683600</v>
      </c>
      <c r="D162" s="143">
        <v>1111463571</v>
      </c>
      <c r="E162" s="143">
        <v>197278</v>
      </c>
      <c r="F162" s="142">
        <v>88.1</v>
      </c>
      <c r="G162" s="56">
        <v>1450307660</v>
      </c>
      <c r="H162" s="56">
        <v>338844089</v>
      </c>
      <c r="I162" s="265">
        <v>19.41</v>
      </c>
      <c r="J162" s="266">
        <v>17.34</v>
      </c>
      <c r="K162" s="56">
        <v>11674</v>
      </c>
    </row>
    <row r="163" spans="1:11" x14ac:dyDescent="0.2">
      <c r="A163" s="123" t="s">
        <v>510</v>
      </c>
      <c r="B163" s="141">
        <v>32947</v>
      </c>
      <c r="C163" s="141">
        <v>5934501700</v>
      </c>
      <c r="D163" s="143">
        <v>6430815946</v>
      </c>
      <c r="E163" s="143">
        <v>195187</v>
      </c>
      <c r="F163" s="142">
        <v>87.2</v>
      </c>
      <c r="G163" s="56">
        <v>8481236508</v>
      </c>
      <c r="H163" s="56">
        <v>2050420562</v>
      </c>
      <c r="I163" s="265">
        <v>19.41</v>
      </c>
      <c r="J163" s="266">
        <v>17.34</v>
      </c>
      <c r="K163" s="56">
        <v>12080</v>
      </c>
    </row>
    <row r="164" spans="1:11" x14ac:dyDescent="0.2">
      <c r="A164" s="123" t="s">
        <v>511</v>
      </c>
      <c r="B164" s="141">
        <v>6602</v>
      </c>
      <c r="C164" s="141">
        <v>1128047000</v>
      </c>
      <c r="D164" s="143">
        <v>1222387827</v>
      </c>
      <c r="E164" s="143">
        <v>185154</v>
      </c>
      <c r="F164" s="142">
        <v>82.7</v>
      </c>
      <c r="G164" s="56">
        <v>1699490801</v>
      </c>
      <c r="H164" s="56">
        <v>477102974</v>
      </c>
      <c r="I164" s="265">
        <v>19.41</v>
      </c>
      <c r="J164" s="266">
        <v>17.34</v>
      </c>
      <c r="K164" s="56">
        <v>14027</v>
      </c>
    </row>
    <row r="165" spans="1:11" x14ac:dyDescent="0.2">
      <c r="A165" s="123" t="s">
        <v>512</v>
      </c>
      <c r="B165" s="141">
        <v>5738</v>
      </c>
      <c r="C165" s="141">
        <v>1079623900</v>
      </c>
      <c r="D165" s="143">
        <v>1169915006</v>
      </c>
      <c r="E165" s="143">
        <v>203889</v>
      </c>
      <c r="F165" s="142">
        <v>91.1</v>
      </c>
      <c r="G165" s="56">
        <v>1477079403</v>
      </c>
      <c r="H165" s="56">
        <v>307164397</v>
      </c>
      <c r="I165" s="265">
        <v>19.41</v>
      </c>
      <c r="J165" s="266">
        <v>17.34</v>
      </c>
      <c r="K165" s="56">
        <v>10390</v>
      </c>
    </row>
    <row r="166" spans="1:11" x14ac:dyDescent="0.2">
      <c r="A166" s="123" t="s">
        <v>513</v>
      </c>
      <c r="B166" s="141">
        <v>5274</v>
      </c>
      <c r="C166" s="141">
        <v>899414500</v>
      </c>
      <c r="D166" s="143">
        <v>974634333</v>
      </c>
      <c r="E166" s="143">
        <v>184800</v>
      </c>
      <c r="F166" s="142">
        <v>82.6</v>
      </c>
      <c r="G166" s="56">
        <v>1357636244</v>
      </c>
      <c r="H166" s="56">
        <v>383001911</v>
      </c>
      <c r="I166" s="265">
        <v>19.41</v>
      </c>
      <c r="J166" s="266">
        <v>17.34</v>
      </c>
      <c r="K166" s="56">
        <v>14096</v>
      </c>
    </row>
    <row r="167" spans="1:11" x14ac:dyDescent="0.2">
      <c r="A167" s="123" t="s">
        <v>514</v>
      </c>
      <c r="B167" s="141">
        <v>563439</v>
      </c>
      <c r="C167" s="141">
        <v>121058789400</v>
      </c>
      <c r="D167" s="143">
        <v>131183178075</v>
      </c>
      <c r="E167" s="143">
        <v>232826</v>
      </c>
      <c r="F167" s="142">
        <v>104</v>
      </c>
      <c r="G167" s="56">
        <v>145040805443</v>
      </c>
      <c r="H167" s="56">
        <v>13857627368</v>
      </c>
      <c r="I167" s="265">
        <v>19.41</v>
      </c>
      <c r="J167" s="266">
        <v>17.34</v>
      </c>
      <c r="K167" s="56">
        <v>4774</v>
      </c>
    </row>
    <row r="168" spans="1:11" x14ac:dyDescent="0.2">
      <c r="A168" s="123" t="s">
        <v>515</v>
      </c>
      <c r="B168" s="141">
        <v>13217</v>
      </c>
      <c r="C168" s="141">
        <v>2511134100</v>
      </c>
      <c r="D168" s="143">
        <v>2721145267</v>
      </c>
      <c r="E168" s="143">
        <v>205882</v>
      </c>
      <c r="F168" s="142">
        <v>92</v>
      </c>
      <c r="G168" s="56">
        <v>3402328070</v>
      </c>
      <c r="H168" s="56">
        <v>681182803</v>
      </c>
      <c r="I168" s="265">
        <v>19.41</v>
      </c>
      <c r="J168" s="266">
        <v>17.34</v>
      </c>
      <c r="K168" s="56">
        <v>10004</v>
      </c>
    </row>
    <row r="169" spans="1:11" x14ac:dyDescent="0.2">
      <c r="A169" s="123" t="s">
        <v>516</v>
      </c>
      <c r="B169" s="141">
        <v>9497</v>
      </c>
      <c r="C169" s="141">
        <v>1762413400</v>
      </c>
      <c r="D169" s="143">
        <v>1909807557</v>
      </c>
      <c r="E169" s="143">
        <v>201096</v>
      </c>
      <c r="F169" s="142">
        <v>89.8</v>
      </c>
      <c r="G169" s="56">
        <v>2444723438</v>
      </c>
      <c r="H169" s="56">
        <v>534915881</v>
      </c>
      <c r="I169" s="265">
        <v>19.41</v>
      </c>
      <c r="J169" s="266">
        <v>17.34</v>
      </c>
      <c r="K169" s="56">
        <v>10933</v>
      </c>
    </row>
    <row r="170" spans="1:11" x14ac:dyDescent="0.2">
      <c r="A170" s="123" t="s">
        <v>517</v>
      </c>
      <c r="B170" s="141">
        <v>9067</v>
      </c>
      <c r="C170" s="141">
        <v>1691657500</v>
      </c>
      <c r="D170" s="143">
        <v>1833134200</v>
      </c>
      <c r="E170" s="143">
        <v>202176</v>
      </c>
      <c r="F170" s="142">
        <v>90.3</v>
      </c>
      <c r="G170" s="56">
        <v>2334032580</v>
      </c>
      <c r="H170" s="56">
        <v>500898380</v>
      </c>
      <c r="I170" s="265">
        <v>19.41</v>
      </c>
      <c r="J170" s="266">
        <v>17.34</v>
      </c>
      <c r="K170" s="56">
        <v>10723</v>
      </c>
    </row>
    <row r="171" spans="1:11" x14ac:dyDescent="0.2">
      <c r="A171" s="123" t="s">
        <v>518</v>
      </c>
      <c r="B171" s="141">
        <v>37356</v>
      </c>
      <c r="C171" s="141">
        <v>8727394300</v>
      </c>
      <c r="D171" s="143">
        <v>9457283740</v>
      </c>
      <c r="E171" s="143">
        <v>253166</v>
      </c>
      <c r="F171" s="142">
        <v>113.1</v>
      </c>
      <c r="G171" s="56">
        <v>9616203934</v>
      </c>
      <c r="H171" s="56">
        <v>158920194</v>
      </c>
      <c r="I171" s="265">
        <v>19.41</v>
      </c>
      <c r="J171" s="266">
        <v>17.34</v>
      </c>
      <c r="K171" s="56">
        <v>826</v>
      </c>
    </row>
    <row r="172" spans="1:11" x14ac:dyDescent="0.2">
      <c r="A172" s="123" t="s">
        <v>519</v>
      </c>
      <c r="B172" s="141">
        <v>6946</v>
      </c>
      <c r="C172" s="141">
        <v>1331126300</v>
      </c>
      <c r="D172" s="143">
        <v>1442451055</v>
      </c>
      <c r="E172" s="143">
        <v>207666</v>
      </c>
      <c r="F172" s="142">
        <v>92.8</v>
      </c>
      <c r="G172" s="56">
        <v>1788043488</v>
      </c>
      <c r="H172" s="56">
        <v>345592433</v>
      </c>
      <c r="I172" s="265">
        <v>19.41</v>
      </c>
      <c r="J172" s="266">
        <v>17.34</v>
      </c>
      <c r="K172" s="56">
        <v>9657</v>
      </c>
    </row>
    <row r="173" spans="1:11" x14ac:dyDescent="0.2">
      <c r="A173" s="123" t="s">
        <v>520</v>
      </c>
      <c r="B173" s="141">
        <v>43944</v>
      </c>
      <c r="C173" s="141">
        <v>9741952100</v>
      </c>
      <c r="D173" s="143">
        <v>10556691038</v>
      </c>
      <c r="E173" s="143">
        <v>240231</v>
      </c>
      <c r="F173" s="142">
        <v>107.3</v>
      </c>
      <c r="G173" s="56">
        <v>11312090846</v>
      </c>
      <c r="H173" s="56">
        <v>755399808</v>
      </c>
      <c r="I173" s="265">
        <v>19.41</v>
      </c>
      <c r="J173" s="266">
        <v>17.34</v>
      </c>
      <c r="K173" s="56">
        <v>3337</v>
      </c>
    </row>
    <row r="174" spans="1:11" x14ac:dyDescent="0.2">
      <c r="A174" s="123" t="s">
        <v>521</v>
      </c>
      <c r="B174" s="141">
        <v>41356</v>
      </c>
      <c r="C174" s="141">
        <v>9236011100</v>
      </c>
      <c r="D174" s="143">
        <v>10008437180</v>
      </c>
      <c r="E174" s="143">
        <v>242007</v>
      </c>
      <c r="F174" s="142">
        <v>108.1</v>
      </c>
      <c r="G174" s="56">
        <v>10645886334</v>
      </c>
      <c r="H174" s="56">
        <v>637449154</v>
      </c>
      <c r="I174" s="265">
        <v>19.41</v>
      </c>
      <c r="J174" s="266">
        <v>17.34</v>
      </c>
      <c r="K174" s="56">
        <v>2992</v>
      </c>
    </row>
    <row r="175" spans="1:11" x14ac:dyDescent="0.2">
      <c r="A175" s="123" t="s">
        <v>522</v>
      </c>
      <c r="B175" s="141">
        <v>39515</v>
      </c>
      <c r="C175" s="141">
        <v>7933936700</v>
      </c>
      <c r="D175" s="143">
        <v>8597467694</v>
      </c>
      <c r="E175" s="143">
        <v>217575</v>
      </c>
      <c r="F175" s="142">
        <v>97.2</v>
      </c>
      <c r="G175" s="56">
        <v>10171975009</v>
      </c>
      <c r="H175" s="56">
        <v>1574507315</v>
      </c>
      <c r="I175" s="265">
        <v>19.41</v>
      </c>
      <c r="J175" s="266">
        <v>17.34</v>
      </c>
      <c r="K175" s="56">
        <v>7734</v>
      </c>
    </row>
    <row r="176" spans="1:11" x14ac:dyDescent="0.2">
      <c r="A176" s="123" t="s">
        <v>523</v>
      </c>
      <c r="B176" s="141">
        <v>13909</v>
      </c>
      <c r="C176" s="141">
        <v>2563731300</v>
      </c>
      <c r="D176" s="143">
        <v>2778141276</v>
      </c>
      <c r="E176" s="143">
        <v>199737</v>
      </c>
      <c r="F176" s="142">
        <v>89.2</v>
      </c>
      <c r="G176" s="56">
        <v>3580463125</v>
      </c>
      <c r="H176" s="56">
        <v>802321849</v>
      </c>
      <c r="I176" s="265">
        <v>19.41</v>
      </c>
      <c r="J176" s="266">
        <v>17.34</v>
      </c>
      <c r="K176" s="56">
        <v>11196</v>
      </c>
    </row>
    <row r="177" spans="1:11" x14ac:dyDescent="0.2">
      <c r="A177" s="123" t="s">
        <v>524</v>
      </c>
      <c r="B177" s="141">
        <v>14633</v>
      </c>
      <c r="C177" s="141">
        <v>2915080000</v>
      </c>
      <c r="D177" s="143">
        <v>3158873971</v>
      </c>
      <c r="E177" s="143">
        <v>215873</v>
      </c>
      <c r="F177" s="142">
        <v>96.4</v>
      </c>
      <c r="G177" s="56">
        <v>3766835640</v>
      </c>
      <c r="H177" s="56">
        <v>607961669</v>
      </c>
      <c r="I177" s="265">
        <v>19.41</v>
      </c>
      <c r="J177" s="266">
        <v>17.34</v>
      </c>
      <c r="K177" s="56">
        <v>8064</v>
      </c>
    </row>
    <row r="178" spans="1:11" x14ac:dyDescent="0.2">
      <c r="A178" s="123" t="s">
        <v>525</v>
      </c>
      <c r="B178" s="141">
        <v>24285</v>
      </c>
      <c r="C178" s="141">
        <v>4614798800</v>
      </c>
      <c r="D178" s="143">
        <v>5000743653</v>
      </c>
      <c r="E178" s="143">
        <v>205919</v>
      </c>
      <c r="F178" s="142">
        <v>92</v>
      </c>
      <c r="G178" s="56">
        <v>6251459271</v>
      </c>
      <c r="H178" s="56">
        <v>1250715618</v>
      </c>
      <c r="I178" s="265">
        <v>19.41</v>
      </c>
      <c r="J178" s="266">
        <v>17.34</v>
      </c>
      <c r="K178" s="56">
        <v>9996</v>
      </c>
    </row>
    <row r="179" spans="1:11" x14ac:dyDescent="0.2">
      <c r="A179" s="123" t="s">
        <v>526</v>
      </c>
      <c r="B179" s="141">
        <v>34450</v>
      </c>
      <c r="C179" s="141">
        <v>6529571300</v>
      </c>
      <c r="D179" s="143">
        <v>7075652407</v>
      </c>
      <c r="E179" s="143">
        <v>205389</v>
      </c>
      <c r="F179" s="142">
        <v>91.8</v>
      </c>
      <c r="G179" s="56">
        <v>8868139670</v>
      </c>
      <c r="H179" s="56">
        <v>1792487263</v>
      </c>
      <c r="I179" s="265">
        <v>19.41</v>
      </c>
      <c r="J179" s="266">
        <v>17.34</v>
      </c>
      <c r="K179" s="56">
        <v>10099</v>
      </c>
    </row>
    <row r="180" spans="1:11" x14ac:dyDescent="0.2">
      <c r="A180" s="123" t="s">
        <v>527</v>
      </c>
      <c r="B180" s="141">
        <v>9332</v>
      </c>
      <c r="C180" s="141">
        <v>1510962100</v>
      </c>
      <c r="D180" s="143">
        <v>1637326882</v>
      </c>
      <c r="E180" s="143">
        <v>175453</v>
      </c>
      <c r="F180" s="142">
        <v>78.400000000000006</v>
      </c>
      <c r="G180" s="56">
        <v>2402249039</v>
      </c>
      <c r="H180" s="56">
        <v>764922157</v>
      </c>
      <c r="I180" s="265">
        <v>19.41</v>
      </c>
      <c r="J180" s="266">
        <v>17.34</v>
      </c>
      <c r="K180" s="56">
        <v>15910</v>
      </c>
    </row>
    <row r="181" spans="1:11" x14ac:dyDescent="0.2">
      <c r="A181" s="123" t="s">
        <v>528</v>
      </c>
      <c r="B181" s="141">
        <v>10371</v>
      </c>
      <c r="C181" s="141">
        <v>1859552400</v>
      </c>
      <c r="D181" s="143">
        <v>2015070486</v>
      </c>
      <c r="E181" s="143">
        <v>194299</v>
      </c>
      <c r="F181" s="142">
        <v>86.8</v>
      </c>
      <c r="G181" s="56">
        <v>2669709043</v>
      </c>
      <c r="H181" s="56">
        <v>654638557</v>
      </c>
      <c r="I181" s="265">
        <v>19.41</v>
      </c>
      <c r="J181" s="266">
        <v>17.34</v>
      </c>
      <c r="K181" s="56">
        <v>12252</v>
      </c>
    </row>
    <row r="182" spans="1:11" x14ac:dyDescent="0.2">
      <c r="A182" s="123" t="s">
        <v>529</v>
      </c>
      <c r="B182" s="141">
        <v>65779</v>
      </c>
      <c r="C182" s="141">
        <v>14984561300</v>
      </c>
      <c r="D182" s="143">
        <v>16237750131</v>
      </c>
      <c r="E182" s="143">
        <v>246853</v>
      </c>
      <c r="F182" s="142">
        <v>110.3</v>
      </c>
      <c r="G182" s="56">
        <v>16932869647</v>
      </c>
      <c r="H182" s="56">
        <v>695119516</v>
      </c>
      <c r="I182" s="265">
        <v>19.41</v>
      </c>
      <c r="J182" s="266">
        <v>17.34</v>
      </c>
      <c r="K182" s="56">
        <v>2051</v>
      </c>
    </row>
    <row r="183" spans="1:11" x14ac:dyDescent="0.2">
      <c r="A183" s="123" t="s">
        <v>530</v>
      </c>
      <c r="B183" s="141">
        <v>15068</v>
      </c>
      <c r="C183" s="141">
        <v>3103911000</v>
      </c>
      <c r="D183" s="143">
        <v>3363497285</v>
      </c>
      <c r="E183" s="143">
        <v>223221</v>
      </c>
      <c r="F183" s="142">
        <v>99.7</v>
      </c>
      <c r="G183" s="56">
        <v>3878813601</v>
      </c>
      <c r="H183" s="56">
        <v>515316316</v>
      </c>
      <c r="I183" s="265">
        <v>19.41</v>
      </c>
      <c r="J183" s="266">
        <v>17.34</v>
      </c>
      <c r="K183" s="56">
        <v>6638</v>
      </c>
    </row>
    <row r="184" spans="1:11" x14ac:dyDescent="0.2">
      <c r="A184" s="123" t="s">
        <v>531</v>
      </c>
      <c r="B184" s="141">
        <v>37826</v>
      </c>
      <c r="C184" s="141">
        <v>8648833300</v>
      </c>
      <c r="D184" s="143">
        <v>9372152527</v>
      </c>
      <c r="E184" s="143">
        <v>247770</v>
      </c>
      <c r="F184" s="142">
        <v>110.7</v>
      </c>
      <c r="G184" s="56">
        <v>9737191616</v>
      </c>
      <c r="H184" s="56">
        <v>365039089</v>
      </c>
      <c r="I184" s="265">
        <v>19.41</v>
      </c>
      <c r="J184" s="266">
        <v>17.34</v>
      </c>
      <c r="K184" s="56">
        <v>1873</v>
      </c>
    </row>
    <row r="185" spans="1:11" x14ac:dyDescent="0.2">
      <c r="A185" s="123" t="s">
        <v>532</v>
      </c>
      <c r="B185" s="141">
        <v>18822</v>
      </c>
      <c r="C185" s="141">
        <v>3616403300</v>
      </c>
      <c r="D185" s="143">
        <v>3918850341</v>
      </c>
      <c r="E185" s="143">
        <v>208206</v>
      </c>
      <c r="F185" s="142">
        <v>93</v>
      </c>
      <c r="G185" s="56">
        <v>4845170533</v>
      </c>
      <c r="H185" s="56">
        <v>926320192</v>
      </c>
      <c r="I185" s="265">
        <v>19.41</v>
      </c>
      <c r="J185" s="266">
        <v>17.34</v>
      </c>
      <c r="K185" s="56">
        <v>9553</v>
      </c>
    </row>
    <row r="186" spans="1:11" x14ac:dyDescent="0.2">
      <c r="A186" s="123" t="s">
        <v>533</v>
      </c>
      <c r="B186" s="141">
        <v>54848</v>
      </c>
      <c r="C186" s="141">
        <v>11227220400</v>
      </c>
      <c r="D186" s="143">
        <v>12166175296</v>
      </c>
      <c r="E186" s="143">
        <v>221816</v>
      </c>
      <c r="F186" s="142">
        <v>99.1</v>
      </c>
      <c r="G186" s="56">
        <v>14119005069</v>
      </c>
      <c r="H186" s="56">
        <v>1952829773</v>
      </c>
      <c r="I186" s="265">
        <v>19.41</v>
      </c>
      <c r="J186" s="266">
        <v>17.34</v>
      </c>
      <c r="K186" s="56">
        <v>6911</v>
      </c>
    </row>
    <row r="187" spans="1:11" x14ac:dyDescent="0.2">
      <c r="A187" s="123" t="s">
        <v>534</v>
      </c>
      <c r="B187" s="141">
        <v>9104</v>
      </c>
      <c r="C187" s="141">
        <v>1952976700</v>
      </c>
      <c r="D187" s="143">
        <v>2116308047</v>
      </c>
      <c r="E187" s="143">
        <v>232459</v>
      </c>
      <c r="F187" s="142">
        <v>103.8</v>
      </c>
      <c r="G187" s="56">
        <v>2343557142</v>
      </c>
      <c r="H187" s="56">
        <v>227249095</v>
      </c>
      <c r="I187" s="265">
        <v>19.41</v>
      </c>
      <c r="J187" s="266">
        <v>17.34</v>
      </c>
      <c r="K187" s="56">
        <v>4845</v>
      </c>
    </row>
    <row r="188" spans="1:11" x14ac:dyDescent="0.2">
      <c r="A188" s="123" t="s">
        <v>535</v>
      </c>
      <c r="B188" s="141">
        <v>26180</v>
      </c>
      <c r="C188" s="141">
        <v>5883839000</v>
      </c>
      <c r="D188" s="143">
        <v>6375916223</v>
      </c>
      <c r="E188" s="143">
        <v>243541</v>
      </c>
      <c r="F188" s="142">
        <v>108.8</v>
      </c>
      <c r="G188" s="56">
        <v>6739271308</v>
      </c>
      <c r="H188" s="56">
        <v>363355085</v>
      </c>
      <c r="I188" s="265">
        <v>19.41</v>
      </c>
      <c r="J188" s="266">
        <v>17.34</v>
      </c>
      <c r="K188" s="56">
        <v>2694</v>
      </c>
    </row>
    <row r="189" spans="1:11" x14ac:dyDescent="0.2">
      <c r="A189" s="123" t="s">
        <v>536</v>
      </c>
      <c r="B189" s="141">
        <v>13171</v>
      </c>
      <c r="C189" s="141">
        <v>2266677000</v>
      </c>
      <c r="D189" s="143">
        <v>2456243731</v>
      </c>
      <c r="E189" s="143">
        <v>186489</v>
      </c>
      <c r="F189" s="142">
        <v>83.3</v>
      </c>
      <c r="G189" s="56">
        <v>3390486723</v>
      </c>
      <c r="H189" s="56">
        <v>934242992</v>
      </c>
      <c r="I189" s="265">
        <v>19.41</v>
      </c>
      <c r="J189" s="266">
        <v>17.34</v>
      </c>
      <c r="K189" s="56">
        <v>13768</v>
      </c>
    </row>
    <row r="190" spans="1:11" x14ac:dyDescent="0.2">
      <c r="A190" s="123" t="s">
        <v>537</v>
      </c>
      <c r="B190" s="141">
        <v>10668</v>
      </c>
      <c r="C190" s="141">
        <v>1913057200</v>
      </c>
      <c r="D190" s="143">
        <v>2073050000</v>
      </c>
      <c r="E190" s="143">
        <v>194324</v>
      </c>
      <c r="F190" s="142">
        <v>86.8</v>
      </c>
      <c r="G190" s="56">
        <v>2746162961</v>
      </c>
      <c r="H190" s="56">
        <v>673112961</v>
      </c>
      <c r="I190" s="265">
        <v>19.41</v>
      </c>
      <c r="J190" s="266">
        <v>17.34</v>
      </c>
      <c r="K190" s="56">
        <v>12247</v>
      </c>
    </row>
    <row r="191" spans="1:11" x14ac:dyDescent="0.2">
      <c r="A191" s="123" t="s">
        <v>538</v>
      </c>
      <c r="B191" s="141">
        <v>12738</v>
      </c>
      <c r="C191" s="141">
        <v>2351345900</v>
      </c>
      <c r="D191" s="143">
        <v>2547993660</v>
      </c>
      <c r="E191" s="143">
        <v>200031</v>
      </c>
      <c r="F191" s="142">
        <v>89.4</v>
      </c>
      <c r="G191" s="56">
        <v>3279023603</v>
      </c>
      <c r="H191" s="56">
        <v>731029943</v>
      </c>
      <c r="I191" s="265">
        <v>19.41</v>
      </c>
      <c r="J191" s="266">
        <v>17.34</v>
      </c>
      <c r="K191" s="56">
        <v>11139</v>
      </c>
    </row>
    <row r="192" spans="1:11" x14ac:dyDescent="0.2">
      <c r="A192" s="123" t="s">
        <v>539</v>
      </c>
      <c r="B192" s="141">
        <v>11118</v>
      </c>
      <c r="C192" s="141">
        <v>1952841600</v>
      </c>
      <c r="D192" s="143">
        <v>2116161649</v>
      </c>
      <c r="E192" s="143">
        <v>190337</v>
      </c>
      <c r="F192" s="142">
        <v>85</v>
      </c>
      <c r="G192" s="56">
        <v>2862002231</v>
      </c>
      <c r="H192" s="56">
        <v>745840582</v>
      </c>
      <c r="I192" s="265">
        <v>19.41</v>
      </c>
      <c r="J192" s="266">
        <v>17.34</v>
      </c>
      <c r="K192" s="56">
        <v>13021</v>
      </c>
    </row>
    <row r="193" spans="1:11" x14ac:dyDescent="0.2">
      <c r="A193" s="123" t="s">
        <v>540</v>
      </c>
      <c r="B193" s="141">
        <v>12822</v>
      </c>
      <c r="C193" s="141">
        <v>2339244300</v>
      </c>
      <c r="D193" s="143">
        <v>2534879979</v>
      </c>
      <c r="E193" s="143">
        <v>197698</v>
      </c>
      <c r="F193" s="142">
        <v>88.3</v>
      </c>
      <c r="G193" s="56">
        <v>3300646933</v>
      </c>
      <c r="H193" s="56">
        <v>765766954</v>
      </c>
      <c r="I193" s="265">
        <v>19.41</v>
      </c>
      <c r="J193" s="266">
        <v>17.34</v>
      </c>
      <c r="K193" s="56">
        <v>11592</v>
      </c>
    </row>
    <row r="194" spans="1:11" x14ac:dyDescent="0.2">
      <c r="A194" s="123" t="s">
        <v>541</v>
      </c>
      <c r="B194" s="141">
        <v>15761</v>
      </c>
      <c r="C194" s="141">
        <v>3552999600</v>
      </c>
      <c r="D194" s="143">
        <v>3850144063</v>
      </c>
      <c r="E194" s="143">
        <v>244283</v>
      </c>
      <c r="F194" s="142">
        <v>109.1</v>
      </c>
      <c r="G194" s="56">
        <v>4057206077</v>
      </c>
      <c r="H194" s="56">
        <v>207062014</v>
      </c>
      <c r="I194" s="265">
        <v>19.41</v>
      </c>
      <c r="J194" s="266">
        <v>17.34</v>
      </c>
      <c r="K194" s="56">
        <v>2550</v>
      </c>
    </row>
    <row r="195" spans="1:11" x14ac:dyDescent="0.2">
      <c r="A195" s="123" t="s">
        <v>542</v>
      </c>
      <c r="B195" s="141">
        <v>11818</v>
      </c>
      <c r="C195" s="141">
        <v>2232154500</v>
      </c>
      <c r="D195" s="143">
        <v>2418834045</v>
      </c>
      <c r="E195" s="143">
        <v>204674</v>
      </c>
      <c r="F195" s="142">
        <v>91.4</v>
      </c>
      <c r="G195" s="56">
        <v>3042196651</v>
      </c>
      <c r="H195" s="56">
        <v>623362606</v>
      </c>
      <c r="I195" s="265">
        <v>19.41</v>
      </c>
      <c r="J195" s="266">
        <v>17.34</v>
      </c>
      <c r="K195" s="56">
        <v>10238</v>
      </c>
    </row>
    <row r="196" spans="1:11" x14ac:dyDescent="0.2">
      <c r="A196" s="123" t="s">
        <v>543</v>
      </c>
      <c r="B196" s="141">
        <v>58111</v>
      </c>
      <c r="C196" s="141">
        <v>11169538200</v>
      </c>
      <c r="D196" s="143">
        <v>12103669019</v>
      </c>
      <c r="E196" s="143">
        <v>208285</v>
      </c>
      <c r="F196" s="142">
        <v>93</v>
      </c>
      <c r="G196" s="56">
        <v>14958968487</v>
      </c>
      <c r="H196" s="56">
        <v>2855299468</v>
      </c>
      <c r="I196" s="265">
        <v>19.41</v>
      </c>
      <c r="J196" s="266">
        <v>17.34</v>
      </c>
      <c r="K196" s="56">
        <v>9537</v>
      </c>
    </row>
    <row r="197" spans="1:11" x14ac:dyDescent="0.2">
      <c r="A197" s="123" t="s">
        <v>544</v>
      </c>
      <c r="B197" s="141">
        <v>9427</v>
      </c>
      <c r="C197" s="141">
        <v>1596124800</v>
      </c>
      <c r="D197" s="143">
        <v>1729611909</v>
      </c>
      <c r="E197" s="143">
        <v>183474</v>
      </c>
      <c r="F197" s="142">
        <v>82</v>
      </c>
      <c r="G197" s="56">
        <v>2426703996</v>
      </c>
      <c r="H197" s="56">
        <v>697092087</v>
      </c>
      <c r="I197" s="265">
        <v>19.41</v>
      </c>
      <c r="J197" s="266">
        <v>17.34</v>
      </c>
      <c r="K197" s="56">
        <v>14353</v>
      </c>
    </row>
    <row r="198" spans="1:11" x14ac:dyDescent="0.2">
      <c r="A198" s="123" t="s">
        <v>545</v>
      </c>
      <c r="B198" s="141">
        <v>55654</v>
      </c>
      <c r="C198" s="141">
        <v>10715967800</v>
      </c>
      <c r="D198" s="143">
        <v>11612165619</v>
      </c>
      <c r="E198" s="143">
        <v>208649</v>
      </c>
      <c r="F198" s="142">
        <v>93.2</v>
      </c>
      <c r="G198" s="56">
        <v>14326486072</v>
      </c>
      <c r="H198" s="56">
        <v>2714320453</v>
      </c>
      <c r="I198" s="265">
        <v>19.41</v>
      </c>
      <c r="J198" s="266">
        <v>17.34</v>
      </c>
      <c r="K198" s="56">
        <v>9467</v>
      </c>
    </row>
    <row r="199" spans="1:11" x14ac:dyDescent="0.2">
      <c r="A199" s="123" t="s">
        <v>546</v>
      </c>
      <c r="B199" s="141">
        <v>24221</v>
      </c>
      <c r="C199" s="141">
        <v>4576223800</v>
      </c>
      <c r="D199" s="143">
        <v>4958942549</v>
      </c>
      <c r="E199" s="143">
        <v>204737</v>
      </c>
      <c r="F199" s="142">
        <v>91.5</v>
      </c>
      <c r="G199" s="56">
        <v>6234984353</v>
      </c>
      <c r="H199" s="56">
        <v>1276041804</v>
      </c>
      <c r="I199" s="265">
        <v>19.41</v>
      </c>
      <c r="J199" s="266">
        <v>17.34</v>
      </c>
      <c r="K199" s="56">
        <v>10226</v>
      </c>
    </row>
    <row r="200" spans="1:11" x14ac:dyDescent="0.2">
      <c r="A200" s="123" t="s">
        <v>547</v>
      </c>
      <c r="B200" s="141">
        <v>15954</v>
      </c>
      <c r="C200" s="141">
        <v>2864247900</v>
      </c>
      <c r="D200" s="143">
        <v>3103790680</v>
      </c>
      <c r="E200" s="143">
        <v>194546</v>
      </c>
      <c r="F200" s="142">
        <v>86.9</v>
      </c>
      <c r="G200" s="56">
        <v>4106888252</v>
      </c>
      <c r="H200" s="56">
        <v>1003097572</v>
      </c>
      <c r="I200" s="265">
        <v>19.41</v>
      </c>
      <c r="J200" s="266">
        <v>17.34</v>
      </c>
      <c r="K200" s="56">
        <v>12204</v>
      </c>
    </row>
    <row r="201" spans="1:11" x14ac:dyDescent="0.2">
      <c r="A201" s="123" t="s">
        <v>548</v>
      </c>
      <c r="B201" s="141">
        <v>11459</v>
      </c>
      <c r="C201" s="141">
        <v>2126928400</v>
      </c>
      <c r="D201" s="143">
        <v>2304807676</v>
      </c>
      <c r="E201" s="143">
        <v>201135</v>
      </c>
      <c r="F201" s="142">
        <v>89.9</v>
      </c>
      <c r="G201" s="56">
        <v>2949782655</v>
      </c>
      <c r="H201" s="56">
        <v>644974979</v>
      </c>
      <c r="I201" s="265">
        <v>19.41</v>
      </c>
      <c r="J201" s="266">
        <v>17.34</v>
      </c>
      <c r="K201" s="56">
        <v>10925</v>
      </c>
    </row>
    <row r="202" spans="1:11" x14ac:dyDescent="0.2">
      <c r="A202" s="123" t="s">
        <v>549</v>
      </c>
      <c r="B202" s="141">
        <v>39055</v>
      </c>
      <c r="C202" s="141">
        <v>7336552000</v>
      </c>
      <c r="D202" s="143">
        <v>7950122517</v>
      </c>
      <c r="E202" s="143">
        <v>203562</v>
      </c>
      <c r="F202" s="142">
        <v>90.9</v>
      </c>
      <c r="G202" s="56">
        <v>10053561533</v>
      </c>
      <c r="H202" s="56">
        <v>2103439016</v>
      </c>
      <c r="I202" s="265">
        <v>19.41</v>
      </c>
      <c r="J202" s="266">
        <v>17.34</v>
      </c>
      <c r="K202" s="56">
        <v>10454</v>
      </c>
    </row>
    <row r="203" spans="1:11" x14ac:dyDescent="0.2">
      <c r="A203" s="123" t="s">
        <v>550</v>
      </c>
      <c r="B203" s="141">
        <v>12706</v>
      </c>
      <c r="C203" s="141">
        <v>2135017300</v>
      </c>
      <c r="D203" s="143">
        <v>2313573067</v>
      </c>
      <c r="E203" s="143">
        <v>182085</v>
      </c>
      <c r="F203" s="142">
        <v>81.3</v>
      </c>
      <c r="G203" s="56">
        <v>3270786144</v>
      </c>
      <c r="H203" s="56">
        <v>957213077</v>
      </c>
      <c r="I203" s="265">
        <v>19.41</v>
      </c>
      <c r="J203" s="266">
        <v>17.34</v>
      </c>
      <c r="K203" s="56">
        <v>14623</v>
      </c>
    </row>
    <row r="204" spans="1:11" x14ac:dyDescent="0.2">
      <c r="A204" s="123" t="s">
        <v>551</v>
      </c>
      <c r="B204" s="141">
        <v>12903</v>
      </c>
      <c r="C204" s="141">
        <v>2898829400</v>
      </c>
      <c r="D204" s="143">
        <v>3141264300</v>
      </c>
      <c r="E204" s="143">
        <v>243452</v>
      </c>
      <c r="F204" s="142">
        <v>108.8</v>
      </c>
      <c r="G204" s="56">
        <v>3321498002</v>
      </c>
      <c r="H204" s="56">
        <v>180233702</v>
      </c>
      <c r="I204" s="265">
        <v>19.41</v>
      </c>
      <c r="J204" s="266">
        <v>17.34</v>
      </c>
      <c r="K204" s="56">
        <v>2711</v>
      </c>
    </row>
    <row r="205" spans="1:11" x14ac:dyDescent="0.2">
      <c r="A205" s="18" t="s">
        <v>552</v>
      </c>
      <c r="B205" s="141"/>
      <c r="C205" s="141"/>
      <c r="D205" s="143"/>
      <c r="E205" s="143"/>
      <c r="F205" s="142"/>
      <c r="G205" s="56"/>
      <c r="H205" s="56"/>
      <c r="I205" s="265"/>
      <c r="J205" s="266"/>
      <c r="K205" s="56"/>
    </row>
    <row r="206" spans="1:11" x14ac:dyDescent="0.2">
      <c r="A206" s="123" t="s">
        <v>553</v>
      </c>
      <c r="B206" s="141">
        <v>26040</v>
      </c>
      <c r="C206" s="141">
        <v>4673989900</v>
      </c>
      <c r="D206" s="143">
        <v>5064885023</v>
      </c>
      <c r="E206" s="143">
        <v>194504</v>
      </c>
      <c r="F206" s="142">
        <v>86.9</v>
      </c>
      <c r="G206" s="56">
        <v>6703232424</v>
      </c>
      <c r="H206" s="56">
        <v>1638347401</v>
      </c>
      <c r="I206" s="265">
        <v>20.45</v>
      </c>
      <c r="J206" s="266">
        <v>18.38</v>
      </c>
      <c r="K206" s="56">
        <v>12866</v>
      </c>
    </row>
    <row r="207" spans="1:11" x14ac:dyDescent="0.2">
      <c r="A207" s="123" t="s">
        <v>554</v>
      </c>
      <c r="B207" s="141">
        <v>8621</v>
      </c>
      <c r="C207" s="141">
        <v>1338272000</v>
      </c>
      <c r="D207" s="143">
        <v>1450194364</v>
      </c>
      <c r="E207" s="143">
        <v>168216</v>
      </c>
      <c r="F207" s="142">
        <v>75.099999999999994</v>
      </c>
      <c r="G207" s="56">
        <v>2219222993</v>
      </c>
      <c r="H207" s="56">
        <v>769028629</v>
      </c>
      <c r="I207" s="265">
        <v>20.45</v>
      </c>
      <c r="J207" s="266">
        <v>18.38</v>
      </c>
      <c r="K207" s="56">
        <v>18242</v>
      </c>
    </row>
    <row r="208" spans="1:11" x14ac:dyDescent="0.2">
      <c r="A208" s="123" t="s">
        <v>555</v>
      </c>
      <c r="B208" s="141">
        <v>10789</v>
      </c>
      <c r="C208" s="141">
        <v>1762056500</v>
      </c>
      <c r="D208" s="143">
        <v>1909420809</v>
      </c>
      <c r="E208" s="143">
        <v>176978</v>
      </c>
      <c r="F208" s="142">
        <v>79.099999999999994</v>
      </c>
      <c r="G208" s="56">
        <v>2777310853</v>
      </c>
      <c r="H208" s="56">
        <v>867890044</v>
      </c>
      <c r="I208" s="265">
        <v>20.45</v>
      </c>
      <c r="J208" s="266">
        <v>18.38</v>
      </c>
      <c r="K208" s="56">
        <v>16450</v>
      </c>
    </row>
    <row r="209" spans="1:11" x14ac:dyDescent="0.2">
      <c r="A209" s="123" t="s">
        <v>556</v>
      </c>
      <c r="B209" s="141">
        <v>11492</v>
      </c>
      <c r="C209" s="141">
        <v>2085209400</v>
      </c>
      <c r="D209" s="143">
        <v>2259599633</v>
      </c>
      <c r="E209" s="143">
        <v>196624</v>
      </c>
      <c r="F209" s="142">
        <v>87.8</v>
      </c>
      <c r="G209" s="56">
        <v>2958277535</v>
      </c>
      <c r="H209" s="56">
        <v>698677902</v>
      </c>
      <c r="I209" s="265">
        <v>20.45</v>
      </c>
      <c r="J209" s="266">
        <v>18.38</v>
      </c>
      <c r="K209" s="56">
        <v>12433</v>
      </c>
    </row>
    <row r="210" spans="1:11" x14ac:dyDescent="0.2">
      <c r="A210" s="123" t="s">
        <v>557</v>
      </c>
      <c r="B210" s="141">
        <v>8985</v>
      </c>
      <c r="C210" s="141">
        <v>1649606600</v>
      </c>
      <c r="D210" s="143">
        <v>1787566499</v>
      </c>
      <c r="E210" s="143">
        <v>198950</v>
      </c>
      <c r="F210" s="142">
        <v>88.9</v>
      </c>
      <c r="G210" s="56">
        <v>2312924091</v>
      </c>
      <c r="H210" s="56">
        <v>525357592</v>
      </c>
      <c r="I210" s="265">
        <v>20.45</v>
      </c>
      <c r="J210" s="266">
        <v>18.38</v>
      </c>
      <c r="K210" s="56">
        <v>11957</v>
      </c>
    </row>
    <row r="211" spans="1:11" x14ac:dyDescent="0.2">
      <c r="A211" s="123" t="s">
        <v>558</v>
      </c>
      <c r="B211" s="141">
        <v>11778</v>
      </c>
      <c r="C211" s="141">
        <v>2160561000</v>
      </c>
      <c r="D211" s="143">
        <v>2341253038</v>
      </c>
      <c r="E211" s="143">
        <v>198782</v>
      </c>
      <c r="F211" s="142">
        <v>88.8</v>
      </c>
      <c r="G211" s="56">
        <v>3031899827</v>
      </c>
      <c r="H211" s="56">
        <v>690646789</v>
      </c>
      <c r="I211" s="265">
        <v>20.45</v>
      </c>
      <c r="J211" s="266">
        <v>18.38</v>
      </c>
      <c r="K211" s="56">
        <v>11992</v>
      </c>
    </row>
    <row r="212" spans="1:11" x14ac:dyDescent="0.2">
      <c r="A212" s="123" t="s">
        <v>559</v>
      </c>
      <c r="B212" s="141">
        <v>16142</v>
      </c>
      <c r="C212" s="141">
        <v>3457615100</v>
      </c>
      <c r="D212" s="143">
        <v>3746782366</v>
      </c>
      <c r="E212" s="143">
        <v>232114</v>
      </c>
      <c r="F212" s="142">
        <v>103.7</v>
      </c>
      <c r="G212" s="56">
        <v>4155283325</v>
      </c>
      <c r="H212" s="56">
        <v>408500959</v>
      </c>
      <c r="I212" s="265">
        <v>20.45</v>
      </c>
      <c r="J212" s="266">
        <v>18.38</v>
      </c>
      <c r="K212" s="56">
        <v>5175</v>
      </c>
    </row>
    <row r="213" spans="1:11" x14ac:dyDescent="0.2">
      <c r="A213" s="123" t="s">
        <v>560</v>
      </c>
      <c r="B213" s="141">
        <v>91050</v>
      </c>
      <c r="C213" s="141">
        <v>18406104200</v>
      </c>
      <c r="D213" s="143">
        <v>19945443506</v>
      </c>
      <c r="E213" s="143">
        <v>219060</v>
      </c>
      <c r="F213" s="142">
        <v>97.9</v>
      </c>
      <c r="G213" s="56">
        <v>23438145630</v>
      </c>
      <c r="H213" s="56">
        <v>3492702124</v>
      </c>
      <c r="I213" s="265">
        <v>20.45</v>
      </c>
      <c r="J213" s="266">
        <v>18.38</v>
      </c>
      <c r="K213" s="56">
        <v>7845</v>
      </c>
    </row>
    <row r="214" spans="1:11" x14ac:dyDescent="0.2">
      <c r="A214" s="123" t="s">
        <v>561</v>
      </c>
      <c r="B214" s="141">
        <v>11908</v>
      </c>
      <c r="C214" s="141">
        <v>2212007400</v>
      </c>
      <c r="D214" s="143">
        <v>2397002003</v>
      </c>
      <c r="E214" s="143">
        <v>201293</v>
      </c>
      <c r="F214" s="142">
        <v>89.9</v>
      </c>
      <c r="G214" s="56">
        <v>3065364505</v>
      </c>
      <c r="H214" s="56">
        <v>668362502</v>
      </c>
      <c r="I214" s="265">
        <v>20.45</v>
      </c>
      <c r="J214" s="266">
        <v>18.38</v>
      </c>
      <c r="K214" s="56">
        <v>11478</v>
      </c>
    </row>
    <row r="215" spans="1:11" x14ac:dyDescent="0.2">
      <c r="A215" s="123" t="s">
        <v>562</v>
      </c>
      <c r="B215" s="141">
        <v>24625</v>
      </c>
      <c r="C215" s="141">
        <v>4393801700</v>
      </c>
      <c r="D215" s="143">
        <v>4761264124</v>
      </c>
      <c r="E215" s="143">
        <v>193351</v>
      </c>
      <c r="F215" s="142">
        <v>86.4</v>
      </c>
      <c r="G215" s="56">
        <v>6338982275</v>
      </c>
      <c r="H215" s="56">
        <v>1577718151</v>
      </c>
      <c r="I215" s="265">
        <v>20.45</v>
      </c>
      <c r="J215" s="266">
        <v>18.38</v>
      </c>
      <c r="K215" s="56">
        <v>13102</v>
      </c>
    </row>
    <row r="216" spans="1:11" x14ac:dyDescent="0.2">
      <c r="A216" s="123" t="s">
        <v>563</v>
      </c>
      <c r="B216" s="141">
        <v>3741</v>
      </c>
      <c r="C216" s="141">
        <v>628366200</v>
      </c>
      <c r="D216" s="143">
        <v>680917722</v>
      </c>
      <c r="E216" s="143">
        <v>182015</v>
      </c>
      <c r="F216" s="142">
        <v>81.3</v>
      </c>
      <c r="G216" s="56">
        <v>963010465</v>
      </c>
      <c r="H216" s="56">
        <v>282092743</v>
      </c>
      <c r="I216" s="265">
        <v>20.45</v>
      </c>
      <c r="J216" s="266">
        <v>18.38</v>
      </c>
      <c r="K216" s="56">
        <v>15420</v>
      </c>
    </row>
    <row r="217" spans="1:11" x14ac:dyDescent="0.2">
      <c r="A217" s="123" t="s">
        <v>564</v>
      </c>
      <c r="B217" s="141">
        <v>4090</v>
      </c>
      <c r="C217" s="141">
        <v>731402800</v>
      </c>
      <c r="D217" s="143">
        <v>792571479</v>
      </c>
      <c r="E217" s="143">
        <v>193783</v>
      </c>
      <c r="F217" s="142">
        <v>86.6</v>
      </c>
      <c r="G217" s="56">
        <v>1052850254</v>
      </c>
      <c r="H217" s="56">
        <v>260278775</v>
      </c>
      <c r="I217" s="265">
        <v>20.45</v>
      </c>
      <c r="J217" s="266">
        <v>18.38</v>
      </c>
      <c r="K217" s="56">
        <v>13014</v>
      </c>
    </row>
    <row r="218" spans="1:11" x14ac:dyDescent="0.2">
      <c r="A218" s="123" t="s">
        <v>565</v>
      </c>
      <c r="B218" s="141">
        <v>13345</v>
      </c>
      <c r="C218" s="141">
        <v>2383489700</v>
      </c>
      <c r="D218" s="143">
        <v>2582825711</v>
      </c>
      <c r="E218" s="143">
        <v>193543</v>
      </c>
      <c r="F218" s="142">
        <v>86.5</v>
      </c>
      <c r="G218" s="56">
        <v>3435277907</v>
      </c>
      <c r="H218" s="56">
        <v>852452196</v>
      </c>
      <c r="I218" s="265">
        <v>20.45</v>
      </c>
      <c r="J218" s="266">
        <v>18.38</v>
      </c>
      <c r="K218" s="56">
        <v>13063</v>
      </c>
    </row>
    <row r="219" spans="1:11" x14ac:dyDescent="0.2">
      <c r="A219" s="123" t="s">
        <v>566</v>
      </c>
      <c r="B219" s="141">
        <v>15697</v>
      </c>
      <c r="C219" s="141">
        <v>2643573600</v>
      </c>
      <c r="D219" s="143">
        <v>2864660947</v>
      </c>
      <c r="E219" s="143">
        <v>182497</v>
      </c>
      <c r="F219" s="142">
        <v>81.5</v>
      </c>
      <c r="G219" s="56">
        <v>4040731158</v>
      </c>
      <c r="H219" s="56">
        <v>1176070211</v>
      </c>
      <c r="I219" s="265">
        <v>20.45</v>
      </c>
      <c r="J219" s="266">
        <v>18.38</v>
      </c>
      <c r="K219" s="56">
        <v>15322</v>
      </c>
    </row>
    <row r="220" spans="1:11" x14ac:dyDescent="0.2">
      <c r="A220" s="123" t="s">
        <v>567</v>
      </c>
      <c r="B220" s="141">
        <v>11876</v>
      </c>
      <c r="C220" s="141">
        <v>2091416900</v>
      </c>
      <c r="D220" s="143">
        <v>2266326278</v>
      </c>
      <c r="E220" s="143">
        <v>190832</v>
      </c>
      <c r="F220" s="142">
        <v>85.3</v>
      </c>
      <c r="G220" s="56">
        <v>3057127046</v>
      </c>
      <c r="H220" s="56">
        <v>790800768</v>
      </c>
      <c r="I220" s="265">
        <v>20.45</v>
      </c>
      <c r="J220" s="266">
        <v>18.38</v>
      </c>
      <c r="K220" s="56">
        <v>13617</v>
      </c>
    </row>
    <row r="221" spans="1:11" x14ac:dyDescent="0.2">
      <c r="A221" s="123" t="s">
        <v>568</v>
      </c>
      <c r="B221" s="141">
        <v>9943</v>
      </c>
      <c r="C221" s="141">
        <v>1520000200</v>
      </c>
      <c r="D221" s="143">
        <v>1647120857</v>
      </c>
      <c r="E221" s="143">
        <v>165656</v>
      </c>
      <c r="F221" s="142">
        <v>74</v>
      </c>
      <c r="G221" s="56">
        <v>2559533026</v>
      </c>
      <c r="H221" s="56">
        <v>912412169</v>
      </c>
      <c r="I221" s="265">
        <v>20.45</v>
      </c>
      <c r="J221" s="266">
        <v>18.38</v>
      </c>
      <c r="K221" s="56">
        <v>18766</v>
      </c>
    </row>
    <row r="222" spans="1:11" x14ac:dyDescent="0.2">
      <c r="A222" s="18" t="s">
        <v>569</v>
      </c>
      <c r="B222" s="141"/>
      <c r="C222" s="141"/>
      <c r="D222" s="143"/>
      <c r="E222" s="143"/>
      <c r="F222" s="142"/>
      <c r="G222" s="56"/>
      <c r="H222" s="56"/>
      <c r="I222" s="265"/>
      <c r="J222" s="266"/>
      <c r="K222" s="56"/>
    </row>
    <row r="223" spans="1:11" x14ac:dyDescent="0.2">
      <c r="A223" s="123" t="s">
        <v>570</v>
      </c>
      <c r="B223" s="141">
        <v>11188</v>
      </c>
      <c r="C223" s="141">
        <v>2202716600</v>
      </c>
      <c r="D223" s="143">
        <v>2386934195</v>
      </c>
      <c r="E223" s="143">
        <v>213348</v>
      </c>
      <c r="F223" s="142">
        <v>95.3</v>
      </c>
      <c r="G223" s="56">
        <v>2880021673</v>
      </c>
      <c r="H223" s="56">
        <v>493087478</v>
      </c>
      <c r="I223" s="265">
        <v>19</v>
      </c>
      <c r="J223" s="266">
        <v>16.93</v>
      </c>
      <c r="K223" s="56">
        <v>8374</v>
      </c>
    </row>
    <row r="224" spans="1:11" x14ac:dyDescent="0.2">
      <c r="A224" s="123" t="s">
        <v>571</v>
      </c>
      <c r="B224" s="141">
        <v>9621</v>
      </c>
      <c r="C224" s="141">
        <v>1768572400</v>
      </c>
      <c r="D224" s="143">
        <v>1916481647</v>
      </c>
      <c r="E224" s="143">
        <v>199198</v>
      </c>
      <c r="F224" s="142">
        <v>89</v>
      </c>
      <c r="G224" s="56">
        <v>2476643593</v>
      </c>
      <c r="H224" s="56">
        <v>560161946</v>
      </c>
      <c r="I224" s="265">
        <v>19</v>
      </c>
      <c r="J224" s="266">
        <v>16.93</v>
      </c>
      <c r="K224" s="56">
        <v>11062</v>
      </c>
    </row>
    <row r="225" spans="1:11" x14ac:dyDescent="0.2">
      <c r="A225" s="123" t="s">
        <v>572</v>
      </c>
      <c r="B225" s="141">
        <v>15927</v>
      </c>
      <c r="C225" s="141">
        <v>2941138900</v>
      </c>
      <c r="D225" s="143">
        <v>3187112228</v>
      </c>
      <c r="E225" s="143">
        <v>200108</v>
      </c>
      <c r="F225" s="142">
        <v>89.4</v>
      </c>
      <c r="G225" s="56">
        <v>4099937896</v>
      </c>
      <c r="H225" s="56">
        <v>912825668</v>
      </c>
      <c r="I225" s="265">
        <v>19</v>
      </c>
      <c r="J225" s="266">
        <v>16.93</v>
      </c>
      <c r="K225" s="56">
        <v>10889</v>
      </c>
    </row>
    <row r="226" spans="1:11" x14ac:dyDescent="0.2">
      <c r="A226" s="123" t="s">
        <v>573</v>
      </c>
      <c r="B226" s="141">
        <v>7098</v>
      </c>
      <c r="C226" s="141">
        <v>1218372500</v>
      </c>
      <c r="D226" s="143">
        <v>1320267429</v>
      </c>
      <c r="E226" s="143">
        <v>186006</v>
      </c>
      <c r="F226" s="142">
        <v>83.1</v>
      </c>
      <c r="G226" s="56">
        <v>1827171419</v>
      </c>
      <c r="H226" s="56">
        <v>506903990</v>
      </c>
      <c r="I226" s="265">
        <v>19</v>
      </c>
      <c r="J226" s="266">
        <v>16.93</v>
      </c>
      <c r="K226" s="56">
        <v>13569</v>
      </c>
    </row>
    <row r="227" spans="1:11" x14ac:dyDescent="0.2">
      <c r="A227" s="123" t="s">
        <v>574</v>
      </c>
      <c r="B227" s="141">
        <v>30448</v>
      </c>
      <c r="C227" s="141">
        <v>5913998600</v>
      </c>
      <c r="D227" s="143">
        <v>6408598131</v>
      </c>
      <c r="E227" s="143">
        <v>210477</v>
      </c>
      <c r="F227" s="142">
        <v>94</v>
      </c>
      <c r="G227" s="56">
        <v>7837942429</v>
      </c>
      <c r="H227" s="56">
        <v>1429344298</v>
      </c>
      <c r="I227" s="265">
        <v>19</v>
      </c>
      <c r="J227" s="266">
        <v>16.93</v>
      </c>
      <c r="K227" s="56">
        <v>8919</v>
      </c>
    </row>
    <row r="228" spans="1:11" x14ac:dyDescent="0.2">
      <c r="A228" s="123" t="s">
        <v>575</v>
      </c>
      <c r="B228" s="141">
        <v>21481</v>
      </c>
      <c r="C228" s="141">
        <v>4099039800</v>
      </c>
      <c r="D228" s="143">
        <v>4441850697</v>
      </c>
      <c r="E228" s="143">
        <v>206780</v>
      </c>
      <c r="F228" s="142">
        <v>92.4</v>
      </c>
      <c r="G228" s="56">
        <v>5529651909</v>
      </c>
      <c r="H228" s="56">
        <v>1087801212</v>
      </c>
      <c r="I228" s="265">
        <v>19</v>
      </c>
      <c r="J228" s="266">
        <v>16.93</v>
      </c>
      <c r="K228" s="56">
        <v>9622</v>
      </c>
    </row>
    <row r="229" spans="1:11" x14ac:dyDescent="0.2">
      <c r="A229" s="123" t="s">
        <v>576</v>
      </c>
      <c r="B229" s="141">
        <v>5646</v>
      </c>
      <c r="C229" s="141">
        <v>1045263300</v>
      </c>
      <c r="D229" s="143">
        <v>1132680760</v>
      </c>
      <c r="E229" s="143">
        <v>200617</v>
      </c>
      <c r="F229" s="142">
        <v>89.6</v>
      </c>
      <c r="G229" s="56">
        <v>1453396708</v>
      </c>
      <c r="H229" s="56">
        <v>320715948</v>
      </c>
      <c r="I229" s="265">
        <v>19</v>
      </c>
      <c r="J229" s="266">
        <v>16.93</v>
      </c>
      <c r="K229" s="56">
        <v>10793</v>
      </c>
    </row>
    <row r="230" spans="1:11" x14ac:dyDescent="0.2">
      <c r="A230" s="123" t="s">
        <v>577</v>
      </c>
      <c r="B230" s="141">
        <v>7867</v>
      </c>
      <c r="C230" s="141">
        <v>1436399900</v>
      </c>
      <c r="D230" s="143">
        <v>1556528896</v>
      </c>
      <c r="E230" s="143">
        <v>197855</v>
      </c>
      <c r="F230" s="142">
        <v>88.4</v>
      </c>
      <c r="G230" s="56">
        <v>2025127860</v>
      </c>
      <c r="H230" s="56">
        <v>468598964</v>
      </c>
      <c r="I230" s="265">
        <v>19</v>
      </c>
      <c r="J230" s="266">
        <v>16.93</v>
      </c>
      <c r="K230" s="56">
        <v>11317</v>
      </c>
    </row>
    <row r="231" spans="1:11" x14ac:dyDescent="0.2">
      <c r="A231" s="123" t="s">
        <v>578</v>
      </c>
      <c r="B231" s="141">
        <v>23661</v>
      </c>
      <c r="C231" s="141">
        <v>4409398500</v>
      </c>
      <c r="D231" s="143">
        <v>4778165315</v>
      </c>
      <c r="E231" s="143">
        <v>201943</v>
      </c>
      <c r="F231" s="142">
        <v>90.2</v>
      </c>
      <c r="G231" s="56">
        <v>6090828817</v>
      </c>
      <c r="H231" s="56">
        <v>1312663502</v>
      </c>
      <c r="I231" s="265">
        <v>19</v>
      </c>
      <c r="J231" s="266">
        <v>16.93</v>
      </c>
      <c r="K231" s="56">
        <v>10541</v>
      </c>
    </row>
    <row r="232" spans="1:11" x14ac:dyDescent="0.2">
      <c r="A232" s="123" t="s">
        <v>579</v>
      </c>
      <c r="B232" s="141">
        <v>4952</v>
      </c>
      <c r="C232" s="141">
        <v>828225500</v>
      </c>
      <c r="D232" s="143">
        <v>897491655</v>
      </c>
      <c r="E232" s="143">
        <v>181238</v>
      </c>
      <c r="F232" s="142">
        <v>81</v>
      </c>
      <c r="G232" s="56">
        <v>1274746811</v>
      </c>
      <c r="H232" s="56">
        <v>377255156</v>
      </c>
      <c r="I232" s="265">
        <v>19</v>
      </c>
      <c r="J232" s="266">
        <v>16.93</v>
      </c>
      <c r="K232" s="56">
        <v>14475</v>
      </c>
    </row>
    <row r="233" spans="1:11" x14ac:dyDescent="0.2">
      <c r="A233" s="123" t="s">
        <v>580</v>
      </c>
      <c r="B233" s="141">
        <v>10739</v>
      </c>
      <c r="C233" s="141">
        <v>2025826300</v>
      </c>
      <c r="D233" s="143">
        <v>2195250205</v>
      </c>
      <c r="E233" s="143">
        <v>204418</v>
      </c>
      <c r="F233" s="142">
        <v>91.3</v>
      </c>
      <c r="G233" s="56">
        <v>2764439823</v>
      </c>
      <c r="H233" s="56">
        <v>569189618</v>
      </c>
      <c r="I233" s="265">
        <v>19</v>
      </c>
      <c r="J233" s="266">
        <v>16.93</v>
      </c>
      <c r="K233" s="56">
        <v>10070</v>
      </c>
    </row>
    <row r="234" spans="1:11" x14ac:dyDescent="0.2">
      <c r="A234" s="123" t="s">
        <v>569</v>
      </c>
      <c r="B234" s="141">
        <v>149793</v>
      </c>
      <c r="C234" s="141">
        <v>28859526700</v>
      </c>
      <c r="D234" s="143">
        <v>31273106637</v>
      </c>
      <c r="E234" s="143">
        <v>208775</v>
      </c>
      <c r="F234" s="142">
        <v>93.3</v>
      </c>
      <c r="G234" s="56">
        <v>38559803936</v>
      </c>
      <c r="H234" s="56">
        <v>7286697299</v>
      </c>
      <c r="I234" s="265">
        <v>19</v>
      </c>
      <c r="J234" s="266">
        <v>16.93</v>
      </c>
      <c r="K234" s="56">
        <v>9243</v>
      </c>
    </row>
    <row r="235" spans="1:11" x14ac:dyDescent="0.2">
      <c r="A235" s="18" t="s">
        <v>581</v>
      </c>
      <c r="B235" s="141"/>
      <c r="C235" s="141"/>
      <c r="D235" s="143"/>
      <c r="E235" s="143"/>
      <c r="F235" s="142"/>
      <c r="G235" s="56"/>
      <c r="H235" s="56"/>
      <c r="I235" s="265"/>
      <c r="J235" s="266"/>
      <c r="K235" s="56"/>
    </row>
    <row r="236" spans="1:11" x14ac:dyDescent="0.2">
      <c r="A236" s="123" t="s">
        <v>582</v>
      </c>
      <c r="B236" s="141">
        <v>13884</v>
      </c>
      <c r="C236" s="141">
        <v>2568282500</v>
      </c>
      <c r="D236" s="143">
        <v>2783073102</v>
      </c>
      <c r="E236" s="143">
        <v>200452</v>
      </c>
      <c r="F236" s="142">
        <v>89.5</v>
      </c>
      <c r="G236" s="56">
        <v>3574027610</v>
      </c>
      <c r="H236" s="56">
        <v>790954508</v>
      </c>
      <c r="I236" s="265">
        <v>20.190000000000001</v>
      </c>
      <c r="J236" s="266">
        <v>18.12</v>
      </c>
      <c r="K236" s="56">
        <v>11502</v>
      </c>
    </row>
    <row r="237" spans="1:11" x14ac:dyDescent="0.2">
      <c r="A237" s="123" t="s">
        <v>583</v>
      </c>
      <c r="B237" s="141">
        <v>13391</v>
      </c>
      <c r="C237" s="141">
        <v>2513015600</v>
      </c>
      <c r="D237" s="143">
        <v>2723184121</v>
      </c>
      <c r="E237" s="143">
        <v>203359</v>
      </c>
      <c r="F237" s="142">
        <v>90.8</v>
      </c>
      <c r="G237" s="56">
        <v>3447119255</v>
      </c>
      <c r="H237" s="56">
        <v>723935134</v>
      </c>
      <c r="I237" s="265">
        <v>20.190000000000001</v>
      </c>
      <c r="J237" s="266">
        <v>18.12</v>
      </c>
      <c r="K237" s="56">
        <v>10915</v>
      </c>
    </row>
    <row r="238" spans="1:11" x14ac:dyDescent="0.2">
      <c r="A238" s="123" t="s">
        <v>584</v>
      </c>
      <c r="B238" s="141">
        <v>15925</v>
      </c>
      <c r="C238" s="141">
        <v>2942721400</v>
      </c>
      <c r="D238" s="143">
        <v>3188827076</v>
      </c>
      <c r="E238" s="143">
        <v>200240</v>
      </c>
      <c r="F238" s="142">
        <v>89.5</v>
      </c>
      <c r="G238" s="56">
        <v>4099423055</v>
      </c>
      <c r="H238" s="56">
        <v>910595979</v>
      </c>
      <c r="I238" s="265">
        <v>20.190000000000001</v>
      </c>
      <c r="J238" s="266">
        <v>18.12</v>
      </c>
      <c r="K238" s="56">
        <v>11545</v>
      </c>
    </row>
    <row r="239" spans="1:11" x14ac:dyDescent="0.2">
      <c r="A239" s="123" t="s">
        <v>585</v>
      </c>
      <c r="B239" s="141">
        <v>8574</v>
      </c>
      <c r="C239" s="141">
        <v>1563708300</v>
      </c>
      <c r="D239" s="143">
        <v>1694484353</v>
      </c>
      <c r="E239" s="143">
        <v>197631</v>
      </c>
      <c r="F239" s="142">
        <v>88.3</v>
      </c>
      <c r="G239" s="56">
        <v>2207124224</v>
      </c>
      <c r="H239" s="56">
        <v>512639871</v>
      </c>
      <c r="I239" s="265">
        <v>20.190000000000001</v>
      </c>
      <c r="J239" s="266">
        <v>18.12</v>
      </c>
      <c r="K239" s="56">
        <v>12072</v>
      </c>
    </row>
    <row r="240" spans="1:11" x14ac:dyDescent="0.2">
      <c r="A240" s="123" t="s">
        <v>586</v>
      </c>
      <c r="B240" s="141">
        <v>26128</v>
      </c>
      <c r="C240" s="141">
        <v>4895605600</v>
      </c>
      <c r="D240" s="143">
        <v>5305034888</v>
      </c>
      <c r="E240" s="143">
        <v>203040</v>
      </c>
      <c r="F240" s="142">
        <v>90.7</v>
      </c>
      <c r="G240" s="56">
        <v>6725885437</v>
      </c>
      <c r="H240" s="56">
        <v>1420850549</v>
      </c>
      <c r="I240" s="265">
        <v>20.190000000000001</v>
      </c>
      <c r="J240" s="266">
        <v>18.12</v>
      </c>
      <c r="K240" s="56">
        <v>10979</v>
      </c>
    </row>
    <row r="241" spans="1:11" x14ac:dyDescent="0.2">
      <c r="A241" s="123" t="s">
        <v>587</v>
      </c>
      <c r="B241" s="141">
        <v>5793</v>
      </c>
      <c r="C241" s="141">
        <v>1090191000</v>
      </c>
      <c r="D241" s="143">
        <v>1181365854</v>
      </c>
      <c r="E241" s="143">
        <v>203930</v>
      </c>
      <c r="F241" s="142">
        <v>91.1</v>
      </c>
      <c r="G241" s="56">
        <v>1491237536</v>
      </c>
      <c r="H241" s="56">
        <v>309871682</v>
      </c>
      <c r="I241" s="265">
        <v>20.190000000000001</v>
      </c>
      <c r="J241" s="266">
        <v>18.12</v>
      </c>
      <c r="K241" s="56">
        <v>10800</v>
      </c>
    </row>
    <row r="242" spans="1:11" x14ac:dyDescent="0.2">
      <c r="A242" s="123" t="s">
        <v>588</v>
      </c>
      <c r="B242" s="141">
        <v>22636</v>
      </c>
      <c r="C242" s="141">
        <v>4149760100</v>
      </c>
      <c r="D242" s="143">
        <v>4496812837</v>
      </c>
      <c r="E242" s="143">
        <v>198658</v>
      </c>
      <c r="F242" s="142">
        <v>88.7</v>
      </c>
      <c r="G242" s="56">
        <v>5826972702</v>
      </c>
      <c r="H242" s="56">
        <v>1330159865</v>
      </c>
      <c r="I242" s="265">
        <v>20.190000000000001</v>
      </c>
      <c r="J242" s="266">
        <v>18.12</v>
      </c>
      <c r="K242" s="56">
        <v>11864</v>
      </c>
    </row>
    <row r="243" spans="1:11" x14ac:dyDescent="0.2">
      <c r="A243" s="123" t="s">
        <v>589</v>
      </c>
      <c r="B243" s="141">
        <v>4422</v>
      </c>
      <c r="C243" s="141">
        <v>812947100</v>
      </c>
      <c r="D243" s="143">
        <v>880935492</v>
      </c>
      <c r="E243" s="143">
        <v>199217</v>
      </c>
      <c r="F243" s="142">
        <v>89</v>
      </c>
      <c r="G243" s="56">
        <v>1138313893</v>
      </c>
      <c r="H243" s="56">
        <v>257378401</v>
      </c>
      <c r="I243" s="265">
        <v>20.190000000000001</v>
      </c>
      <c r="J243" s="266">
        <v>18.12</v>
      </c>
      <c r="K243" s="56">
        <v>11751</v>
      </c>
    </row>
    <row r="244" spans="1:11" x14ac:dyDescent="0.2">
      <c r="A244" s="123" t="s">
        <v>590</v>
      </c>
      <c r="B244" s="141">
        <v>10033</v>
      </c>
      <c r="C244" s="141">
        <v>1882774000</v>
      </c>
      <c r="D244" s="143">
        <v>2040234155</v>
      </c>
      <c r="E244" s="143">
        <v>203352</v>
      </c>
      <c r="F244" s="142">
        <v>90.8</v>
      </c>
      <c r="G244" s="56">
        <v>2582700880</v>
      </c>
      <c r="H244" s="56">
        <v>542466725</v>
      </c>
      <c r="I244" s="265">
        <v>20.190000000000001</v>
      </c>
      <c r="J244" s="266">
        <v>18.12</v>
      </c>
      <c r="K244" s="56">
        <v>10916</v>
      </c>
    </row>
    <row r="245" spans="1:11" x14ac:dyDescent="0.2">
      <c r="A245" s="123" t="s">
        <v>591</v>
      </c>
      <c r="B245" s="141">
        <v>149898</v>
      </c>
      <c r="C245" s="141">
        <v>31154669000</v>
      </c>
      <c r="D245" s="143">
        <v>33760196278</v>
      </c>
      <c r="E245" s="143">
        <v>225221</v>
      </c>
      <c r="F245" s="142">
        <v>100.6</v>
      </c>
      <c r="G245" s="56">
        <v>38586833099</v>
      </c>
      <c r="H245" s="56">
        <v>4826636821</v>
      </c>
      <c r="I245" s="265">
        <v>20.190000000000001</v>
      </c>
      <c r="J245" s="266">
        <v>18.12</v>
      </c>
      <c r="K245" s="56">
        <v>6501</v>
      </c>
    </row>
    <row r="246" spans="1:11" x14ac:dyDescent="0.2">
      <c r="A246" s="18" t="s">
        <v>592</v>
      </c>
      <c r="B246" s="141"/>
      <c r="C246" s="141"/>
      <c r="D246" s="143"/>
      <c r="E246" s="143"/>
      <c r="F246" s="142"/>
      <c r="G246" s="56"/>
      <c r="H246" s="56"/>
      <c r="I246" s="265"/>
      <c r="J246" s="266"/>
      <c r="K246" s="56"/>
    </row>
    <row r="247" spans="1:11" x14ac:dyDescent="0.2">
      <c r="A247" s="123" t="s">
        <v>593</v>
      </c>
      <c r="B247" s="141">
        <v>23172</v>
      </c>
      <c r="C247" s="141">
        <v>4339364500</v>
      </c>
      <c r="D247" s="143">
        <v>4702274232</v>
      </c>
      <c r="E247" s="143">
        <v>202929</v>
      </c>
      <c r="F247" s="142">
        <v>90.7</v>
      </c>
      <c r="G247" s="56">
        <v>5964950143</v>
      </c>
      <c r="H247" s="56">
        <v>1262675911</v>
      </c>
      <c r="I247" s="265">
        <v>19.52</v>
      </c>
      <c r="J247" s="266">
        <v>17.45</v>
      </c>
      <c r="K247" s="56">
        <v>10637</v>
      </c>
    </row>
    <row r="248" spans="1:11" x14ac:dyDescent="0.2">
      <c r="A248" s="123" t="s">
        <v>594</v>
      </c>
      <c r="B248" s="141">
        <v>51883</v>
      </c>
      <c r="C248" s="141">
        <v>9673817600</v>
      </c>
      <c r="D248" s="143">
        <v>10482858314</v>
      </c>
      <c r="E248" s="143">
        <v>202048</v>
      </c>
      <c r="F248" s="142">
        <v>90.3</v>
      </c>
      <c r="G248" s="56">
        <v>13355752990</v>
      </c>
      <c r="H248" s="56">
        <v>2872894676</v>
      </c>
      <c r="I248" s="265">
        <v>19.52</v>
      </c>
      <c r="J248" s="266">
        <v>17.45</v>
      </c>
      <c r="K248" s="56">
        <v>10809</v>
      </c>
    </row>
    <row r="249" spans="1:11" x14ac:dyDescent="0.2">
      <c r="A249" s="123" t="s">
        <v>595</v>
      </c>
      <c r="B249" s="141">
        <v>58248</v>
      </c>
      <c r="C249" s="141">
        <v>11866509900</v>
      </c>
      <c r="D249" s="143">
        <v>12858929856</v>
      </c>
      <c r="E249" s="143">
        <v>220762</v>
      </c>
      <c r="F249" s="142">
        <v>98.6</v>
      </c>
      <c r="G249" s="56">
        <v>14994235109</v>
      </c>
      <c r="H249" s="56">
        <v>2135305253</v>
      </c>
      <c r="I249" s="265">
        <v>19.52</v>
      </c>
      <c r="J249" s="266">
        <v>17.45</v>
      </c>
      <c r="K249" s="56">
        <v>7156</v>
      </c>
    </row>
    <row r="250" spans="1:11" x14ac:dyDescent="0.2">
      <c r="A250" s="123" t="s">
        <v>596</v>
      </c>
      <c r="B250" s="141">
        <v>10253</v>
      </c>
      <c r="C250" s="141">
        <v>1907643200</v>
      </c>
      <c r="D250" s="143">
        <v>2067183216</v>
      </c>
      <c r="E250" s="143">
        <v>201617</v>
      </c>
      <c r="F250" s="142">
        <v>90.1</v>
      </c>
      <c r="G250" s="56">
        <v>2639333412</v>
      </c>
      <c r="H250" s="56">
        <v>572150196</v>
      </c>
      <c r="I250" s="265">
        <v>19.52</v>
      </c>
      <c r="J250" s="266">
        <v>17.45</v>
      </c>
      <c r="K250" s="56">
        <v>10893</v>
      </c>
    </row>
    <row r="251" spans="1:11" x14ac:dyDescent="0.2">
      <c r="A251" s="123" t="s">
        <v>597</v>
      </c>
      <c r="B251" s="141">
        <v>15526</v>
      </c>
      <c r="C251" s="141">
        <v>2863561000</v>
      </c>
      <c r="D251" s="143">
        <v>3103046334</v>
      </c>
      <c r="E251" s="143">
        <v>199861</v>
      </c>
      <c r="F251" s="142">
        <v>89.3</v>
      </c>
      <c r="G251" s="56">
        <v>3996712236</v>
      </c>
      <c r="H251" s="56">
        <v>893665902</v>
      </c>
      <c r="I251" s="265">
        <v>19.52</v>
      </c>
      <c r="J251" s="266">
        <v>17.45</v>
      </c>
      <c r="K251" s="56">
        <v>11236</v>
      </c>
    </row>
    <row r="252" spans="1:11" x14ac:dyDescent="0.2">
      <c r="A252" s="123" t="s">
        <v>598</v>
      </c>
      <c r="B252" s="141">
        <v>15591</v>
      </c>
      <c r="C252" s="141">
        <v>3028043800</v>
      </c>
      <c r="D252" s="143">
        <v>3281285159</v>
      </c>
      <c r="E252" s="143">
        <v>210460</v>
      </c>
      <c r="F252" s="142">
        <v>94</v>
      </c>
      <c r="G252" s="56">
        <v>4013444575</v>
      </c>
      <c r="H252" s="56">
        <v>732159416</v>
      </c>
      <c r="I252" s="265">
        <v>19.52</v>
      </c>
      <c r="J252" s="266">
        <v>17.45</v>
      </c>
      <c r="K252" s="56">
        <v>9167</v>
      </c>
    </row>
    <row r="253" spans="1:11" x14ac:dyDescent="0.2">
      <c r="A253" s="123" t="s">
        <v>599</v>
      </c>
      <c r="B253" s="141">
        <v>26964</v>
      </c>
      <c r="C253" s="141">
        <v>5138283300</v>
      </c>
      <c r="D253" s="143">
        <v>5568008209</v>
      </c>
      <c r="E253" s="143">
        <v>206498</v>
      </c>
      <c r="F253" s="142">
        <v>92.3</v>
      </c>
      <c r="G253" s="56">
        <v>6941089058</v>
      </c>
      <c r="H253" s="56">
        <v>1373080849</v>
      </c>
      <c r="I253" s="265">
        <v>19.52</v>
      </c>
      <c r="J253" s="266">
        <v>17.45</v>
      </c>
      <c r="K253" s="56">
        <v>9940</v>
      </c>
    </row>
    <row r="254" spans="1:11" x14ac:dyDescent="0.2">
      <c r="A254" s="123" t="s">
        <v>600</v>
      </c>
      <c r="B254" s="141">
        <v>10091</v>
      </c>
      <c r="C254" s="141">
        <v>1841819700</v>
      </c>
      <c r="D254" s="143">
        <v>1995854765</v>
      </c>
      <c r="E254" s="143">
        <v>197786</v>
      </c>
      <c r="F254" s="142">
        <v>88.4</v>
      </c>
      <c r="G254" s="56">
        <v>2597631275</v>
      </c>
      <c r="H254" s="56">
        <v>601776510</v>
      </c>
      <c r="I254" s="265">
        <v>19.52</v>
      </c>
      <c r="J254" s="266">
        <v>17.45</v>
      </c>
      <c r="K254" s="56">
        <v>11641</v>
      </c>
    </row>
    <row r="255" spans="1:11" x14ac:dyDescent="0.2">
      <c r="A255" s="123" t="s">
        <v>601</v>
      </c>
      <c r="B255" s="141">
        <v>20351</v>
      </c>
      <c r="C255" s="141">
        <v>3938124900</v>
      </c>
      <c r="D255" s="143">
        <v>4267478162</v>
      </c>
      <c r="E255" s="143">
        <v>209694</v>
      </c>
      <c r="F255" s="142">
        <v>93.7</v>
      </c>
      <c r="G255" s="56">
        <v>5238766631</v>
      </c>
      <c r="H255" s="56">
        <v>971288469</v>
      </c>
      <c r="I255" s="265">
        <v>19.52</v>
      </c>
      <c r="J255" s="266">
        <v>17.45</v>
      </c>
      <c r="K255" s="56">
        <v>9316</v>
      </c>
    </row>
    <row r="256" spans="1:11" x14ac:dyDescent="0.2">
      <c r="A256" s="123" t="s">
        <v>602</v>
      </c>
      <c r="B256" s="141">
        <v>6879</v>
      </c>
      <c r="C256" s="141">
        <v>1184545800</v>
      </c>
      <c r="D256" s="143">
        <v>1283611734</v>
      </c>
      <c r="E256" s="143">
        <v>186599</v>
      </c>
      <c r="F256" s="142">
        <v>83.4</v>
      </c>
      <c r="G256" s="56">
        <v>1770796307</v>
      </c>
      <c r="H256" s="56">
        <v>487184573</v>
      </c>
      <c r="I256" s="265">
        <v>19.52</v>
      </c>
      <c r="J256" s="266">
        <v>17.45</v>
      </c>
      <c r="K256" s="56">
        <v>13824</v>
      </c>
    </row>
    <row r="257" spans="1:11" x14ac:dyDescent="0.2">
      <c r="A257" s="123" t="s">
        <v>603</v>
      </c>
      <c r="B257" s="141">
        <v>10814</v>
      </c>
      <c r="C257" s="141">
        <v>2006589500</v>
      </c>
      <c r="D257" s="143">
        <v>2174404593</v>
      </c>
      <c r="E257" s="143">
        <v>201073</v>
      </c>
      <c r="F257" s="142">
        <v>89.8</v>
      </c>
      <c r="G257" s="56">
        <v>2783746368</v>
      </c>
      <c r="H257" s="56">
        <v>609341775</v>
      </c>
      <c r="I257" s="265">
        <v>19.52</v>
      </c>
      <c r="J257" s="266">
        <v>17.45</v>
      </c>
      <c r="K257" s="56">
        <v>10999</v>
      </c>
    </row>
    <row r="258" spans="1:11" x14ac:dyDescent="0.2">
      <c r="A258" s="123" t="s">
        <v>604</v>
      </c>
      <c r="B258" s="141">
        <v>10869</v>
      </c>
      <c r="C258" s="141">
        <v>2126136700</v>
      </c>
      <c r="D258" s="143">
        <v>2303949764</v>
      </c>
      <c r="E258" s="143">
        <v>211974</v>
      </c>
      <c r="F258" s="142">
        <v>94.7</v>
      </c>
      <c r="G258" s="56">
        <v>2797904501</v>
      </c>
      <c r="H258" s="56">
        <v>493954737</v>
      </c>
      <c r="I258" s="265">
        <v>19.52</v>
      </c>
      <c r="J258" s="266">
        <v>17.45</v>
      </c>
      <c r="K258" s="56">
        <v>8871</v>
      </c>
    </row>
    <row r="259" spans="1:11" x14ac:dyDescent="0.2">
      <c r="A259" s="123" t="s">
        <v>605</v>
      </c>
      <c r="B259" s="141">
        <v>11176</v>
      </c>
      <c r="C259" s="141">
        <v>2199406900</v>
      </c>
      <c r="D259" s="143">
        <v>2383347698</v>
      </c>
      <c r="E259" s="143">
        <v>213256</v>
      </c>
      <c r="F259" s="142">
        <v>95.3</v>
      </c>
      <c r="G259" s="56">
        <v>2876932626</v>
      </c>
      <c r="H259" s="56">
        <v>493584928</v>
      </c>
      <c r="I259" s="265">
        <v>19.52</v>
      </c>
      <c r="J259" s="266">
        <v>17.45</v>
      </c>
      <c r="K259" s="56">
        <v>8621</v>
      </c>
    </row>
    <row r="260" spans="1:11" x14ac:dyDescent="0.2">
      <c r="A260" s="123" t="s">
        <v>606</v>
      </c>
      <c r="B260" s="141">
        <v>6810</v>
      </c>
      <c r="C260" s="141">
        <v>1161312800</v>
      </c>
      <c r="D260" s="143">
        <v>1258435712</v>
      </c>
      <c r="E260" s="143">
        <v>184792</v>
      </c>
      <c r="F260" s="142">
        <v>82.6</v>
      </c>
      <c r="G260" s="56">
        <v>1753034286</v>
      </c>
      <c r="H260" s="56">
        <v>494598574</v>
      </c>
      <c r="I260" s="265">
        <v>19.52</v>
      </c>
      <c r="J260" s="266">
        <v>17.45</v>
      </c>
      <c r="K260" s="56">
        <v>14177</v>
      </c>
    </row>
    <row r="261" spans="1:11" x14ac:dyDescent="0.2">
      <c r="A261" s="123" t="s">
        <v>607</v>
      </c>
      <c r="B261" s="141">
        <v>7070</v>
      </c>
      <c r="C261" s="141">
        <v>1241065700</v>
      </c>
      <c r="D261" s="143">
        <v>1344858507</v>
      </c>
      <c r="E261" s="143">
        <v>190220</v>
      </c>
      <c r="F261" s="142">
        <v>85</v>
      </c>
      <c r="G261" s="56">
        <v>1819963642</v>
      </c>
      <c r="H261" s="56">
        <v>475105135</v>
      </c>
      <c r="I261" s="265">
        <v>19.52</v>
      </c>
      <c r="J261" s="266">
        <v>17.45</v>
      </c>
      <c r="K261" s="56">
        <v>13117</v>
      </c>
    </row>
    <row r="262" spans="1:11" x14ac:dyDescent="0.2">
      <c r="A262" s="18" t="s">
        <v>608</v>
      </c>
      <c r="B262" s="141"/>
      <c r="C262" s="141"/>
      <c r="D262" s="143"/>
      <c r="E262" s="143"/>
      <c r="F262" s="142"/>
      <c r="G262" s="56"/>
      <c r="H262" s="56"/>
      <c r="I262" s="265"/>
      <c r="J262" s="266"/>
      <c r="K262" s="56"/>
    </row>
    <row r="263" spans="1:11" x14ac:dyDescent="0.2">
      <c r="A263" s="123" t="s">
        <v>609</v>
      </c>
      <c r="B263" s="141">
        <v>26848</v>
      </c>
      <c r="C263" s="141">
        <v>4762649800</v>
      </c>
      <c r="D263" s="143">
        <v>5160959728</v>
      </c>
      <c r="E263" s="143">
        <v>192229</v>
      </c>
      <c r="F263" s="142">
        <v>85.9</v>
      </c>
      <c r="G263" s="56">
        <v>6911228269</v>
      </c>
      <c r="H263" s="56">
        <v>1750268541</v>
      </c>
      <c r="I263" s="265">
        <v>19.309999999999999</v>
      </c>
      <c r="J263" s="266">
        <v>17.239999999999998</v>
      </c>
      <c r="K263" s="56">
        <v>12589</v>
      </c>
    </row>
    <row r="264" spans="1:11" x14ac:dyDescent="0.2">
      <c r="A264" s="123" t="s">
        <v>610</v>
      </c>
      <c r="B264" s="141">
        <v>100550</v>
      </c>
      <c r="C264" s="141">
        <v>20244257300</v>
      </c>
      <c r="D264" s="143">
        <v>21937325027</v>
      </c>
      <c r="E264" s="143">
        <v>218173</v>
      </c>
      <c r="F264" s="142">
        <v>97.5</v>
      </c>
      <c r="G264" s="56">
        <v>25883641330</v>
      </c>
      <c r="H264" s="56">
        <v>3946316303</v>
      </c>
      <c r="I264" s="265">
        <v>19.309999999999999</v>
      </c>
      <c r="J264" s="266">
        <v>17.239999999999998</v>
      </c>
      <c r="K264" s="56">
        <v>7579</v>
      </c>
    </row>
    <row r="265" spans="1:11" x14ac:dyDescent="0.2">
      <c r="A265" s="123" t="s">
        <v>611</v>
      </c>
      <c r="B265" s="141">
        <v>9617</v>
      </c>
      <c r="C265" s="141">
        <v>1839600700</v>
      </c>
      <c r="D265" s="143">
        <v>1993450186</v>
      </c>
      <c r="E265" s="143">
        <v>207284</v>
      </c>
      <c r="F265" s="142">
        <v>92.6</v>
      </c>
      <c r="G265" s="56">
        <v>2475613910</v>
      </c>
      <c r="H265" s="56">
        <v>482163724</v>
      </c>
      <c r="I265" s="265">
        <v>19.309999999999999</v>
      </c>
      <c r="J265" s="266">
        <v>17.239999999999998</v>
      </c>
      <c r="K265" s="56">
        <v>9681</v>
      </c>
    </row>
    <row r="266" spans="1:11" x14ac:dyDescent="0.2">
      <c r="A266" s="123" t="s">
        <v>612</v>
      </c>
      <c r="B266" s="141">
        <v>37397</v>
      </c>
      <c r="C266" s="141">
        <v>7138732400</v>
      </c>
      <c r="D266" s="143">
        <v>7735758868</v>
      </c>
      <c r="E266" s="143">
        <v>206855</v>
      </c>
      <c r="F266" s="142">
        <v>92.4</v>
      </c>
      <c r="G266" s="56">
        <v>9626758178</v>
      </c>
      <c r="H266" s="56">
        <v>1890999310</v>
      </c>
      <c r="I266" s="265">
        <v>19.309999999999999</v>
      </c>
      <c r="J266" s="266">
        <v>17.239999999999998</v>
      </c>
      <c r="K266" s="56">
        <v>9764</v>
      </c>
    </row>
    <row r="267" spans="1:11" x14ac:dyDescent="0.2">
      <c r="A267" s="123" t="s">
        <v>613</v>
      </c>
      <c r="B267" s="141">
        <v>19020</v>
      </c>
      <c r="C267" s="141">
        <v>3346445500</v>
      </c>
      <c r="D267" s="143">
        <v>3626315430</v>
      </c>
      <c r="E267" s="143">
        <v>190658</v>
      </c>
      <c r="F267" s="142">
        <v>85.2</v>
      </c>
      <c r="G267" s="56">
        <v>4896139812</v>
      </c>
      <c r="H267" s="56">
        <v>1269824382</v>
      </c>
      <c r="I267" s="265">
        <v>19.309999999999999</v>
      </c>
      <c r="J267" s="266">
        <v>17.239999999999998</v>
      </c>
      <c r="K267" s="56">
        <v>12892</v>
      </c>
    </row>
    <row r="268" spans="1:11" x14ac:dyDescent="0.2">
      <c r="A268" s="123" t="s">
        <v>614</v>
      </c>
      <c r="B268" s="141">
        <v>9463</v>
      </c>
      <c r="C268" s="141">
        <v>1677428700</v>
      </c>
      <c r="D268" s="143">
        <v>1817715417</v>
      </c>
      <c r="E268" s="143">
        <v>192087</v>
      </c>
      <c r="F268" s="142">
        <v>85.8</v>
      </c>
      <c r="G268" s="56">
        <v>2435971138</v>
      </c>
      <c r="H268" s="56">
        <v>618255721</v>
      </c>
      <c r="I268" s="265">
        <v>19.309999999999999</v>
      </c>
      <c r="J268" s="266">
        <v>17.239999999999998</v>
      </c>
      <c r="K268" s="56">
        <v>12616</v>
      </c>
    </row>
    <row r="269" spans="1:11" x14ac:dyDescent="0.2">
      <c r="A269" s="123" t="s">
        <v>615</v>
      </c>
      <c r="B269" s="141">
        <v>5896</v>
      </c>
      <c r="C269" s="141">
        <v>1072192900</v>
      </c>
      <c r="D269" s="143">
        <v>1161862537</v>
      </c>
      <c r="E269" s="143">
        <v>197059</v>
      </c>
      <c r="F269" s="142">
        <v>88</v>
      </c>
      <c r="G269" s="56">
        <v>1517751858</v>
      </c>
      <c r="H269" s="56">
        <v>355889321</v>
      </c>
      <c r="I269" s="265">
        <v>19.309999999999999</v>
      </c>
      <c r="J269" s="266">
        <v>17.239999999999998</v>
      </c>
      <c r="K269" s="56">
        <v>11656</v>
      </c>
    </row>
    <row r="270" spans="1:11" x14ac:dyDescent="0.2">
      <c r="A270" s="123" t="s">
        <v>616</v>
      </c>
      <c r="B270" s="141">
        <v>11602</v>
      </c>
      <c r="C270" s="141">
        <v>2020874900</v>
      </c>
      <c r="D270" s="143">
        <v>2189884710</v>
      </c>
      <c r="E270" s="143">
        <v>188751</v>
      </c>
      <c r="F270" s="142">
        <v>84.3</v>
      </c>
      <c r="G270" s="56">
        <v>2986593801</v>
      </c>
      <c r="H270" s="56">
        <v>796709091</v>
      </c>
      <c r="I270" s="265">
        <v>19.309999999999999</v>
      </c>
      <c r="J270" s="266">
        <v>17.239999999999998</v>
      </c>
      <c r="K270" s="56">
        <v>13260</v>
      </c>
    </row>
    <row r="271" spans="1:11" x14ac:dyDescent="0.2">
      <c r="A271" s="123" t="s">
        <v>617</v>
      </c>
      <c r="B271" s="141">
        <v>39238</v>
      </c>
      <c r="C271" s="141">
        <v>7536447900</v>
      </c>
      <c r="D271" s="143">
        <v>8166736111</v>
      </c>
      <c r="E271" s="143">
        <v>208133</v>
      </c>
      <c r="F271" s="142">
        <v>93</v>
      </c>
      <c r="G271" s="56">
        <v>10100669503</v>
      </c>
      <c r="H271" s="56">
        <v>1933933392</v>
      </c>
      <c r="I271" s="265">
        <v>19.309999999999999</v>
      </c>
      <c r="J271" s="266">
        <v>17.239999999999998</v>
      </c>
      <c r="K271" s="56">
        <v>9517</v>
      </c>
    </row>
    <row r="272" spans="1:11" x14ac:dyDescent="0.2">
      <c r="A272" s="123" t="s">
        <v>618</v>
      </c>
      <c r="B272" s="141">
        <v>25756</v>
      </c>
      <c r="C272" s="141">
        <v>4752419600</v>
      </c>
      <c r="D272" s="143">
        <v>5149873956</v>
      </c>
      <c r="E272" s="143">
        <v>199949</v>
      </c>
      <c r="F272" s="142">
        <v>89.3</v>
      </c>
      <c r="G272" s="56">
        <v>6630124974</v>
      </c>
      <c r="H272" s="56">
        <v>1480251018</v>
      </c>
      <c r="I272" s="265">
        <v>19.309999999999999</v>
      </c>
      <c r="J272" s="266">
        <v>17.239999999999998</v>
      </c>
      <c r="K272" s="56">
        <v>11098</v>
      </c>
    </row>
    <row r="273" spans="1:11" x14ac:dyDescent="0.2">
      <c r="A273" s="18" t="s">
        <v>619</v>
      </c>
      <c r="B273" s="141"/>
      <c r="C273" s="141"/>
      <c r="D273" s="143"/>
      <c r="E273" s="143"/>
      <c r="F273" s="142"/>
      <c r="G273" s="56"/>
      <c r="H273" s="56"/>
      <c r="I273" s="265"/>
      <c r="J273" s="266"/>
      <c r="K273" s="56"/>
    </row>
    <row r="274" spans="1:11" x14ac:dyDescent="0.2">
      <c r="A274" s="123" t="s">
        <v>620</v>
      </c>
      <c r="B274" s="141">
        <v>25225</v>
      </c>
      <c r="C274" s="141">
        <v>4677196800</v>
      </c>
      <c r="D274" s="143">
        <v>5068360123</v>
      </c>
      <c r="E274" s="143">
        <v>200926</v>
      </c>
      <c r="F274" s="142">
        <v>89.8</v>
      </c>
      <c r="G274" s="56">
        <v>6493434635</v>
      </c>
      <c r="H274" s="56">
        <v>1425074512</v>
      </c>
      <c r="I274" s="265">
        <v>21.04</v>
      </c>
      <c r="J274" s="266">
        <v>18.97</v>
      </c>
      <c r="K274" s="56">
        <v>11886</v>
      </c>
    </row>
    <row r="275" spans="1:11" x14ac:dyDescent="0.2">
      <c r="A275" s="123" t="s">
        <v>621</v>
      </c>
      <c r="B275" s="141">
        <v>18644</v>
      </c>
      <c r="C275" s="141">
        <v>3351486500</v>
      </c>
      <c r="D275" s="143">
        <v>3631778019</v>
      </c>
      <c r="E275" s="143">
        <v>194796</v>
      </c>
      <c r="F275" s="142">
        <v>87</v>
      </c>
      <c r="G275" s="56">
        <v>4799349666</v>
      </c>
      <c r="H275" s="56">
        <v>1167571647</v>
      </c>
      <c r="I275" s="265">
        <v>21.04</v>
      </c>
      <c r="J275" s="266">
        <v>18.97</v>
      </c>
      <c r="K275" s="56">
        <v>13176</v>
      </c>
    </row>
    <row r="276" spans="1:11" x14ac:dyDescent="0.2">
      <c r="A276" s="123" t="s">
        <v>622</v>
      </c>
      <c r="B276" s="141">
        <v>19695</v>
      </c>
      <c r="C276" s="141">
        <v>3549918900</v>
      </c>
      <c r="D276" s="143">
        <v>3846805717</v>
      </c>
      <c r="E276" s="143">
        <v>195319</v>
      </c>
      <c r="F276" s="142">
        <v>87.3</v>
      </c>
      <c r="G276" s="56">
        <v>5069898717</v>
      </c>
      <c r="H276" s="56">
        <v>1223093000</v>
      </c>
      <c r="I276" s="265">
        <v>21.04</v>
      </c>
      <c r="J276" s="266">
        <v>18.97</v>
      </c>
      <c r="K276" s="56">
        <v>13066</v>
      </c>
    </row>
    <row r="277" spans="1:11" x14ac:dyDescent="0.2">
      <c r="A277" s="123" t="s">
        <v>623</v>
      </c>
      <c r="B277" s="141">
        <v>98766</v>
      </c>
      <c r="C277" s="141">
        <v>20822594200</v>
      </c>
      <c r="D277" s="143">
        <v>22564029398</v>
      </c>
      <c r="E277" s="143">
        <v>228459</v>
      </c>
      <c r="F277" s="142">
        <v>102.1</v>
      </c>
      <c r="G277" s="56">
        <v>25424402980</v>
      </c>
      <c r="H277" s="56">
        <v>2860373582</v>
      </c>
      <c r="I277" s="265">
        <v>21.04</v>
      </c>
      <c r="J277" s="266">
        <v>18.97</v>
      </c>
      <c r="K277" s="56">
        <v>6093</v>
      </c>
    </row>
    <row r="278" spans="1:11" x14ac:dyDescent="0.2">
      <c r="A278" s="123" t="s">
        <v>624</v>
      </c>
      <c r="B278" s="141">
        <v>18019</v>
      </c>
      <c r="C278" s="141">
        <v>3491353000</v>
      </c>
      <c r="D278" s="143">
        <v>3783341834</v>
      </c>
      <c r="E278" s="143">
        <v>209964</v>
      </c>
      <c r="F278" s="142">
        <v>93.8</v>
      </c>
      <c r="G278" s="56">
        <v>4638461791</v>
      </c>
      <c r="H278" s="56">
        <v>855119957</v>
      </c>
      <c r="I278" s="265">
        <v>21.04</v>
      </c>
      <c r="J278" s="266">
        <v>18.97</v>
      </c>
      <c r="K278" s="56">
        <v>9985</v>
      </c>
    </row>
    <row r="279" spans="1:11" x14ac:dyDescent="0.2">
      <c r="A279" s="123" t="s">
        <v>625</v>
      </c>
      <c r="B279" s="141">
        <v>9493</v>
      </c>
      <c r="C279" s="141">
        <v>1760976500</v>
      </c>
      <c r="D279" s="143">
        <v>1908250487</v>
      </c>
      <c r="E279" s="143">
        <v>201017</v>
      </c>
      <c r="F279" s="142">
        <v>89.8</v>
      </c>
      <c r="G279" s="56">
        <v>2443693756</v>
      </c>
      <c r="H279" s="56">
        <v>535443269</v>
      </c>
      <c r="I279" s="265">
        <v>21.04</v>
      </c>
      <c r="J279" s="266">
        <v>18.97</v>
      </c>
      <c r="K279" s="56">
        <v>11867</v>
      </c>
    </row>
    <row r="280" spans="1:11" x14ac:dyDescent="0.2">
      <c r="A280" s="123" t="s">
        <v>626</v>
      </c>
      <c r="B280" s="141">
        <v>56141</v>
      </c>
      <c r="C280" s="141">
        <v>11352103700</v>
      </c>
      <c r="D280" s="143">
        <v>12301502837</v>
      </c>
      <c r="E280" s="143">
        <v>219118</v>
      </c>
      <c r="F280" s="142">
        <v>97.9</v>
      </c>
      <c r="G280" s="56">
        <v>14451849905</v>
      </c>
      <c r="H280" s="56">
        <v>2150347068</v>
      </c>
      <c r="I280" s="265">
        <v>21.04</v>
      </c>
      <c r="J280" s="266">
        <v>18.97</v>
      </c>
      <c r="K280" s="56">
        <v>8059</v>
      </c>
    </row>
    <row r="281" spans="1:11" x14ac:dyDescent="0.2">
      <c r="A281" s="18" t="s">
        <v>627</v>
      </c>
      <c r="B281" s="141"/>
      <c r="C281" s="141"/>
      <c r="D281" s="143"/>
      <c r="E281" s="143"/>
      <c r="F281" s="142"/>
      <c r="G281" s="56"/>
      <c r="H281" s="56"/>
      <c r="I281" s="265"/>
      <c r="J281" s="266"/>
      <c r="K281" s="56"/>
    </row>
    <row r="282" spans="1:11" x14ac:dyDescent="0.2">
      <c r="A282" s="123" t="s">
        <v>628</v>
      </c>
      <c r="B282" s="141">
        <v>7126</v>
      </c>
      <c r="C282" s="141">
        <v>1190139300</v>
      </c>
      <c r="D282" s="143">
        <v>1289673030</v>
      </c>
      <c r="E282" s="143">
        <v>180981</v>
      </c>
      <c r="F282" s="142">
        <v>80.900000000000006</v>
      </c>
      <c r="G282" s="56">
        <v>1834379196</v>
      </c>
      <c r="H282" s="56">
        <v>544706166</v>
      </c>
      <c r="I282" s="265">
        <v>20.170000000000002</v>
      </c>
      <c r="J282" s="266">
        <v>18.100000000000001</v>
      </c>
      <c r="K282" s="56">
        <v>15418</v>
      </c>
    </row>
    <row r="283" spans="1:11" x14ac:dyDescent="0.2">
      <c r="A283" s="123" t="s">
        <v>629</v>
      </c>
      <c r="B283" s="141">
        <v>6497</v>
      </c>
      <c r="C283" s="141">
        <v>1102199400</v>
      </c>
      <c r="D283" s="143">
        <v>1194378540</v>
      </c>
      <c r="E283" s="143">
        <v>183835</v>
      </c>
      <c r="F283" s="142">
        <v>82.1</v>
      </c>
      <c r="G283" s="56">
        <v>1672461638</v>
      </c>
      <c r="H283" s="56">
        <v>478083098</v>
      </c>
      <c r="I283" s="265">
        <v>20.170000000000002</v>
      </c>
      <c r="J283" s="266">
        <v>18.100000000000001</v>
      </c>
      <c r="K283" s="56">
        <v>14842</v>
      </c>
    </row>
    <row r="284" spans="1:11" x14ac:dyDescent="0.2">
      <c r="A284" s="123" t="s">
        <v>630</v>
      </c>
      <c r="B284" s="141">
        <v>10179</v>
      </c>
      <c r="C284" s="141">
        <v>1871450900</v>
      </c>
      <c r="D284" s="143">
        <v>2027964082</v>
      </c>
      <c r="E284" s="143">
        <v>199230</v>
      </c>
      <c r="F284" s="142">
        <v>89</v>
      </c>
      <c r="G284" s="56">
        <v>2620284287</v>
      </c>
      <c r="H284" s="56">
        <v>592320205</v>
      </c>
      <c r="I284" s="265">
        <v>20.170000000000002</v>
      </c>
      <c r="J284" s="266">
        <v>18.100000000000001</v>
      </c>
      <c r="K284" s="56">
        <v>11737</v>
      </c>
    </row>
    <row r="285" spans="1:11" x14ac:dyDescent="0.2">
      <c r="A285" s="123" t="s">
        <v>631</v>
      </c>
      <c r="B285" s="141">
        <v>14898</v>
      </c>
      <c r="C285" s="141">
        <v>2741368800</v>
      </c>
      <c r="D285" s="143">
        <v>2970634955</v>
      </c>
      <c r="E285" s="143">
        <v>199398</v>
      </c>
      <c r="F285" s="142">
        <v>89.1</v>
      </c>
      <c r="G285" s="56">
        <v>3835052099</v>
      </c>
      <c r="H285" s="56">
        <v>864417144</v>
      </c>
      <c r="I285" s="265">
        <v>20.170000000000002</v>
      </c>
      <c r="J285" s="266">
        <v>18.100000000000001</v>
      </c>
      <c r="K285" s="56">
        <v>11703</v>
      </c>
    </row>
    <row r="286" spans="1:11" x14ac:dyDescent="0.2">
      <c r="A286" s="123" t="s">
        <v>632</v>
      </c>
      <c r="B286" s="141">
        <v>5464</v>
      </c>
      <c r="C286" s="141">
        <v>935417300</v>
      </c>
      <c r="D286" s="143">
        <v>1013648120</v>
      </c>
      <c r="E286" s="143">
        <v>185514</v>
      </c>
      <c r="F286" s="142">
        <v>82.9</v>
      </c>
      <c r="G286" s="56">
        <v>1406546158</v>
      </c>
      <c r="H286" s="56">
        <v>392898038</v>
      </c>
      <c r="I286" s="265">
        <v>20.170000000000002</v>
      </c>
      <c r="J286" s="266">
        <v>18.100000000000001</v>
      </c>
      <c r="K286" s="56">
        <v>14504</v>
      </c>
    </row>
    <row r="287" spans="1:11" x14ac:dyDescent="0.2">
      <c r="A287" s="123" t="s">
        <v>633</v>
      </c>
      <c r="B287" s="141">
        <v>11806</v>
      </c>
      <c r="C287" s="141">
        <v>2021887500</v>
      </c>
      <c r="D287" s="143">
        <v>2190981995</v>
      </c>
      <c r="E287" s="143">
        <v>185582</v>
      </c>
      <c r="F287" s="142">
        <v>82.9</v>
      </c>
      <c r="G287" s="56">
        <v>3039107604</v>
      </c>
      <c r="H287" s="56">
        <v>848125609</v>
      </c>
      <c r="I287" s="265">
        <v>20.170000000000002</v>
      </c>
      <c r="J287" s="266">
        <v>18.100000000000001</v>
      </c>
      <c r="K287" s="56">
        <v>14490</v>
      </c>
    </row>
    <row r="288" spans="1:11" x14ac:dyDescent="0.2">
      <c r="A288" s="123" t="s">
        <v>634</v>
      </c>
      <c r="B288" s="141">
        <v>11183</v>
      </c>
      <c r="C288" s="141">
        <v>1957213800</v>
      </c>
      <c r="D288" s="143">
        <v>2120899505</v>
      </c>
      <c r="E288" s="143">
        <v>189654</v>
      </c>
      <c r="F288" s="142">
        <v>84.7</v>
      </c>
      <c r="G288" s="56">
        <v>2878734570</v>
      </c>
      <c r="H288" s="56">
        <v>757835065</v>
      </c>
      <c r="I288" s="265">
        <v>20.170000000000002</v>
      </c>
      <c r="J288" s="266">
        <v>18.100000000000001</v>
      </c>
      <c r="K288" s="56">
        <v>13669</v>
      </c>
    </row>
    <row r="289" spans="1:11" x14ac:dyDescent="0.2">
      <c r="A289" s="123" t="s">
        <v>635</v>
      </c>
      <c r="B289" s="141">
        <v>62559</v>
      </c>
      <c r="C289" s="141">
        <v>12213179800</v>
      </c>
      <c r="D289" s="143">
        <v>13234592453</v>
      </c>
      <c r="E289" s="143">
        <v>211554</v>
      </c>
      <c r="F289" s="142">
        <v>94.5</v>
      </c>
      <c r="G289" s="56">
        <v>16103975315</v>
      </c>
      <c r="H289" s="56">
        <v>2869382862</v>
      </c>
      <c r="I289" s="265">
        <v>20.170000000000002</v>
      </c>
      <c r="J289" s="266">
        <v>18.100000000000001</v>
      </c>
      <c r="K289" s="56">
        <v>9251</v>
      </c>
    </row>
    <row r="290" spans="1:11" x14ac:dyDescent="0.2">
      <c r="A290" s="18" t="s">
        <v>636</v>
      </c>
      <c r="B290" s="141"/>
      <c r="C290" s="141"/>
      <c r="D290" s="143"/>
      <c r="E290" s="143"/>
      <c r="F290" s="142"/>
      <c r="G290" s="56"/>
      <c r="H290" s="56"/>
      <c r="I290" s="265"/>
      <c r="J290" s="266"/>
      <c r="K290" s="56"/>
    </row>
    <row r="291" spans="1:11" x14ac:dyDescent="0.2">
      <c r="A291" s="123" t="s">
        <v>637</v>
      </c>
      <c r="B291" s="141">
        <v>2453</v>
      </c>
      <c r="C291" s="141">
        <v>415633400</v>
      </c>
      <c r="D291" s="143">
        <v>450393653</v>
      </c>
      <c r="E291" s="143">
        <v>183609</v>
      </c>
      <c r="F291" s="142">
        <v>82</v>
      </c>
      <c r="G291" s="56">
        <v>631452732</v>
      </c>
      <c r="H291" s="56">
        <v>181059079</v>
      </c>
      <c r="I291" s="265">
        <v>20.6</v>
      </c>
      <c r="J291" s="266">
        <v>18.53</v>
      </c>
      <c r="K291" s="56">
        <v>15205</v>
      </c>
    </row>
    <row r="292" spans="1:11" x14ac:dyDescent="0.2">
      <c r="A292" s="123" t="s">
        <v>638</v>
      </c>
      <c r="B292" s="141">
        <v>2655</v>
      </c>
      <c r="C292" s="141">
        <v>466899300</v>
      </c>
      <c r="D292" s="143">
        <v>505947022</v>
      </c>
      <c r="E292" s="143">
        <v>190564</v>
      </c>
      <c r="F292" s="142">
        <v>85.1</v>
      </c>
      <c r="G292" s="56">
        <v>683451693</v>
      </c>
      <c r="H292" s="56">
        <v>177504671</v>
      </c>
      <c r="I292" s="265">
        <v>20.6</v>
      </c>
      <c r="J292" s="266">
        <v>18.53</v>
      </c>
      <c r="K292" s="56">
        <v>13772</v>
      </c>
    </row>
    <row r="293" spans="1:11" x14ac:dyDescent="0.2">
      <c r="A293" s="123" t="s">
        <v>639</v>
      </c>
      <c r="B293" s="141">
        <v>12281</v>
      </c>
      <c r="C293" s="141">
        <v>2308700400</v>
      </c>
      <c r="D293" s="143">
        <v>2501781632</v>
      </c>
      <c r="E293" s="143">
        <v>203712</v>
      </c>
      <c r="F293" s="142">
        <v>91</v>
      </c>
      <c r="G293" s="56">
        <v>3161382389</v>
      </c>
      <c r="H293" s="56">
        <v>659600757</v>
      </c>
      <c r="I293" s="265">
        <v>20.6</v>
      </c>
      <c r="J293" s="266">
        <v>18.53</v>
      </c>
      <c r="K293" s="56">
        <v>11064</v>
      </c>
    </row>
    <row r="294" spans="1:11" x14ac:dyDescent="0.2">
      <c r="A294" s="123" t="s">
        <v>640</v>
      </c>
      <c r="B294" s="141">
        <v>3122</v>
      </c>
      <c r="C294" s="141">
        <v>609123800</v>
      </c>
      <c r="D294" s="143">
        <v>660066042</v>
      </c>
      <c r="E294" s="143">
        <v>211424</v>
      </c>
      <c r="F294" s="142">
        <v>94.5</v>
      </c>
      <c r="G294" s="56">
        <v>803667113</v>
      </c>
      <c r="H294" s="56">
        <v>143601071</v>
      </c>
      <c r="I294" s="265">
        <v>20.6</v>
      </c>
      <c r="J294" s="266">
        <v>18.53</v>
      </c>
      <c r="K294" s="56">
        <v>9475</v>
      </c>
    </row>
    <row r="295" spans="1:11" x14ac:dyDescent="0.2">
      <c r="A295" s="123" t="s">
        <v>641</v>
      </c>
      <c r="B295" s="141">
        <v>7124</v>
      </c>
      <c r="C295" s="141">
        <v>1296530600</v>
      </c>
      <c r="D295" s="143">
        <v>1404962047</v>
      </c>
      <c r="E295" s="143">
        <v>197215</v>
      </c>
      <c r="F295" s="142">
        <v>88.1</v>
      </c>
      <c r="G295" s="56">
        <v>1833864354</v>
      </c>
      <c r="H295" s="56">
        <v>428902307</v>
      </c>
      <c r="I295" s="265">
        <v>20.6</v>
      </c>
      <c r="J295" s="266">
        <v>18.53</v>
      </c>
      <c r="K295" s="56">
        <v>12402</v>
      </c>
    </row>
    <row r="296" spans="1:11" x14ac:dyDescent="0.2">
      <c r="A296" s="123" t="s">
        <v>642</v>
      </c>
      <c r="B296" s="141">
        <v>4096</v>
      </c>
      <c r="C296" s="141">
        <v>749873100</v>
      </c>
      <c r="D296" s="143">
        <v>812586487</v>
      </c>
      <c r="E296" s="143">
        <v>198385</v>
      </c>
      <c r="F296" s="142">
        <v>88.6</v>
      </c>
      <c r="G296" s="56">
        <v>1054394778</v>
      </c>
      <c r="H296" s="56">
        <v>241808291</v>
      </c>
      <c r="I296" s="265">
        <v>20.6</v>
      </c>
      <c r="J296" s="266">
        <v>18.53</v>
      </c>
      <c r="K296" s="56">
        <v>12161</v>
      </c>
    </row>
    <row r="297" spans="1:11" x14ac:dyDescent="0.2">
      <c r="A297" s="123" t="s">
        <v>643</v>
      </c>
      <c r="B297" s="141">
        <v>6805</v>
      </c>
      <c r="C297" s="141">
        <v>1231516500</v>
      </c>
      <c r="D297" s="143">
        <v>1334510688</v>
      </c>
      <c r="E297" s="143">
        <v>196107</v>
      </c>
      <c r="F297" s="142">
        <v>87.6</v>
      </c>
      <c r="G297" s="56">
        <v>1751747183</v>
      </c>
      <c r="H297" s="56">
        <v>417236495</v>
      </c>
      <c r="I297" s="265">
        <v>20.6</v>
      </c>
      <c r="J297" s="266">
        <v>18.53</v>
      </c>
      <c r="K297" s="56">
        <v>12631</v>
      </c>
    </row>
    <row r="298" spans="1:11" x14ac:dyDescent="0.2">
      <c r="A298" s="123" t="s">
        <v>644</v>
      </c>
      <c r="B298" s="141">
        <v>72650</v>
      </c>
      <c r="C298" s="141">
        <v>14493796300</v>
      </c>
      <c r="D298" s="143">
        <v>15705941472</v>
      </c>
      <c r="E298" s="143">
        <v>216186</v>
      </c>
      <c r="F298" s="142">
        <v>96.6</v>
      </c>
      <c r="G298" s="56">
        <v>18701606590</v>
      </c>
      <c r="H298" s="56">
        <v>2995665118</v>
      </c>
      <c r="I298" s="265">
        <v>20.6</v>
      </c>
      <c r="J298" s="266">
        <v>18.53</v>
      </c>
      <c r="K298" s="56">
        <v>8494</v>
      </c>
    </row>
    <row r="299" spans="1:11" x14ac:dyDescent="0.2">
      <c r="A299" s="123" t="s">
        <v>645</v>
      </c>
      <c r="B299" s="141">
        <v>2526</v>
      </c>
      <c r="C299" s="141">
        <v>437577900</v>
      </c>
      <c r="D299" s="143">
        <v>474173415</v>
      </c>
      <c r="E299" s="143">
        <v>187717</v>
      </c>
      <c r="F299" s="142">
        <v>83.9</v>
      </c>
      <c r="G299" s="56">
        <v>650244436</v>
      </c>
      <c r="H299" s="56">
        <v>176071021</v>
      </c>
      <c r="I299" s="265">
        <v>20.6</v>
      </c>
      <c r="J299" s="266">
        <v>18.53</v>
      </c>
      <c r="K299" s="56">
        <v>14359</v>
      </c>
    </row>
    <row r="300" spans="1:11" x14ac:dyDescent="0.2">
      <c r="A300" s="123" t="s">
        <v>646</v>
      </c>
      <c r="B300" s="141">
        <v>5883</v>
      </c>
      <c r="C300" s="141">
        <v>1065838300</v>
      </c>
      <c r="D300" s="144">
        <v>1154976489</v>
      </c>
      <c r="E300" s="144">
        <v>196324</v>
      </c>
      <c r="F300" s="145">
        <v>87.7</v>
      </c>
      <c r="G300" s="122">
        <v>1514405390</v>
      </c>
      <c r="H300" s="56">
        <v>359428901</v>
      </c>
      <c r="I300" s="265">
        <v>20.6</v>
      </c>
      <c r="J300" s="266">
        <v>18.53</v>
      </c>
      <c r="K300" s="56">
        <v>12586</v>
      </c>
    </row>
    <row r="301" spans="1:11" x14ac:dyDescent="0.2">
      <c r="A301" s="123" t="s">
        <v>647</v>
      </c>
      <c r="B301" s="141">
        <v>124907</v>
      </c>
      <c r="C301" s="141">
        <v>25251068400</v>
      </c>
      <c r="D301" s="55">
        <v>27362865752</v>
      </c>
      <c r="E301" s="55">
        <v>219066</v>
      </c>
      <c r="F301" s="142">
        <v>97.9</v>
      </c>
      <c r="G301" s="56">
        <v>32153634884</v>
      </c>
      <c r="H301" s="56">
        <v>4790769132</v>
      </c>
      <c r="I301" s="266">
        <v>20.6</v>
      </c>
      <c r="J301" s="266">
        <v>18.53</v>
      </c>
      <c r="K301" s="56">
        <v>7901</v>
      </c>
    </row>
    <row r="302" spans="1:11" x14ac:dyDescent="0.2">
      <c r="A302" s="123" t="s">
        <v>648</v>
      </c>
      <c r="B302" s="141">
        <v>6799</v>
      </c>
      <c r="C302" s="141">
        <v>1149449400</v>
      </c>
      <c r="D302" s="55">
        <v>1245580152</v>
      </c>
      <c r="E302" s="55">
        <v>183200</v>
      </c>
      <c r="F302" s="142">
        <v>81.8</v>
      </c>
      <c r="G302" s="56">
        <v>1750202659</v>
      </c>
      <c r="H302" s="56">
        <v>504622507</v>
      </c>
      <c r="I302" s="265">
        <v>20.6</v>
      </c>
      <c r="J302" s="266">
        <v>18.53</v>
      </c>
      <c r="K302" s="56">
        <v>15289</v>
      </c>
    </row>
    <row r="303" spans="1:11" x14ac:dyDescent="0.2">
      <c r="A303" s="123" t="s">
        <v>649</v>
      </c>
      <c r="B303" s="141">
        <v>5396</v>
      </c>
      <c r="C303" s="141">
        <v>962561200</v>
      </c>
      <c r="D303" s="55">
        <v>1043062118</v>
      </c>
      <c r="E303" s="55">
        <v>193303</v>
      </c>
      <c r="F303" s="142">
        <v>86.4</v>
      </c>
      <c r="G303" s="56">
        <v>1389041558</v>
      </c>
      <c r="H303" s="56">
        <v>345979440</v>
      </c>
      <c r="I303" s="265">
        <v>20.6</v>
      </c>
      <c r="J303" s="266">
        <v>18.53</v>
      </c>
      <c r="K303" s="56">
        <v>13208</v>
      </c>
    </row>
    <row r="304" spans="1:11" x14ac:dyDescent="0.2">
      <c r="A304" s="123" t="s">
        <v>650</v>
      </c>
      <c r="B304" s="141">
        <v>8752</v>
      </c>
      <c r="C304" s="141">
        <v>1625938300</v>
      </c>
      <c r="D304" s="55">
        <v>1761918772</v>
      </c>
      <c r="E304" s="55">
        <v>201316</v>
      </c>
      <c r="F304" s="142">
        <v>89.9</v>
      </c>
      <c r="G304" s="56">
        <v>2252945091</v>
      </c>
      <c r="H304" s="56">
        <v>491026319</v>
      </c>
      <c r="I304" s="265">
        <v>20.6</v>
      </c>
      <c r="J304" s="266">
        <v>18.53</v>
      </c>
      <c r="K304" s="56">
        <v>11558</v>
      </c>
    </row>
    <row r="305" spans="1:11" x14ac:dyDescent="0.2">
      <c r="A305" s="123" t="s">
        <v>651</v>
      </c>
      <c r="B305" s="141">
        <v>2829</v>
      </c>
      <c r="C305" s="141">
        <v>482613700</v>
      </c>
      <c r="D305" s="55">
        <v>522975649</v>
      </c>
      <c r="E305" s="55">
        <v>184862</v>
      </c>
      <c r="F305" s="142">
        <v>82.6</v>
      </c>
      <c r="G305" s="56">
        <v>728242877</v>
      </c>
      <c r="H305" s="56">
        <v>205267228</v>
      </c>
      <c r="I305" s="265">
        <v>20.6</v>
      </c>
      <c r="J305" s="266">
        <v>18.53</v>
      </c>
      <c r="K305" s="56">
        <v>14947</v>
      </c>
    </row>
    <row r="306" spans="1:11" x14ac:dyDescent="0.2">
      <c r="A306" s="18" t="s">
        <v>652</v>
      </c>
      <c r="B306" s="141"/>
      <c r="C306" s="141"/>
      <c r="D306" s="55"/>
      <c r="E306" s="55"/>
      <c r="F306" s="142"/>
      <c r="G306" s="56"/>
      <c r="H306" s="56"/>
      <c r="I306" s="265"/>
      <c r="J306" s="266"/>
      <c r="K306" s="56"/>
    </row>
    <row r="307" spans="1:11" x14ac:dyDescent="0.2">
      <c r="A307" s="123" t="s">
        <v>653</v>
      </c>
      <c r="B307" s="141">
        <v>2827</v>
      </c>
      <c r="C307" s="141">
        <v>563517200</v>
      </c>
      <c r="D307" s="55">
        <v>610645270</v>
      </c>
      <c r="E307" s="55">
        <v>216005</v>
      </c>
      <c r="F307" s="142">
        <v>96.5</v>
      </c>
      <c r="G307" s="56">
        <v>727728036</v>
      </c>
      <c r="H307" s="56">
        <v>117082766</v>
      </c>
      <c r="I307" s="265">
        <v>20.45</v>
      </c>
      <c r="J307" s="266">
        <v>18.38</v>
      </c>
      <c r="K307" s="56">
        <v>8470</v>
      </c>
    </row>
    <row r="308" spans="1:11" x14ac:dyDescent="0.2">
      <c r="A308" s="123" t="s">
        <v>654</v>
      </c>
      <c r="B308" s="141">
        <v>6437</v>
      </c>
      <c r="C308" s="141">
        <v>1240980600</v>
      </c>
      <c r="D308" s="55">
        <v>1344766290</v>
      </c>
      <c r="E308" s="55">
        <v>208912</v>
      </c>
      <c r="F308" s="142">
        <v>93.3</v>
      </c>
      <c r="G308" s="56">
        <v>1657016402</v>
      </c>
      <c r="H308" s="56">
        <v>312250112</v>
      </c>
      <c r="I308" s="265">
        <v>20.45</v>
      </c>
      <c r="J308" s="266">
        <v>18.38</v>
      </c>
      <c r="K308" s="56">
        <v>9920</v>
      </c>
    </row>
    <row r="309" spans="1:11" x14ac:dyDescent="0.2">
      <c r="A309" s="123" t="s">
        <v>655</v>
      </c>
      <c r="B309" s="141">
        <v>28046</v>
      </c>
      <c r="C309" s="141">
        <v>5676776700</v>
      </c>
      <c r="D309" s="55">
        <v>6151536889</v>
      </c>
      <c r="E309" s="55">
        <v>219337</v>
      </c>
      <c r="F309" s="142">
        <v>98</v>
      </c>
      <c r="G309" s="56">
        <v>7219618148</v>
      </c>
      <c r="H309" s="56">
        <v>1068081259</v>
      </c>
      <c r="I309" s="265">
        <v>20.45</v>
      </c>
      <c r="J309" s="266">
        <v>18.38</v>
      </c>
      <c r="K309" s="56">
        <v>7788</v>
      </c>
    </row>
    <row r="310" spans="1:11" x14ac:dyDescent="0.2">
      <c r="A310" s="123" t="s">
        <v>656</v>
      </c>
      <c r="B310" s="141">
        <v>17863</v>
      </c>
      <c r="C310" s="141">
        <v>4269086000</v>
      </c>
      <c r="D310" s="55">
        <v>4626118200</v>
      </c>
      <c r="E310" s="55">
        <v>258978</v>
      </c>
      <c r="F310" s="142">
        <v>115.7</v>
      </c>
      <c r="G310" s="56">
        <v>4598304178</v>
      </c>
      <c r="H310" s="56">
        <v>-27814022</v>
      </c>
      <c r="I310" s="266">
        <v>20.45</v>
      </c>
      <c r="J310" s="265">
        <v>18.38</v>
      </c>
      <c r="K310" s="56">
        <v>-286</v>
      </c>
    </row>
    <row r="311" spans="1:11" x14ac:dyDescent="0.2">
      <c r="A311" s="123" t="s">
        <v>657</v>
      </c>
      <c r="B311" s="141">
        <v>9748</v>
      </c>
      <c r="C311" s="141">
        <v>1640304100</v>
      </c>
      <c r="D311" s="55">
        <v>1777486012</v>
      </c>
      <c r="E311" s="55">
        <v>182344</v>
      </c>
      <c r="F311" s="142">
        <v>81.5</v>
      </c>
      <c r="G311" s="56">
        <v>2509336009</v>
      </c>
      <c r="H311" s="56">
        <v>731849997</v>
      </c>
      <c r="I311" s="265">
        <v>20.45</v>
      </c>
      <c r="J311" s="266">
        <v>18.38</v>
      </c>
      <c r="K311" s="56">
        <v>15353</v>
      </c>
    </row>
    <row r="312" spans="1:11" x14ac:dyDescent="0.2">
      <c r="A312" s="123" t="s">
        <v>658</v>
      </c>
      <c r="B312" s="141">
        <v>5077</v>
      </c>
      <c r="C312" s="141">
        <v>994809800</v>
      </c>
      <c r="D312" s="55">
        <v>1078007733</v>
      </c>
      <c r="E312" s="55">
        <v>212332</v>
      </c>
      <c r="F312" s="142">
        <v>94.9</v>
      </c>
      <c r="G312" s="56">
        <v>1306924386</v>
      </c>
      <c r="H312" s="56">
        <v>228916653</v>
      </c>
      <c r="I312" s="265">
        <v>20.45</v>
      </c>
      <c r="J312" s="266">
        <v>18.38</v>
      </c>
      <c r="K312" s="56">
        <v>9221</v>
      </c>
    </row>
    <row r="313" spans="1:11" x14ac:dyDescent="0.2">
      <c r="A313" s="123" t="s">
        <v>659</v>
      </c>
      <c r="B313" s="141">
        <v>16191</v>
      </c>
      <c r="C313" s="141">
        <v>3188034800</v>
      </c>
      <c r="D313" s="55">
        <v>3454656526</v>
      </c>
      <c r="E313" s="55">
        <v>213369</v>
      </c>
      <c r="F313" s="142">
        <v>95.3</v>
      </c>
      <c r="G313" s="56">
        <v>4167896935</v>
      </c>
      <c r="H313" s="56">
        <v>713240409</v>
      </c>
      <c r="I313" s="265">
        <v>20.45</v>
      </c>
      <c r="J313" s="266">
        <v>18.38</v>
      </c>
      <c r="K313" s="56">
        <v>9009</v>
      </c>
    </row>
    <row r="314" spans="1:11" x14ac:dyDescent="0.2">
      <c r="A314" s="123" t="s">
        <v>660</v>
      </c>
      <c r="B314" s="141">
        <v>23170</v>
      </c>
      <c r="C314" s="141">
        <v>5450330700</v>
      </c>
      <c r="D314" s="55">
        <v>5906152757</v>
      </c>
      <c r="E314" s="55">
        <v>254905</v>
      </c>
      <c r="F314" s="142">
        <v>113.9</v>
      </c>
      <c r="G314" s="56">
        <v>5964435302</v>
      </c>
      <c r="H314" s="56">
        <v>58282545</v>
      </c>
      <c r="I314" s="265">
        <v>20.45</v>
      </c>
      <c r="J314" s="266">
        <v>18.38</v>
      </c>
      <c r="K314" s="56">
        <v>514</v>
      </c>
    </row>
    <row r="315" spans="1:11" x14ac:dyDescent="0.2">
      <c r="A315" s="123" t="s">
        <v>661</v>
      </c>
      <c r="B315" s="141">
        <v>77386</v>
      </c>
      <c r="C315" s="141">
        <v>16528728900</v>
      </c>
      <c r="D315" s="55">
        <v>17911059555</v>
      </c>
      <c r="E315" s="55">
        <v>231451</v>
      </c>
      <c r="F315" s="142">
        <v>103.4</v>
      </c>
      <c r="G315" s="56">
        <v>19920750552</v>
      </c>
      <c r="H315" s="56">
        <v>2009690997</v>
      </c>
      <c r="I315" s="265">
        <v>20.45</v>
      </c>
      <c r="J315" s="266">
        <v>18.38</v>
      </c>
      <c r="K315" s="56">
        <v>5311</v>
      </c>
    </row>
    <row r="316" spans="1:11" x14ac:dyDescent="0.2">
      <c r="A316" s="123" t="s">
        <v>662</v>
      </c>
      <c r="B316" s="141">
        <v>6050</v>
      </c>
      <c r="C316" s="141">
        <v>1116334300</v>
      </c>
      <c r="D316" s="55">
        <v>1209695570</v>
      </c>
      <c r="E316" s="55">
        <v>199950</v>
      </c>
      <c r="F316" s="142">
        <v>89.3</v>
      </c>
      <c r="G316" s="56">
        <v>1557394630</v>
      </c>
      <c r="H316" s="56">
        <v>347699060</v>
      </c>
      <c r="I316" s="265">
        <v>20.45</v>
      </c>
      <c r="J316" s="266">
        <v>18.38</v>
      </c>
      <c r="K316" s="56">
        <v>11753</v>
      </c>
    </row>
    <row r="317" spans="1:11" x14ac:dyDescent="0.2">
      <c r="A317" s="123" t="s">
        <v>663</v>
      </c>
      <c r="B317" s="141">
        <v>42205</v>
      </c>
      <c r="C317" s="141">
        <v>8638250200</v>
      </c>
      <c r="D317" s="55">
        <v>9360684341</v>
      </c>
      <c r="E317" s="55">
        <v>221791</v>
      </c>
      <c r="F317" s="142">
        <v>99.1</v>
      </c>
      <c r="G317" s="56">
        <v>10864436423</v>
      </c>
      <c r="H317" s="56">
        <v>1503752082</v>
      </c>
      <c r="I317" s="265">
        <v>20.45</v>
      </c>
      <c r="J317" s="266">
        <v>18.38</v>
      </c>
      <c r="K317" s="56">
        <v>7286</v>
      </c>
    </row>
    <row r="318" spans="1:11" x14ac:dyDescent="0.2">
      <c r="A318" s="123" t="s">
        <v>664</v>
      </c>
      <c r="B318" s="141">
        <v>8259</v>
      </c>
      <c r="C318" s="141">
        <v>1528172700</v>
      </c>
      <c r="D318" s="55">
        <v>1655976839</v>
      </c>
      <c r="E318" s="55">
        <v>200506</v>
      </c>
      <c r="F318" s="142">
        <v>89.6</v>
      </c>
      <c r="G318" s="56">
        <v>2126036735</v>
      </c>
      <c r="H318" s="56">
        <v>470059896</v>
      </c>
      <c r="I318" s="265">
        <v>20.45</v>
      </c>
      <c r="J318" s="266">
        <v>18.38</v>
      </c>
      <c r="K318" s="56">
        <v>11639</v>
      </c>
    </row>
    <row r="319" spans="1:11" x14ac:dyDescent="0.2">
      <c r="A319" s="123" t="s">
        <v>665</v>
      </c>
      <c r="B319" s="141">
        <v>3376</v>
      </c>
      <c r="C319" s="141">
        <v>634376900</v>
      </c>
      <c r="D319" s="55">
        <v>687431109</v>
      </c>
      <c r="E319" s="55">
        <v>203623</v>
      </c>
      <c r="F319" s="142">
        <v>91</v>
      </c>
      <c r="G319" s="56">
        <v>869051946</v>
      </c>
      <c r="H319" s="56">
        <v>181620837</v>
      </c>
      <c r="I319" s="265">
        <v>20.45</v>
      </c>
      <c r="J319" s="266">
        <v>18.38</v>
      </c>
      <c r="K319" s="56">
        <v>11002</v>
      </c>
    </row>
    <row r="320" spans="1:11" x14ac:dyDescent="0.2">
      <c r="A320" s="123" t="s">
        <v>666</v>
      </c>
      <c r="B320" s="141">
        <v>4482</v>
      </c>
      <c r="C320" s="141">
        <v>794891100</v>
      </c>
      <c r="D320" s="55">
        <v>861369432</v>
      </c>
      <c r="E320" s="55">
        <v>192184</v>
      </c>
      <c r="F320" s="142">
        <v>85.9</v>
      </c>
      <c r="G320" s="56">
        <v>1153759129</v>
      </c>
      <c r="H320" s="56">
        <v>292389697</v>
      </c>
      <c r="I320" s="265">
        <v>20.45</v>
      </c>
      <c r="J320" s="266">
        <v>18.38</v>
      </c>
      <c r="K320" s="56">
        <v>13341</v>
      </c>
    </row>
    <row r="321" spans="1:11" ht="13.5" thickBot="1" x14ac:dyDescent="0.25">
      <c r="A321" s="22"/>
      <c r="B321" s="57"/>
      <c r="C321" s="57"/>
      <c r="D321" s="58"/>
      <c r="E321" s="58"/>
      <c r="F321" s="59"/>
      <c r="G321" s="60"/>
      <c r="H321" s="60"/>
      <c r="I321" s="61"/>
      <c r="J321" s="61"/>
      <c r="K321" s="60"/>
    </row>
    <row r="322" spans="1:11" x14ac:dyDescent="0.2">
      <c r="A322" s="62" t="str">
        <f>"1) Enligt regeringens beslut om uppräkningsfaktorer för beräkning av preliminära kommunalskattemedel för år "&amp;Innehåll!C45&amp;"."</f>
        <v>1) Enligt regeringens beslut om uppräkningsfaktorer för beräkning av preliminära kommunalskattemedel för år 2018.</v>
      </c>
    </row>
    <row r="323" spans="1:11" x14ac:dyDescent="0.2"/>
    <row r="324" spans="1:11" x14ac:dyDescent="0.2"/>
    <row r="325" spans="1:11" x14ac:dyDescent="0.2"/>
    <row r="326" spans="1:11" x14ac:dyDescent="0.2"/>
    <row r="327" spans="1:11" x14ac:dyDescent="0.2"/>
    <row r="328" spans="1:11" x14ac:dyDescent="0.2"/>
    <row r="329" spans="1:11" x14ac:dyDescent="0.2"/>
    <row r="330" spans="1:11" x14ac:dyDescent="0.2"/>
    <row r="331" spans="1:11" x14ac:dyDescent="0.2"/>
    <row r="332" spans="1:11" x14ac:dyDescent="0.2"/>
    <row r="333" spans="1:11" x14ac:dyDescent="0.2"/>
    <row r="334" spans="1:11" x14ac:dyDescent="0.2"/>
    <row r="335" spans="1:11" x14ac:dyDescent="0.2"/>
    <row r="336" spans="1:11" x14ac:dyDescent="0.2"/>
    <row r="337" x14ac:dyDescent="0.2"/>
    <row r="338" x14ac:dyDescent="0.2"/>
    <row r="339" x14ac:dyDescent="0.2"/>
    <row r="340" x14ac:dyDescent="0.2"/>
    <row r="341" x14ac:dyDescent="0.2"/>
  </sheetData>
  <mergeCells count="4">
    <mergeCell ref="D3:F3"/>
    <mergeCell ref="I3:J3"/>
    <mergeCell ref="I4:J4"/>
    <mergeCell ref="I5:J5"/>
  </mergeCells>
  <conditionalFormatting sqref="I321">
    <cfRule type="expression" dxfId="111" priority="40" stopIfTrue="1">
      <formula>IF($H321&gt;=0,TRUE,FALSE)</formula>
    </cfRule>
  </conditionalFormatting>
  <conditionalFormatting sqref="J321">
    <cfRule type="expression" dxfId="110" priority="41" stopIfTrue="1">
      <formula>IF($H321&lt;0,TRUE,FALSE)</formula>
    </cfRule>
  </conditionalFormatting>
  <conditionalFormatting sqref="H321 K321">
    <cfRule type="cellIs" dxfId="109" priority="42" stopIfTrue="1" operator="lessThan">
      <formula>0</formula>
    </cfRule>
  </conditionalFormatting>
  <conditionalFormatting sqref="K321">
    <cfRule type="cellIs" dxfId="108" priority="37" stopIfTrue="1" operator="lessThan">
      <formula>0</formula>
    </cfRule>
  </conditionalFormatting>
  <conditionalFormatting sqref="H11:H320 K11:K320">
    <cfRule type="cellIs" dxfId="107" priority="14" stopIfTrue="1" operator="lessThan">
      <formula>0</formula>
    </cfRule>
  </conditionalFormatting>
  <conditionalFormatting sqref="K11:K320">
    <cfRule type="cellIs" dxfId="106" priority="13" stopIfTrue="1" operator="lessThan">
      <formula>0</formula>
    </cfRule>
  </conditionalFormatting>
  <conditionalFormatting sqref="K11:K320">
    <cfRule type="cellIs" dxfId="105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&amp;LStatistiska centralbyrån
Offentlig ekonomi och mikrosimuleringar</oddHeader>
  </headerFooter>
  <rowBreaks count="3" manualBreakCount="3">
    <brk id="45" max="16383" man="1"/>
    <brk id="83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zoomScaleNormal="100" workbookViewId="0">
      <pane ySplit="10" topLeftCell="A11" activePane="bottomLeft" state="frozen"/>
      <selection activeCell="A9" sqref="A9"/>
      <selection pane="bottomLeft"/>
    </sheetView>
  </sheetViews>
  <sheetFormatPr defaultColWidth="0" defaultRowHeight="12.75" x14ac:dyDescent="0.2"/>
  <cols>
    <col min="1" max="1" width="13.140625" customWidth="1"/>
    <col min="2" max="12" width="9.140625" customWidth="1"/>
    <col min="13" max="13" width="10.85546875" customWidth="1"/>
    <col min="14" max="14" width="2.85546875" customWidth="1"/>
    <col min="15" max="16384" width="9.140625" hidden="1"/>
  </cols>
  <sheetData>
    <row r="1" spans="1:13" ht="9" customHeight="1" x14ac:dyDescent="0.2"/>
    <row r="2" spans="1:13" s="148" customFormat="1" ht="17.25" customHeight="1" x14ac:dyDescent="0.25">
      <c r="A2" s="146" t="str">
        <f>"Tabell 3  Kostnadsutjämning "&amp;Innehåll!C45</f>
        <v>Tabell 3  Kostnadsutjämning 2018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3" s="148" customFormat="1" ht="4.5" customHeight="1" x14ac:dyDescent="0.2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47"/>
      <c r="M3" s="147"/>
    </row>
    <row r="4" spans="1:13" s="148" customFormat="1" ht="12" customHeight="1" x14ac:dyDescent="0.2">
      <c r="A4" s="151" t="s">
        <v>19</v>
      </c>
      <c r="B4" s="152" t="s">
        <v>335</v>
      </c>
      <c r="C4" s="153"/>
      <c r="D4" s="150"/>
      <c r="E4" s="150"/>
      <c r="F4" s="150"/>
      <c r="G4" s="150"/>
      <c r="H4" s="150"/>
      <c r="I4" s="150"/>
      <c r="J4" s="150"/>
      <c r="K4" s="150"/>
      <c r="L4" s="154" t="s">
        <v>215</v>
      </c>
      <c r="M4" s="154" t="s">
        <v>223</v>
      </c>
    </row>
    <row r="5" spans="1:13" s="158" customFormat="1" ht="12" customHeight="1" x14ac:dyDescent="0.2">
      <c r="A5" s="141"/>
      <c r="B5" s="155" t="s">
        <v>224</v>
      </c>
      <c r="C5" s="155" t="s">
        <v>224</v>
      </c>
      <c r="D5" s="155" t="s">
        <v>225</v>
      </c>
      <c r="E5" s="155" t="s">
        <v>226</v>
      </c>
      <c r="F5" s="155" t="s">
        <v>227</v>
      </c>
      <c r="G5" s="155" t="s">
        <v>228</v>
      </c>
      <c r="H5" s="155" t="s">
        <v>229</v>
      </c>
      <c r="I5" s="155" t="s">
        <v>230</v>
      </c>
      <c r="J5" s="155" t="s">
        <v>210</v>
      </c>
      <c r="K5" s="155" t="s">
        <v>231</v>
      </c>
      <c r="L5" s="156" t="s">
        <v>232</v>
      </c>
      <c r="M5" s="157" t="s">
        <v>44</v>
      </c>
    </row>
    <row r="6" spans="1:13" s="158" customFormat="1" ht="12" customHeight="1" x14ac:dyDescent="0.2">
      <c r="B6" s="155" t="s">
        <v>233</v>
      </c>
      <c r="C6" s="155" t="s">
        <v>234</v>
      </c>
      <c r="D6" s="155" t="s">
        <v>235</v>
      </c>
      <c r="E6" s="155" t="s">
        <v>236</v>
      </c>
      <c r="F6" s="155" t="s">
        <v>237</v>
      </c>
      <c r="G6" s="155" t="s">
        <v>238</v>
      </c>
      <c r="H6" s="155" t="s">
        <v>239</v>
      </c>
      <c r="I6" s="155" t="s">
        <v>240</v>
      </c>
      <c r="J6" s="155"/>
      <c r="K6" s="155" t="s">
        <v>241</v>
      </c>
      <c r="L6" s="159" t="s">
        <v>242</v>
      </c>
      <c r="M6" s="157" t="s">
        <v>243</v>
      </c>
    </row>
    <row r="7" spans="1:13" s="158" customFormat="1" ht="12" customHeight="1" x14ac:dyDescent="0.2">
      <c r="A7" s="158" t="s">
        <v>47</v>
      </c>
      <c r="B7" s="155" t="s">
        <v>244</v>
      </c>
      <c r="C7" s="155" t="s">
        <v>245</v>
      </c>
      <c r="D7" s="155"/>
      <c r="E7" s="155" t="s">
        <v>246</v>
      </c>
      <c r="F7" s="155" t="s">
        <v>247</v>
      </c>
      <c r="G7" s="155"/>
      <c r="H7" s="155" t="s">
        <v>248</v>
      </c>
      <c r="I7" s="155" t="s">
        <v>249</v>
      </c>
      <c r="J7" s="155"/>
      <c r="L7" s="160" t="s">
        <v>186</v>
      </c>
      <c r="M7" s="157" t="s">
        <v>49</v>
      </c>
    </row>
    <row r="8" spans="1:13" s="158" customFormat="1" ht="12" customHeight="1" x14ac:dyDescent="0.2">
      <c r="A8" s="141"/>
      <c r="B8" s="155" t="s">
        <v>250</v>
      </c>
      <c r="C8" s="155" t="s">
        <v>251</v>
      </c>
      <c r="D8" s="155"/>
      <c r="E8" s="155" t="s">
        <v>238</v>
      </c>
      <c r="F8" s="155" t="s">
        <v>252</v>
      </c>
      <c r="G8" s="155"/>
      <c r="H8" s="155" t="s">
        <v>253</v>
      </c>
      <c r="I8" s="155"/>
      <c r="J8" s="155"/>
      <c r="K8" s="155"/>
      <c r="L8" s="155"/>
      <c r="M8" s="161" t="s">
        <v>242</v>
      </c>
    </row>
    <row r="9" spans="1:13" s="158" customFormat="1" x14ac:dyDescent="0.2">
      <c r="B9" s="33" t="s">
        <v>238</v>
      </c>
      <c r="C9" s="155" t="s">
        <v>235</v>
      </c>
      <c r="D9" s="155"/>
      <c r="E9" s="155"/>
      <c r="F9" s="155" t="s">
        <v>254</v>
      </c>
      <c r="G9" s="155"/>
      <c r="H9" s="155"/>
      <c r="I9" s="155"/>
      <c r="J9" s="155"/>
      <c r="K9" s="155"/>
      <c r="L9" s="155"/>
      <c r="M9" s="162"/>
    </row>
    <row r="10" spans="1:13" s="165" customFormat="1" ht="12" customHeight="1" x14ac:dyDescent="0.2">
      <c r="A10" s="166" t="s">
        <v>255</v>
      </c>
      <c r="B10" s="163">
        <v>8019.5946322182399</v>
      </c>
      <c r="C10" s="163">
        <v>10889.2072883727</v>
      </c>
      <c r="D10" s="163">
        <v>3798.66206310199</v>
      </c>
      <c r="E10" s="163">
        <v>4066.1750603517498</v>
      </c>
      <c r="F10" s="163">
        <v>136.77325749790899</v>
      </c>
      <c r="G10" s="163">
        <v>10496.937486699801</v>
      </c>
      <c r="H10" s="163">
        <v>171.27456378106501</v>
      </c>
      <c r="I10" s="163">
        <v>218.49638599829299</v>
      </c>
      <c r="J10" s="163">
        <v>-0.36346617205360399</v>
      </c>
      <c r="K10" s="163">
        <v>1165.5079367969599</v>
      </c>
      <c r="L10" s="163">
        <v>38962</v>
      </c>
      <c r="M10" s="164"/>
    </row>
    <row r="11" spans="1:13" ht="18.75" customHeight="1" x14ac:dyDescent="0.2">
      <c r="A11" s="18" t="s">
        <v>359</v>
      </c>
    </row>
    <row r="12" spans="1:13" x14ac:dyDescent="0.2">
      <c r="A12" s="123" t="s">
        <v>360</v>
      </c>
      <c r="B12" s="122">
        <v>9867</v>
      </c>
      <c r="C12" s="122">
        <v>12587</v>
      </c>
      <c r="D12" s="122">
        <v>4173</v>
      </c>
      <c r="E12" s="122">
        <v>5543</v>
      </c>
      <c r="F12" s="122">
        <v>752</v>
      </c>
      <c r="G12" s="122">
        <v>6148</v>
      </c>
      <c r="H12" s="122">
        <v>120</v>
      </c>
      <c r="I12" s="122">
        <v>173</v>
      </c>
      <c r="J12" s="122">
        <v>391</v>
      </c>
      <c r="K12" s="122">
        <v>1691</v>
      </c>
      <c r="L12" s="85">
        <v>41445</v>
      </c>
      <c r="M12" s="85">
        <v>2483</v>
      </c>
    </row>
    <row r="13" spans="1:13" x14ac:dyDescent="0.2">
      <c r="A13" s="123" t="s">
        <v>361</v>
      </c>
      <c r="B13" s="122">
        <v>8737</v>
      </c>
      <c r="C13" s="122">
        <v>15368</v>
      </c>
      <c r="D13" s="122">
        <v>4051</v>
      </c>
      <c r="E13" s="122">
        <v>1960</v>
      </c>
      <c r="F13" s="122">
        <v>0</v>
      </c>
      <c r="G13" s="122">
        <v>11681</v>
      </c>
      <c r="H13" s="122">
        <v>0</v>
      </c>
      <c r="I13" s="122">
        <v>173</v>
      </c>
      <c r="J13" s="122">
        <v>1481</v>
      </c>
      <c r="K13" s="122">
        <v>1691</v>
      </c>
      <c r="L13" s="85">
        <v>45142</v>
      </c>
      <c r="M13" s="85">
        <v>6180</v>
      </c>
    </row>
    <row r="14" spans="1:13" x14ac:dyDescent="0.2">
      <c r="A14" s="123" t="s">
        <v>362</v>
      </c>
      <c r="B14" s="122">
        <v>10139</v>
      </c>
      <c r="C14" s="122">
        <v>15627</v>
      </c>
      <c r="D14" s="122">
        <v>4367</v>
      </c>
      <c r="E14" s="122">
        <v>2530</v>
      </c>
      <c r="F14" s="122">
        <v>0</v>
      </c>
      <c r="G14" s="122">
        <v>7077</v>
      </c>
      <c r="H14" s="122">
        <v>54</v>
      </c>
      <c r="I14" s="122">
        <v>173</v>
      </c>
      <c r="J14" s="122">
        <v>920</v>
      </c>
      <c r="K14" s="122">
        <v>1691</v>
      </c>
      <c r="L14" s="85">
        <v>42578</v>
      </c>
      <c r="M14" s="85">
        <v>3616</v>
      </c>
    </row>
    <row r="15" spans="1:13" x14ac:dyDescent="0.2">
      <c r="A15" s="123" t="s">
        <v>363</v>
      </c>
      <c r="B15" s="122">
        <v>9445</v>
      </c>
      <c r="C15" s="122">
        <v>12095</v>
      </c>
      <c r="D15" s="122">
        <v>4088</v>
      </c>
      <c r="E15" s="122">
        <v>4446</v>
      </c>
      <c r="F15" s="122">
        <v>261</v>
      </c>
      <c r="G15" s="122">
        <v>6582</v>
      </c>
      <c r="H15" s="122">
        <v>638</v>
      </c>
      <c r="I15" s="122">
        <v>173</v>
      </c>
      <c r="J15" s="122">
        <v>553</v>
      </c>
      <c r="K15" s="122">
        <v>1691</v>
      </c>
      <c r="L15" s="85">
        <v>39972</v>
      </c>
      <c r="M15" s="85">
        <v>1010</v>
      </c>
    </row>
    <row r="16" spans="1:13" x14ac:dyDescent="0.2">
      <c r="A16" s="123" t="s">
        <v>364</v>
      </c>
      <c r="B16" s="122">
        <v>10134</v>
      </c>
      <c r="C16" s="122">
        <v>13174</v>
      </c>
      <c r="D16" s="122">
        <v>4065</v>
      </c>
      <c r="E16" s="122">
        <v>4077</v>
      </c>
      <c r="F16" s="122">
        <v>361</v>
      </c>
      <c r="G16" s="122">
        <v>6367</v>
      </c>
      <c r="H16" s="122">
        <v>528</v>
      </c>
      <c r="I16" s="122">
        <v>173</v>
      </c>
      <c r="J16" s="122">
        <v>729</v>
      </c>
      <c r="K16" s="122">
        <v>1691</v>
      </c>
      <c r="L16" s="85">
        <v>41299</v>
      </c>
      <c r="M16" s="85">
        <v>2337</v>
      </c>
    </row>
    <row r="17" spans="1:13" x14ac:dyDescent="0.2">
      <c r="A17" s="123" t="s">
        <v>365</v>
      </c>
      <c r="B17" s="122">
        <v>9249</v>
      </c>
      <c r="C17" s="122">
        <v>12229</v>
      </c>
      <c r="D17" s="122">
        <v>3731</v>
      </c>
      <c r="E17" s="122">
        <v>4026</v>
      </c>
      <c r="F17" s="122">
        <v>366</v>
      </c>
      <c r="G17" s="122">
        <v>8402</v>
      </c>
      <c r="H17" s="122">
        <v>763</v>
      </c>
      <c r="I17" s="122">
        <v>173</v>
      </c>
      <c r="J17" s="122">
        <v>700</v>
      </c>
      <c r="K17" s="122">
        <v>1691</v>
      </c>
      <c r="L17" s="85">
        <v>41330</v>
      </c>
      <c r="M17" s="85">
        <v>2368</v>
      </c>
    </row>
    <row r="18" spans="1:13" x14ac:dyDescent="0.2">
      <c r="A18" s="123" t="s">
        <v>366</v>
      </c>
      <c r="B18" s="122">
        <v>8885</v>
      </c>
      <c r="C18" s="122">
        <v>13476</v>
      </c>
      <c r="D18" s="122">
        <v>3724</v>
      </c>
      <c r="E18" s="122">
        <v>2700</v>
      </c>
      <c r="F18" s="122">
        <v>0</v>
      </c>
      <c r="G18" s="122">
        <v>11769</v>
      </c>
      <c r="H18" s="122">
        <v>58</v>
      </c>
      <c r="I18" s="122">
        <v>302</v>
      </c>
      <c r="J18" s="122">
        <v>1295</v>
      </c>
      <c r="K18" s="122">
        <v>1691</v>
      </c>
      <c r="L18" s="85">
        <v>43900</v>
      </c>
      <c r="M18" s="85">
        <v>4938</v>
      </c>
    </row>
    <row r="19" spans="1:13" x14ac:dyDescent="0.2">
      <c r="A19" s="123" t="s">
        <v>367</v>
      </c>
      <c r="B19" s="122">
        <v>10012</v>
      </c>
      <c r="C19" s="122">
        <v>13701</v>
      </c>
      <c r="D19" s="122">
        <v>3782</v>
      </c>
      <c r="E19" s="122">
        <v>3348</v>
      </c>
      <c r="F19" s="122">
        <v>59</v>
      </c>
      <c r="G19" s="122">
        <v>7873</v>
      </c>
      <c r="H19" s="122">
        <v>477</v>
      </c>
      <c r="I19" s="122">
        <v>302</v>
      </c>
      <c r="J19" s="122">
        <v>1233</v>
      </c>
      <c r="K19" s="122">
        <v>1691</v>
      </c>
      <c r="L19" s="85">
        <v>42478</v>
      </c>
      <c r="M19" s="85">
        <v>3516</v>
      </c>
    </row>
    <row r="20" spans="1:13" x14ac:dyDescent="0.2">
      <c r="A20" s="123" t="s">
        <v>368</v>
      </c>
      <c r="B20" s="122">
        <v>6491</v>
      </c>
      <c r="C20" s="122">
        <v>9913</v>
      </c>
      <c r="D20" s="122">
        <v>3730</v>
      </c>
      <c r="E20" s="122">
        <v>3258</v>
      </c>
      <c r="F20" s="122">
        <v>0</v>
      </c>
      <c r="G20" s="122">
        <v>12850</v>
      </c>
      <c r="H20" s="122">
        <v>16</v>
      </c>
      <c r="I20" s="122">
        <v>173</v>
      </c>
      <c r="J20" s="122">
        <v>422</v>
      </c>
      <c r="K20" s="122">
        <v>1691</v>
      </c>
      <c r="L20" s="85">
        <v>38544</v>
      </c>
      <c r="M20" s="85">
        <v>-418</v>
      </c>
    </row>
    <row r="21" spans="1:13" x14ac:dyDescent="0.2">
      <c r="A21" s="123" t="s">
        <v>369</v>
      </c>
      <c r="B21" s="122">
        <v>9026</v>
      </c>
      <c r="C21" s="122">
        <v>14821</v>
      </c>
      <c r="D21" s="122">
        <v>4948</v>
      </c>
      <c r="E21" s="122">
        <v>2914</v>
      </c>
      <c r="F21" s="122">
        <v>1</v>
      </c>
      <c r="G21" s="122">
        <v>6028</v>
      </c>
      <c r="H21" s="122">
        <v>525</v>
      </c>
      <c r="I21" s="122">
        <v>173</v>
      </c>
      <c r="J21" s="122">
        <v>419</v>
      </c>
      <c r="K21" s="122">
        <v>1691</v>
      </c>
      <c r="L21" s="85">
        <v>40546</v>
      </c>
      <c r="M21" s="85">
        <v>1584</v>
      </c>
    </row>
    <row r="22" spans="1:13" x14ac:dyDescent="0.2">
      <c r="A22" s="123" t="s">
        <v>370</v>
      </c>
      <c r="B22" s="122">
        <v>7922</v>
      </c>
      <c r="C22" s="122">
        <v>10843</v>
      </c>
      <c r="D22" s="122">
        <v>3790</v>
      </c>
      <c r="E22" s="122">
        <v>3757</v>
      </c>
      <c r="F22" s="122">
        <v>5</v>
      </c>
      <c r="G22" s="122">
        <v>10168</v>
      </c>
      <c r="H22" s="122">
        <v>4</v>
      </c>
      <c r="I22" s="122">
        <v>173</v>
      </c>
      <c r="J22" s="122">
        <v>285</v>
      </c>
      <c r="K22" s="122">
        <v>1691</v>
      </c>
      <c r="L22" s="85">
        <v>38638</v>
      </c>
      <c r="M22" s="85">
        <v>-324</v>
      </c>
    </row>
    <row r="23" spans="1:13" x14ac:dyDescent="0.2">
      <c r="A23" s="123" t="s">
        <v>371</v>
      </c>
      <c r="B23" s="122">
        <v>9817</v>
      </c>
      <c r="C23" s="122">
        <v>14786</v>
      </c>
      <c r="D23" s="122">
        <v>5079</v>
      </c>
      <c r="E23" s="122">
        <v>3068</v>
      </c>
      <c r="F23" s="122">
        <v>138</v>
      </c>
      <c r="G23" s="122">
        <v>7723</v>
      </c>
      <c r="H23" s="122">
        <v>15</v>
      </c>
      <c r="I23" s="122">
        <v>173</v>
      </c>
      <c r="J23" s="122">
        <v>451</v>
      </c>
      <c r="K23" s="122">
        <v>1691</v>
      </c>
      <c r="L23" s="85">
        <v>42941</v>
      </c>
      <c r="M23" s="85">
        <v>3979</v>
      </c>
    </row>
    <row r="24" spans="1:13" x14ac:dyDescent="0.2">
      <c r="A24" s="123" t="s">
        <v>372</v>
      </c>
      <c r="B24" s="122">
        <v>9083</v>
      </c>
      <c r="C24" s="122">
        <v>12217</v>
      </c>
      <c r="D24" s="122">
        <v>4169</v>
      </c>
      <c r="E24" s="122">
        <v>3849</v>
      </c>
      <c r="F24" s="122">
        <v>465</v>
      </c>
      <c r="G24" s="122">
        <v>6921</v>
      </c>
      <c r="H24" s="122">
        <v>451</v>
      </c>
      <c r="I24" s="122">
        <v>173</v>
      </c>
      <c r="J24" s="122">
        <v>654</v>
      </c>
      <c r="K24" s="122">
        <v>1691</v>
      </c>
      <c r="L24" s="85">
        <v>39673</v>
      </c>
      <c r="M24" s="85">
        <v>711</v>
      </c>
    </row>
    <row r="25" spans="1:13" x14ac:dyDescent="0.2">
      <c r="A25" s="123" t="s">
        <v>373</v>
      </c>
      <c r="B25" s="122">
        <v>9378</v>
      </c>
      <c r="C25" s="122">
        <v>14067</v>
      </c>
      <c r="D25" s="122">
        <v>4024</v>
      </c>
      <c r="E25" s="122">
        <v>3346</v>
      </c>
      <c r="F25" s="122">
        <v>177</v>
      </c>
      <c r="G25" s="122">
        <v>7831</v>
      </c>
      <c r="H25" s="122">
        <v>73</v>
      </c>
      <c r="I25" s="122">
        <v>173</v>
      </c>
      <c r="J25" s="122">
        <v>1226</v>
      </c>
      <c r="K25" s="122">
        <v>1691</v>
      </c>
      <c r="L25" s="85">
        <v>41986</v>
      </c>
      <c r="M25" s="85">
        <v>3024</v>
      </c>
    </row>
    <row r="26" spans="1:13" x14ac:dyDescent="0.2">
      <c r="A26" s="123" t="s">
        <v>374</v>
      </c>
      <c r="B26" s="122">
        <v>8315</v>
      </c>
      <c r="C26" s="122">
        <v>7232</v>
      </c>
      <c r="D26" s="122">
        <v>1968</v>
      </c>
      <c r="E26" s="122">
        <v>3198</v>
      </c>
      <c r="F26" s="122">
        <v>78</v>
      </c>
      <c r="G26" s="122">
        <v>9198</v>
      </c>
      <c r="H26" s="122">
        <v>519</v>
      </c>
      <c r="I26" s="122">
        <v>302</v>
      </c>
      <c r="J26" s="122">
        <v>870</v>
      </c>
      <c r="K26" s="122">
        <v>1691</v>
      </c>
      <c r="L26" s="85">
        <v>33371</v>
      </c>
      <c r="M26" s="85">
        <v>-5591</v>
      </c>
    </row>
    <row r="27" spans="1:13" x14ac:dyDescent="0.2">
      <c r="A27" s="123" t="s">
        <v>375</v>
      </c>
      <c r="B27" s="122">
        <v>8668</v>
      </c>
      <c r="C27" s="122">
        <v>9442</v>
      </c>
      <c r="D27" s="122">
        <v>2847</v>
      </c>
      <c r="E27" s="122">
        <v>5153</v>
      </c>
      <c r="F27" s="122">
        <v>233</v>
      </c>
      <c r="G27" s="122">
        <v>8448</v>
      </c>
      <c r="H27" s="122">
        <v>227</v>
      </c>
      <c r="I27" s="122">
        <v>753</v>
      </c>
      <c r="J27" s="122">
        <v>1014</v>
      </c>
      <c r="K27" s="122">
        <v>1691</v>
      </c>
      <c r="L27" s="85">
        <v>38476</v>
      </c>
      <c r="M27" s="85">
        <v>-486</v>
      </c>
    </row>
    <row r="28" spans="1:13" x14ac:dyDescent="0.2">
      <c r="A28" s="123" t="s">
        <v>376</v>
      </c>
      <c r="B28" s="122">
        <v>9499</v>
      </c>
      <c r="C28" s="122">
        <v>8973</v>
      </c>
      <c r="D28" s="122">
        <v>2346</v>
      </c>
      <c r="E28" s="122">
        <v>4123</v>
      </c>
      <c r="F28" s="122">
        <v>259</v>
      </c>
      <c r="G28" s="122">
        <v>7061</v>
      </c>
      <c r="H28" s="122">
        <v>1328</v>
      </c>
      <c r="I28" s="122">
        <v>302</v>
      </c>
      <c r="J28" s="122">
        <v>895</v>
      </c>
      <c r="K28" s="122">
        <v>1691</v>
      </c>
      <c r="L28" s="85">
        <v>36477</v>
      </c>
      <c r="M28" s="85">
        <v>-2485</v>
      </c>
    </row>
    <row r="29" spans="1:13" x14ac:dyDescent="0.2">
      <c r="A29" s="123" t="s">
        <v>377</v>
      </c>
      <c r="B29" s="122">
        <v>8410</v>
      </c>
      <c r="C29" s="122">
        <v>11725</v>
      </c>
      <c r="D29" s="122">
        <v>4345</v>
      </c>
      <c r="E29" s="122">
        <v>6306</v>
      </c>
      <c r="F29" s="122">
        <v>589</v>
      </c>
      <c r="G29" s="122">
        <v>8317</v>
      </c>
      <c r="H29" s="122">
        <v>178</v>
      </c>
      <c r="I29" s="122">
        <v>238</v>
      </c>
      <c r="J29" s="122">
        <v>434</v>
      </c>
      <c r="K29" s="122">
        <v>1691</v>
      </c>
      <c r="L29" s="85">
        <v>42233</v>
      </c>
      <c r="M29" s="85">
        <v>3271</v>
      </c>
    </row>
    <row r="30" spans="1:13" x14ac:dyDescent="0.2">
      <c r="A30" s="123" t="s">
        <v>378</v>
      </c>
      <c r="B30" s="122">
        <v>9194</v>
      </c>
      <c r="C30" s="122">
        <v>13489</v>
      </c>
      <c r="D30" s="122">
        <v>4609</v>
      </c>
      <c r="E30" s="122">
        <v>3291</v>
      </c>
      <c r="F30" s="122">
        <v>0</v>
      </c>
      <c r="G30" s="122">
        <v>7551</v>
      </c>
      <c r="H30" s="122">
        <v>0</v>
      </c>
      <c r="I30" s="122">
        <v>173</v>
      </c>
      <c r="J30" s="122">
        <v>916</v>
      </c>
      <c r="K30" s="122">
        <v>1691</v>
      </c>
      <c r="L30" s="85">
        <v>40914</v>
      </c>
      <c r="M30" s="85">
        <v>1952</v>
      </c>
    </row>
    <row r="31" spans="1:13" x14ac:dyDescent="0.2">
      <c r="A31" s="123" t="s">
        <v>379</v>
      </c>
      <c r="B31" s="122">
        <v>9262</v>
      </c>
      <c r="C31" s="122">
        <v>13686</v>
      </c>
      <c r="D31" s="122">
        <v>3933</v>
      </c>
      <c r="E31" s="122">
        <v>2467</v>
      </c>
      <c r="F31" s="122">
        <v>0</v>
      </c>
      <c r="G31" s="122">
        <v>9412</v>
      </c>
      <c r="H31" s="122">
        <v>200</v>
      </c>
      <c r="I31" s="122">
        <v>173</v>
      </c>
      <c r="J31" s="122">
        <v>1306</v>
      </c>
      <c r="K31" s="122">
        <v>1691</v>
      </c>
      <c r="L31" s="85">
        <v>42130</v>
      </c>
      <c r="M31" s="85">
        <v>3168</v>
      </c>
    </row>
    <row r="32" spans="1:13" x14ac:dyDescent="0.2">
      <c r="A32" s="123" t="s">
        <v>380</v>
      </c>
      <c r="B32" s="122">
        <v>9130</v>
      </c>
      <c r="C32" s="122">
        <v>11541</v>
      </c>
      <c r="D32" s="122">
        <v>3659</v>
      </c>
      <c r="E32" s="122">
        <v>3621</v>
      </c>
      <c r="F32" s="122">
        <v>246</v>
      </c>
      <c r="G32" s="122">
        <v>7476</v>
      </c>
      <c r="H32" s="122">
        <v>350</v>
      </c>
      <c r="I32" s="122">
        <v>173</v>
      </c>
      <c r="J32" s="122">
        <v>663</v>
      </c>
      <c r="K32" s="122">
        <v>1691</v>
      </c>
      <c r="L32" s="85">
        <v>38550</v>
      </c>
      <c r="M32" s="85">
        <v>-412</v>
      </c>
    </row>
    <row r="33" spans="1:13" x14ac:dyDescent="0.2">
      <c r="A33" s="123" t="s">
        <v>381</v>
      </c>
      <c r="B33" s="122">
        <v>10206</v>
      </c>
      <c r="C33" s="122">
        <v>12598</v>
      </c>
      <c r="D33" s="122">
        <v>4232</v>
      </c>
      <c r="E33" s="122">
        <v>3984</v>
      </c>
      <c r="F33" s="122">
        <v>277</v>
      </c>
      <c r="G33" s="122">
        <v>6816</v>
      </c>
      <c r="H33" s="122">
        <v>1156</v>
      </c>
      <c r="I33" s="122">
        <v>173</v>
      </c>
      <c r="J33" s="122">
        <v>476</v>
      </c>
      <c r="K33" s="122">
        <v>1691</v>
      </c>
      <c r="L33" s="85">
        <v>41609</v>
      </c>
      <c r="M33" s="85">
        <v>2647</v>
      </c>
    </row>
    <row r="34" spans="1:13" x14ac:dyDescent="0.2">
      <c r="A34" s="123" t="s">
        <v>382</v>
      </c>
      <c r="B34" s="122">
        <v>10185</v>
      </c>
      <c r="C34" s="122">
        <v>14038</v>
      </c>
      <c r="D34" s="122">
        <v>4359</v>
      </c>
      <c r="E34" s="122">
        <v>2637</v>
      </c>
      <c r="F34" s="122">
        <v>0</v>
      </c>
      <c r="G34" s="122">
        <v>6886</v>
      </c>
      <c r="H34" s="122">
        <v>0</v>
      </c>
      <c r="I34" s="122">
        <v>173</v>
      </c>
      <c r="J34" s="122">
        <v>749</v>
      </c>
      <c r="K34" s="122">
        <v>1691</v>
      </c>
      <c r="L34" s="85">
        <v>40718</v>
      </c>
      <c r="M34" s="85">
        <v>1756</v>
      </c>
    </row>
    <row r="35" spans="1:13" x14ac:dyDescent="0.2">
      <c r="A35" s="123" t="s">
        <v>383</v>
      </c>
      <c r="B35" s="122">
        <v>8774</v>
      </c>
      <c r="C35" s="122">
        <v>15218</v>
      </c>
      <c r="D35" s="122">
        <v>4730</v>
      </c>
      <c r="E35" s="122">
        <v>2214</v>
      </c>
      <c r="F35" s="122">
        <v>0</v>
      </c>
      <c r="G35" s="122">
        <v>8194</v>
      </c>
      <c r="H35" s="122">
        <v>4</v>
      </c>
      <c r="I35" s="122">
        <v>173</v>
      </c>
      <c r="J35" s="122">
        <v>1138</v>
      </c>
      <c r="K35" s="122">
        <v>1691</v>
      </c>
      <c r="L35" s="85">
        <v>42136</v>
      </c>
      <c r="M35" s="85">
        <v>3174</v>
      </c>
    </row>
    <row r="36" spans="1:13" x14ac:dyDescent="0.2">
      <c r="A36" s="123" t="s">
        <v>384</v>
      </c>
      <c r="B36" s="122">
        <v>9515</v>
      </c>
      <c r="C36" s="122">
        <v>14306</v>
      </c>
      <c r="D36" s="122">
        <v>4308</v>
      </c>
      <c r="E36" s="122">
        <v>2875</v>
      </c>
      <c r="F36" s="122">
        <v>0</v>
      </c>
      <c r="G36" s="122">
        <v>6811</v>
      </c>
      <c r="H36" s="122">
        <v>958</v>
      </c>
      <c r="I36" s="122">
        <v>173</v>
      </c>
      <c r="J36" s="122">
        <v>908</v>
      </c>
      <c r="K36" s="122">
        <v>1691</v>
      </c>
      <c r="L36" s="85">
        <v>41545</v>
      </c>
      <c r="M36" s="85">
        <v>2583</v>
      </c>
    </row>
    <row r="37" spans="1:13" x14ac:dyDescent="0.2">
      <c r="A37" s="123" t="s">
        <v>385</v>
      </c>
      <c r="B37" s="122">
        <v>9114</v>
      </c>
      <c r="C37" s="122">
        <v>13655</v>
      </c>
      <c r="D37" s="122">
        <v>4200</v>
      </c>
      <c r="E37" s="122">
        <v>2718</v>
      </c>
      <c r="F37" s="122">
        <v>0</v>
      </c>
      <c r="G37" s="122">
        <v>7376</v>
      </c>
      <c r="H37" s="122">
        <v>305</v>
      </c>
      <c r="I37" s="122">
        <v>173</v>
      </c>
      <c r="J37" s="122">
        <v>661</v>
      </c>
      <c r="K37" s="122">
        <v>1691</v>
      </c>
      <c r="L37" s="85">
        <v>39893</v>
      </c>
      <c r="M37" s="85">
        <v>931</v>
      </c>
    </row>
    <row r="38" spans="1:13" ht="14.25" customHeight="1" x14ac:dyDescent="0.2">
      <c r="A38" s="18" t="s">
        <v>386</v>
      </c>
    </row>
    <row r="39" spans="1:13" x14ac:dyDescent="0.2">
      <c r="A39" s="123" t="s">
        <v>387</v>
      </c>
      <c r="B39" s="122">
        <v>7684</v>
      </c>
      <c r="C39" s="122">
        <v>11433</v>
      </c>
      <c r="D39" s="122">
        <v>4068</v>
      </c>
      <c r="E39" s="122">
        <v>3397</v>
      </c>
      <c r="F39" s="122">
        <v>15</v>
      </c>
      <c r="G39" s="122">
        <v>10457</v>
      </c>
      <c r="H39" s="122">
        <v>480</v>
      </c>
      <c r="I39" s="122">
        <v>76</v>
      </c>
      <c r="J39" s="122">
        <v>-261</v>
      </c>
      <c r="K39" s="122">
        <v>1153</v>
      </c>
      <c r="L39" s="85">
        <v>38502</v>
      </c>
      <c r="M39" s="85">
        <v>-460</v>
      </c>
    </row>
    <row r="40" spans="1:13" x14ac:dyDescent="0.2">
      <c r="A40" s="123" t="s">
        <v>388</v>
      </c>
      <c r="B40" s="122">
        <v>7107</v>
      </c>
      <c r="C40" s="122">
        <v>10530</v>
      </c>
      <c r="D40" s="122">
        <v>4634</v>
      </c>
      <c r="E40" s="122">
        <v>3375</v>
      </c>
      <c r="F40" s="122">
        <v>0</v>
      </c>
      <c r="G40" s="122">
        <v>12631</v>
      </c>
      <c r="H40" s="122">
        <v>151</v>
      </c>
      <c r="I40" s="122">
        <v>231</v>
      </c>
      <c r="J40" s="122">
        <v>-402</v>
      </c>
      <c r="K40" s="122">
        <v>1153</v>
      </c>
      <c r="L40" s="85">
        <v>39410</v>
      </c>
      <c r="M40" s="85">
        <v>448</v>
      </c>
    </row>
    <row r="41" spans="1:13" x14ac:dyDescent="0.2">
      <c r="A41" s="123" t="s">
        <v>389</v>
      </c>
      <c r="B41" s="122">
        <v>8964</v>
      </c>
      <c r="C41" s="122">
        <v>13525</v>
      </c>
      <c r="D41" s="122">
        <v>4612</v>
      </c>
      <c r="E41" s="122">
        <v>2895</v>
      </c>
      <c r="F41" s="122">
        <v>0</v>
      </c>
      <c r="G41" s="122">
        <v>6627</v>
      </c>
      <c r="H41" s="122">
        <v>0</v>
      </c>
      <c r="I41" s="122">
        <v>76</v>
      </c>
      <c r="J41" s="122">
        <v>39</v>
      </c>
      <c r="K41" s="122">
        <v>1153</v>
      </c>
      <c r="L41" s="85">
        <v>37891</v>
      </c>
      <c r="M41" s="85">
        <v>-1071</v>
      </c>
    </row>
    <row r="42" spans="1:13" x14ac:dyDescent="0.2">
      <c r="A42" s="123" t="s">
        <v>390</v>
      </c>
      <c r="B42" s="122">
        <v>10915</v>
      </c>
      <c r="C42" s="122">
        <v>15938</v>
      </c>
      <c r="D42" s="122">
        <v>4147</v>
      </c>
      <c r="E42" s="122">
        <v>2429</v>
      </c>
      <c r="F42" s="122">
        <v>0</v>
      </c>
      <c r="G42" s="122">
        <v>5704</v>
      </c>
      <c r="H42" s="122">
        <v>1666</v>
      </c>
      <c r="I42" s="122">
        <v>76</v>
      </c>
      <c r="J42" s="122">
        <v>161</v>
      </c>
      <c r="K42" s="122">
        <v>1153</v>
      </c>
      <c r="L42" s="85">
        <v>42189</v>
      </c>
      <c r="M42" s="85">
        <v>3227</v>
      </c>
    </row>
    <row r="43" spans="1:13" x14ac:dyDescent="0.2">
      <c r="A43" s="123" t="s">
        <v>391</v>
      </c>
      <c r="B43" s="122">
        <v>7228</v>
      </c>
      <c r="C43" s="122">
        <v>10560</v>
      </c>
      <c r="D43" s="122">
        <v>4242</v>
      </c>
      <c r="E43" s="122">
        <v>4261</v>
      </c>
      <c r="F43" s="122">
        <v>31</v>
      </c>
      <c r="G43" s="122">
        <v>12977</v>
      </c>
      <c r="H43" s="122">
        <v>96</v>
      </c>
      <c r="I43" s="122">
        <v>99</v>
      </c>
      <c r="J43" s="122">
        <v>-402</v>
      </c>
      <c r="K43" s="122">
        <v>1153</v>
      </c>
      <c r="L43" s="85">
        <v>40245</v>
      </c>
      <c r="M43" s="85">
        <v>1283</v>
      </c>
    </row>
    <row r="44" spans="1:13" x14ac:dyDescent="0.2">
      <c r="A44" s="123" t="s">
        <v>386</v>
      </c>
      <c r="B44" s="122">
        <v>7959</v>
      </c>
      <c r="C44" s="122">
        <v>10298</v>
      </c>
      <c r="D44" s="122">
        <v>3316</v>
      </c>
      <c r="E44" s="122">
        <v>4487</v>
      </c>
      <c r="F44" s="122">
        <v>92</v>
      </c>
      <c r="G44" s="122">
        <v>8362</v>
      </c>
      <c r="H44" s="122">
        <v>615</v>
      </c>
      <c r="I44" s="122">
        <v>141</v>
      </c>
      <c r="J44" s="122">
        <v>-67</v>
      </c>
      <c r="K44" s="122">
        <v>1153</v>
      </c>
      <c r="L44" s="85">
        <v>36356</v>
      </c>
      <c r="M44" s="85">
        <v>-2606</v>
      </c>
    </row>
    <row r="45" spans="1:13" x14ac:dyDescent="0.2">
      <c r="A45" s="123" t="s">
        <v>392</v>
      </c>
      <c r="B45" s="122">
        <v>7313</v>
      </c>
      <c r="C45" s="122">
        <v>10835</v>
      </c>
      <c r="D45" s="122">
        <v>4438</v>
      </c>
      <c r="E45" s="122">
        <v>3759</v>
      </c>
      <c r="F45" s="122">
        <v>0</v>
      </c>
      <c r="G45" s="122">
        <v>12714</v>
      </c>
      <c r="H45" s="122">
        <v>0</v>
      </c>
      <c r="I45" s="122">
        <v>99</v>
      </c>
      <c r="J45" s="122">
        <v>-402</v>
      </c>
      <c r="K45" s="122">
        <v>1153</v>
      </c>
      <c r="L45" s="85">
        <v>39909</v>
      </c>
      <c r="M45" s="85">
        <v>947</v>
      </c>
    </row>
    <row r="46" spans="1:13" x14ac:dyDescent="0.2">
      <c r="A46" s="123" t="s">
        <v>393</v>
      </c>
      <c r="B46" s="122">
        <v>6986</v>
      </c>
      <c r="C46" s="122">
        <v>10073</v>
      </c>
      <c r="D46" s="122">
        <v>4200</v>
      </c>
      <c r="E46" s="122">
        <v>2710</v>
      </c>
      <c r="F46" s="122">
        <v>0</v>
      </c>
      <c r="G46" s="122">
        <v>13610</v>
      </c>
      <c r="H46" s="122">
        <v>106</v>
      </c>
      <c r="I46" s="122">
        <v>76</v>
      </c>
      <c r="J46" s="122">
        <v>-402</v>
      </c>
      <c r="K46" s="122">
        <v>1153</v>
      </c>
      <c r="L46" s="85">
        <v>38512</v>
      </c>
      <c r="M46" s="85">
        <v>-450</v>
      </c>
    </row>
    <row r="47" spans="1:13" ht="14.25" customHeight="1" x14ac:dyDescent="0.2">
      <c r="A47" s="18" t="s">
        <v>394</v>
      </c>
    </row>
    <row r="48" spans="1:13" x14ac:dyDescent="0.2">
      <c r="A48" s="123" t="s">
        <v>395</v>
      </c>
      <c r="B48" s="122">
        <v>8346</v>
      </c>
      <c r="C48" s="122">
        <v>11421</v>
      </c>
      <c r="D48" s="122">
        <v>4210</v>
      </c>
      <c r="E48" s="122">
        <v>5698</v>
      </c>
      <c r="F48" s="122">
        <v>294</v>
      </c>
      <c r="G48" s="122">
        <v>10443</v>
      </c>
      <c r="H48" s="122">
        <v>52</v>
      </c>
      <c r="I48" s="122">
        <v>84</v>
      </c>
      <c r="J48" s="122">
        <v>-402</v>
      </c>
      <c r="K48" s="122">
        <v>951</v>
      </c>
      <c r="L48" s="85">
        <v>41097</v>
      </c>
      <c r="M48" s="85">
        <v>2135</v>
      </c>
    </row>
    <row r="49" spans="1:13" x14ac:dyDescent="0.2">
      <c r="A49" s="123" t="s">
        <v>396</v>
      </c>
      <c r="B49" s="122">
        <v>6785</v>
      </c>
      <c r="C49" s="122">
        <v>11428</v>
      </c>
      <c r="D49" s="122">
        <v>4560</v>
      </c>
      <c r="E49" s="122">
        <v>4215</v>
      </c>
      <c r="F49" s="122">
        <v>295</v>
      </c>
      <c r="G49" s="122">
        <v>13317</v>
      </c>
      <c r="H49" s="122">
        <v>39</v>
      </c>
      <c r="I49" s="122">
        <v>20</v>
      </c>
      <c r="J49" s="122">
        <v>-402</v>
      </c>
      <c r="K49" s="122">
        <v>652</v>
      </c>
      <c r="L49" s="85">
        <v>40909</v>
      </c>
      <c r="M49" s="85">
        <v>1947</v>
      </c>
    </row>
    <row r="50" spans="1:13" x14ac:dyDescent="0.2">
      <c r="A50" s="123" t="s">
        <v>397</v>
      </c>
      <c r="B50" s="122">
        <v>8176</v>
      </c>
      <c r="C50" s="122">
        <v>12073</v>
      </c>
      <c r="D50" s="122">
        <v>3622</v>
      </c>
      <c r="E50" s="122">
        <v>3056</v>
      </c>
      <c r="F50" s="122">
        <v>0</v>
      </c>
      <c r="G50" s="122">
        <v>10653</v>
      </c>
      <c r="H50" s="122">
        <v>0</v>
      </c>
      <c r="I50" s="122">
        <v>-3</v>
      </c>
      <c r="J50" s="122">
        <v>-402</v>
      </c>
      <c r="K50" s="122">
        <v>1210</v>
      </c>
      <c r="L50" s="85">
        <v>38385</v>
      </c>
      <c r="M50" s="85">
        <v>-577</v>
      </c>
    </row>
    <row r="51" spans="1:13" x14ac:dyDescent="0.2">
      <c r="A51" s="123" t="s">
        <v>398</v>
      </c>
      <c r="B51" s="122">
        <v>7719</v>
      </c>
      <c r="C51" s="122">
        <v>11322</v>
      </c>
      <c r="D51" s="122">
        <v>4287</v>
      </c>
      <c r="E51" s="122">
        <v>5043</v>
      </c>
      <c r="F51" s="122">
        <v>239</v>
      </c>
      <c r="G51" s="122">
        <v>12691</v>
      </c>
      <c r="H51" s="122">
        <v>53</v>
      </c>
      <c r="I51" s="122">
        <v>20</v>
      </c>
      <c r="J51" s="122">
        <v>-402</v>
      </c>
      <c r="K51" s="122">
        <v>643</v>
      </c>
      <c r="L51" s="85">
        <v>41615</v>
      </c>
      <c r="M51" s="85">
        <v>2653</v>
      </c>
    </row>
    <row r="52" spans="1:13" x14ac:dyDescent="0.2">
      <c r="A52" s="123" t="s">
        <v>399</v>
      </c>
      <c r="B52" s="122">
        <v>7652</v>
      </c>
      <c r="C52" s="122">
        <v>11108</v>
      </c>
      <c r="D52" s="122">
        <v>3851</v>
      </c>
      <c r="E52" s="122">
        <v>3913</v>
      </c>
      <c r="F52" s="122">
        <v>63</v>
      </c>
      <c r="G52" s="122">
        <v>12356</v>
      </c>
      <c r="H52" s="122">
        <v>0</v>
      </c>
      <c r="I52" s="122">
        <v>-3</v>
      </c>
      <c r="J52" s="122">
        <v>-402</v>
      </c>
      <c r="K52" s="122">
        <v>1212</v>
      </c>
      <c r="L52" s="85">
        <v>39750</v>
      </c>
      <c r="M52" s="85">
        <v>788</v>
      </c>
    </row>
    <row r="53" spans="1:13" x14ac:dyDescent="0.2">
      <c r="A53" s="123" t="s">
        <v>400</v>
      </c>
      <c r="B53" s="122">
        <v>6766</v>
      </c>
      <c r="C53" s="122">
        <v>9309</v>
      </c>
      <c r="D53" s="122">
        <v>3275</v>
      </c>
      <c r="E53" s="122">
        <v>3366</v>
      </c>
      <c r="F53" s="122">
        <v>0</v>
      </c>
      <c r="G53" s="122">
        <v>14202</v>
      </c>
      <c r="H53" s="122">
        <v>108</v>
      </c>
      <c r="I53" s="122">
        <v>-3</v>
      </c>
      <c r="J53" s="122">
        <v>-402</v>
      </c>
      <c r="K53" s="122">
        <v>225</v>
      </c>
      <c r="L53" s="85">
        <v>36846</v>
      </c>
      <c r="M53" s="85">
        <v>-2116</v>
      </c>
    </row>
    <row r="54" spans="1:13" x14ac:dyDescent="0.2">
      <c r="A54" s="123" t="s">
        <v>401</v>
      </c>
      <c r="B54" s="122">
        <v>7447</v>
      </c>
      <c r="C54" s="122">
        <v>12446</v>
      </c>
      <c r="D54" s="122">
        <v>4234</v>
      </c>
      <c r="E54" s="122">
        <v>3470</v>
      </c>
      <c r="F54" s="122">
        <v>0</v>
      </c>
      <c r="G54" s="122">
        <v>10443</v>
      </c>
      <c r="H54" s="122">
        <v>23</v>
      </c>
      <c r="I54" s="122">
        <v>20</v>
      </c>
      <c r="J54" s="122">
        <v>-315</v>
      </c>
      <c r="K54" s="122">
        <v>910</v>
      </c>
      <c r="L54" s="85">
        <v>38678</v>
      </c>
      <c r="M54" s="85">
        <v>-284</v>
      </c>
    </row>
    <row r="55" spans="1:13" x14ac:dyDescent="0.2">
      <c r="A55" s="123" t="s">
        <v>402</v>
      </c>
      <c r="B55" s="122">
        <v>7769</v>
      </c>
      <c r="C55" s="122">
        <v>11781</v>
      </c>
      <c r="D55" s="122">
        <v>4076</v>
      </c>
      <c r="E55" s="122">
        <v>2520</v>
      </c>
      <c r="F55" s="122">
        <v>0</v>
      </c>
      <c r="G55" s="122">
        <v>9630</v>
      </c>
      <c r="H55" s="122">
        <v>1356</v>
      </c>
      <c r="I55" s="122">
        <v>-3</v>
      </c>
      <c r="J55" s="122">
        <v>-130</v>
      </c>
      <c r="K55" s="122">
        <v>775</v>
      </c>
      <c r="L55" s="85">
        <v>37774</v>
      </c>
      <c r="M55" s="85">
        <v>-1188</v>
      </c>
    </row>
    <row r="56" spans="1:13" x14ac:dyDescent="0.2">
      <c r="A56" s="123" t="s">
        <v>403</v>
      </c>
      <c r="B56" s="122">
        <v>6649</v>
      </c>
      <c r="C56" s="122">
        <v>11777</v>
      </c>
      <c r="D56" s="122">
        <v>4518</v>
      </c>
      <c r="E56" s="122">
        <v>3970</v>
      </c>
      <c r="F56" s="122">
        <v>0</v>
      </c>
      <c r="G56" s="122">
        <v>12617</v>
      </c>
      <c r="H56" s="122">
        <v>24</v>
      </c>
      <c r="I56" s="122">
        <v>20</v>
      </c>
      <c r="J56" s="122">
        <v>-402</v>
      </c>
      <c r="K56" s="122">
        <v>1054</v>
      </c>
      <c r="L56" s="85">
        <v>40227</v>
      </c>
      <c r="M56" s="85">
        <v>1265</v>
      </c>
    </row>
    <row r="57" spans="1:13" ht="14.25" customHeight="1" x14ac:dyDescent="0.2">
      <c r="A57" s="18" t="s">
        <v>404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85"/>
      <c r="M57" s="85"/>
    </row>
    <row r="58" spans="1:13" x14ac:dyDescent="0.2">
      <c r="A58" s="123" t="s">
        <v>405</v>
      </c>
      <c r="B58" s="122">
        <v>7513</v>
      </c>
      <c r="C58" s="122">
        <v>9890</v>
      </c>
      <c r="D58" s="122">
        <v>4399</v>
      </c>
      <c r="E58" s="122">
        <v>3228</v>
      </c>
      <c r="F58" s="122">
        <v>0</v>
      </c>
      <c r="G58" s="122">
        <v>12638</v>
      </c>
      <c r="H58" s="122">
        <v>191</v>
      </c>
      <c r="I58" s="122">
        <v>694</v>
      </c>
      <c r="J58" s="122">
        <v>-402</v>
      </c>
      <c r="K58" s="122">
        <v>863</v>
      </c>
      <c r="L58" s="85">
        <v>39014</v>
      </c>
      <c r="M58" s="85">
        <v>52</v>
      </c>
    </row>
    <row r="59" spans="1:13" x14ac:dyDescent="0.2">
      <c r="A59" s="123" t="s">
        <v>406</v>
      </c>
      <c r="B59" s="122">
        <v>7555</v>
      </c>
      <c r="C59" s="122">
        <v>10361</v>
      </c>
      <c r="D59" s="122">
        <v>4152</v>
      </c>
      <c r="E59" s="122">
        <v>4326</v>
      </c>
      <c r="F59" s="122">
        <v>0</v>
      </c>
      <c r="G59" s="122">
        <v>12904</v>
      </c>
      <c r="H59" s="122">
        <v>72</v>
      </c>
      <c r="I59" s="122">
        <v>-52</v>
      </c>
      <c r="J59" s="122">
        <v>-402</v>
      </c>
      <c r="K59" s="122">
        <v>863</v>
      </c>
      <c r="L59" s="85">
        <v>39779</v>
      </c>
      <c r="M59" s="85">
        <v>817</v>
      </c>
    </row>
    <row r="60" spans="1:13" x14ac:dyDescent="0.2">
      <c r="A60" s="123" t="s">
        <v>407</v>
      </c>
      <c r="B60" s="122">
        <v>6641</v>
      </c>
      <c r="C60" s="122">
        <v>11769</v>
      </c>
      <c r="D60" s="122">
        <v>4302</v>
      </c>
      <c r="E60" s="122">
        <v>3159</v>
      </c>
      <c r="F60" s="122">
        <v>0</v>
      </c>
      <c r="G60" s="122">
        <v>13119</v>
      </c>
      <c r="H60" s="122">
        <v>27</v>
      </c>
      <c r="I60" s="122">
        <v>694</v>
      </c>
      <c r="J60" s="122">
        <v>-402</v>
      </c>
      <c r="K60" s="122">
        <v>863</v>
      </c>
      <c r="L60" s="85">
        <v>40172</v>
      </c>
      <c r="M60" s="85">
        <v>1210</v>
      </c>
    </row>
    <row r="61" spans="1:13" x14ac:dyDescent="0.2">
      <c r="A61" s="123" t="s">
        <v>408</v>
      </c>
      <c r="B61" s="122">
        <v>8029</v>
      </c>
      <c r="C61" s="122">
        <v>10506</v>
      </c>
      <c r="D61" s="122">
        <v>3592</v>
      </c>
      <c r="E61" s="122">
        <v>4500</v>
      </c>
      <c r="F61" s="122">
        <v>173</v>
      </c>
      <c r="G61" s="122">
        <v>9536</v>
      </c>
      <c r="H61" s="122">
        <v>2</v>
      </c>
      <c r="I61" s="122">
        <v>13</v>
      </c>
      <c r="J61" s="122">
        <v>-238</v>
      </c>
      <c r="K61" s="122">
        <v>863</v>
      </c>
      <c r="L61" s="85">
        <v>36976</v>
      </c>
      <c r="M61" s="85">
        <v>-1986</v>
      </c>
    </row>
    <row r="62" spans="1:13" x14ac:dyDescent="0.2">
      <c r="A62" s="123" t="s">
        <v>409</v>
      </c>
      <c r="B62" s="122">
        <v>7698</v>
      </c>
      <c r="C62" s="122">
        <v>11057</v>
      </c>
      <c r="D62" s="122">
        <v>4116</v>
      </c>
      <c r="E62" s="122">
        <v>3708</v>
      </c>
      <c r="F62" s="122">
        <v>0</v>
      </c>
      <c r="G62" s="122">
        <v>11537</v>
      </c>
      <c r="H62" s="122">
        <v>0</v>
      </c>
      <c r="I62" s="122">
        <v>-29</v>
      </c>
      <c r="J62" s="122">
        <v>-402</v>
      </c>
      <c r="K62" s="122">
        <v>863</v>
      </c>
      <c r="L62" s="85">
        <v>38548</v>
      </c>
      <c r="M62" s="85">
        <v>-414</v>
      </c>
    </row>
    <row r="63" spans="1:13" x14ac:dyDescent="0.2">
      <c r="A63" s="123" t="s">
        <v>410</v>
      </c>
      <c r="B63" s="122">
        <v>7159</v>
      </c>
      <c r="C63" s="122">
        <v>11004</v>
      </c>
      <c r="D63" s="122">
        <v>4005</v>
      </c>
      <c r="E63" s="122">
        <v>3926</v>
      </c>
      <c r="F63" s="122">
        <v>0</v>
      </c>
      <c r="G63" s="122">
        <v>11883</v>
      </c>
      <c r="H63" s="122">
        <v>0</v>
      </c>
      <c r="I63" s="122">
        <v>-52</v>
      </c>
      <c r="J63" s="122">
        <v>-402</v>
      </c>
      <c r="K63" s="122">
        <v>863</v>
      </c>
      <c r="L63" s="85">
        <v>38386</v>
      </c>
      <c r="M63" s="85">
        <v>-576</v>
      </c>
    </row>
    <row r="64" spans="1:13" x14ac:dyDescent="0.2">
      <c r="A64" s="123" t="s">
        <v>411</v>
      </c>
      <c r="B64" s="122">
        <v>8256</v>
      </c>
      <c r="C64" s="122">
        <v>10963</v>
      </c>
      <c r="D64" s="122">
        <v>4035</v>
      </c>
      <c r="E64" s="122">
        <v>5533</v>
      </c>
      <c r="F64" s="122">
        <v>218</v>
      </c>
      <c r="G64" s="122">
        <v>10055</v>
      </c>
      <c r="H64" s="122">
        <v>137</v>
      </c>
      <c r="I64" s="122">
        <v>13</v>
      </c>
      <c r="J64" s="122">
        <v>-402</v>
      </c>
      <c r="K64" s="122">
        <v>863</v>
      </c>
      <c r="L64" s="85">
        <v>39671</v>
      </c>
      <c r="M64" s="85">
        <v>709</v>
      </c>
    </row>
    <row r="65" spans="1:13" x14ac:dyDescent="0.2">
      <c r="A65" s="123" t="s">
        <v>412</v>
      </c>
      <c r="B65" s="122">
        <v>8006</v>
      </c>
      <c r="C65" s="122">
        <v>11300</v>
      </c>
      <c r="D65" s="122">
        <v>4131</v>
      </c>
      <c r="E65" s="122">
        <v>2895</v>
      </c>
      <c r="F65" s="122">
        <v>0</v>
      </c>
      <c r="G65" s="122">
        <v>11389</v>
      </c>
      <c r="H65" s="122">
        <v>63</v>
      </c>
      <c r="I65" s="122">
        <v>-52</v>
      </c>
      <c r="J65" s="122">
        <v>-402</v>
      </c>
      <c r="K65" s="122">
        <v>863</v>
      </c>
      <c r="L65" s="85">
        <v>38193</v>
      </c>
      <c r="M65" s="85">
        <v>-769</v>
      </c>
    </row>
    <row r="66" spans="1:13" x14ac:dyDescent="0.2">
      <c r="A66" s="123" t="s">
        <v>413</v>
      </c>
      <c r="B66" s="122">
        <v>5387</v>
      </c>
      <c r="C66" s="122">
        <v>8727</v>
      </c>
      <c r="D66" s="122">
        <v>4034</v>
      </c>
      <c r="E66" s="122">
        <v>2981</v>
      </c>
      <c r="F66" s="122">
        <v>0</v>
      </c>
      <c r="G66" s="122">
        <v>16911</v>
      </c>
      <c r="H66" s="122">
        <v>290</v>
      </c>
      <c r="I66" s="122">
        <v>497</v>
      </c>
      <c r="J66" s="122">
        <v>-402</v>
      </c>
      <c r="K66" s="122">
        <v>863</v>
      </c>
      <c r="L66" s="85">
        <v>39288</v>
      </c>
      <c r="M66" s="85">
        <v>326</v>
      </c>
    </row>
    <row r="67" spans="1:13" x14ac:dyDescent="0.2">
      <c r="A67" s="123" t="s">
        <v>414</v>
      </c>
      <c r="B67" s="122">
        <v>5535</v>
      </c>
      <c r="C67" s="122">
        <v>9355</v>
      </c>
      <c r="D67" s="122">
        <v>4489</v>
      </c>
      <c r="E67" s="122">
        <v>2699</v>
      </c>
      <c r="F67" s="122">
        <v>0</v>
      </c>
      <c r="G67" s="122">
        <v>15067</v>
      </c>
      <c r="H67" s="122">
        <v>121</v>
      </c>
      <c r="I67" s="122">
        <v>671</v>
      </c>
      <c r="J67" s="122">
        <v>-402</v>
      </c>
      <c r="K67" s="122">
        <v>863</v>
      </c>
      <c r="L67" s="85">
        <v>38398</v>
      </c>
      <c r="M67" s="85">
        <v>-564</v>
      </c>
    </row>
    <row r="68" spans="1:13" x14ac:dyDescent="0.2">
      <c r="A68" s="123" t="s">
        <v>415</v>
      </c>
      <c r="B68" s="122">
        <v>6369</v>
      </c>
      <c r="C68" s="122">
        <v>11670</v>
      </c>
      <c r="D68" s="122">
        <v>4767</v>
      </c>
      <c r="E68" s="122">
        <v>2648</v>
      </c>
      <c r="F68" s="122">
        <v>17</v>
      </c>
      <c r="G68" s="122">
        <v>14791</v>
      </c>
      <c r="H68" s="122">
        <v>185</v>
      </c>
      <c r="I68" s="122">
        <v>1648</v>
      </c>
      <c r="J68" s="122">
        <v>-402</v>
      </c>
      <c r="K68" s="122">
        <v>863</v>
      </c>
      <c r="L68" s="85">
        <v>42556</v>
      </c>
      <c r="M68" s="85">
        <v>3594</v>
      </c>
    </row>
    <row r="69" spans="1:13" x14ac:dyDescent="0.2">
      <c r="A69" s="123" t="s">
        <v>416</v>
      </c>
      <c r="B69" s="122">
        <v>6493</v>
      </c>
      <c r="C69" s="122">
        <v>10771</v>
      </c>
      <c r="D69" s="122">
        <v>4554</v>
      </c>
      <c r="E69" s="122">
        <v>3363</v>
      </c>
      <c r="F69" s="122">
        <v>0</v>
      </c>
      <c r="G69" s="122">
        <v>13002</v>
      </c>
      <c r="H69" s="122">
        <v>123</v>
      </c>
      <c r="I69" s="122">
        <v>-29</v>
      </c>
      <c r="J69" s="122">
        <v>-402</v>
      </c>
      <c r="K69" s="122">
        <v>863</v>
      </c>
      <c r="L69" s="85">
        <v>38738</v>
      </c>
      <c r="M69" s="85">
        <v>-224</v>
      </c>
    </row>
    <row r="70" spans="1:13" x14ac:dyDescent="0.2">
      <c r="A70" s="123" t="s">
        <v>417</v>
      </c>
      <c r="B70" s="122">
        <v>6217</v>
      </c>
      <c r="C70" s="122">
        <v>10705</v>
      </c>
      <c r="D70" s="122">
        <v>4490</v>
      </c>
      <c r="E70" s="122">
        <v>3837</v>
      </c>
      <c r="F70" s="122">
        <v>0</v>
      </c>
      <c r="G70" s="122">
        <v>13837</v>
      </c>
      <c r="H70" s="122">
        <v>58</v>
      </c>
      <c r="I70" s="122">
        <v>671</v>
      </c>
      <c r="J70" s="122">
        <v>-402</v>
      </c>
      <c r="K70" s="122">
        <v>863</v>
      </c>
      <c r="L70" s="85">
        <v>40276</v>
      </c>
      <c r="M70" s="85">
        <v>1314</v>
      </c>
    </row>
    <row r="71" spans="1:13" ht="14.25" customHeight="1" x14ac:dyDescent="0.2">
      <c r="A71" s="18" t="s">
        <v>418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85"/>
      <c r="M71" s="85"/>
    </row>
    <row r="72" spans="1:13" x14ac:dyDescent="0.2">
      <c r="A72" s="123" t="s">
        <v>419</v>
      </c>
      <c r="B72" s="122">
        <v>7560</v>
      </c>
      <c r="C72" s="122">
        <v>10794</v>
      </c>
      <c r="D72" s="122">
        <v>4476</v>
      </c>
      <c r="E72" s="122">
        <v>3037</v>
      </c>
      <c r="F72" s="122">
        <v>57</v>
      </c>
      <c r="G72" s="122">
        <v>11646</v>
      </c>
      <c r="H72" s="122">
        <v>85</v>
      </c>
      <c r="I72" s="122">
        <v>686</v>
      </c>
      <c r="J72" s="122">
        <v>-402</v>
      </c>
      <c r="K72" s="122">
        <v>689</v>
      </c>
      <c r="L72" s="85">
        <v>38628</v>
      </c>
      <c r="M72" s="85">
        <v>-334</v>
      </c>
    </row>
    <row r="73" spans="1:13" x14ac:dyDescent="0.2">
      <c r="A73" s="123" t="s">
        <v>420</v>
      </c>
      <c r="B73" s="122">
        <v>6997</v>
      </c>
      <c r="C73" s="122">
        <v>10590</v>
      </c>
      <c r="D73" s="122">
        <v>3714</v>
      </c>
      <c r="E73" s="122">
        <v>3111</v>
      </c>
      <c r="F73" s="122">
        <v>6</v>
      </c>
      <c r="G73" s="122">
        <v>13766</v>
      </c>
      <c r="H73" s="122">
        <v>84</v>
      </c>
      <c r="I73" s="122">
        <v>-12</v>
      </c>
      <c r="J73" s="122">
        <v>-402</v>
      </c>
      <c r="K73" s="122">
        <v>689</v>
      </c>
      <c r="L73" s="85">
        <v>38543</v>
      </c>
      <c r="M73" s="85">
        <v>-419</v>
      </c>
    </row>
    <row r="74" spans="1:13" x14ac:dyDescent="0.2">
      <c r="A74" s="123" t="s">
        <v>421</v>
      </c>
      <c r="B74" s="122">
        <v>7627</v>
      </c>
      <c r="C74" s="122">
        <v>12153</v>
      </c>
      <c r="D74" s="122">
        <v>4491</v>
      </c>
      <c r="E74" s="122">
        <v>3519</v>
      </c>
      <c r="F74" s="122">
        <v>208</v>
      </c>
      <c r="G74" s="122">
        <v>10742</v>
      </c>
      <c r="H74" s="122">
        <v>0</v>
      </c>
      <c r="I74" s="122">
        <v>-12</v>
      </c>
      <c r="J74" s="122">
        <v>-402</v>
      </c>
      <c r="K74" s="122">
        <v>689</v>
      </c>
      <c r="L74" s="85">
        <v>39015</v>
      </c>
      <c r="M74" s="85">
        <v>53</v>
      </c>
    </row>
    <row r="75" spans="1:13" x14ac:dyDescent="0.2">
      <c r="A75" s="123" t="s">
        <v>422</v>
      </c>
      <c r="B75" s="122">
        <v>7423</v>
      </c>
      <c r="C75" s="122">
        <v>12134</v>
      </c>
      <c r="D75" s="122">
        <v>5061</v>
      </c>
      <c r="E75" s="122">
        <v>3082</v>
      </c>
      <c r="F75" s="122">
        <v>302</v>
      </c>
      <c r="G75" s="122">
        <v>10292</v>
      </c>
      <c r="H75" s="122">
        <v>25</v>
      </c>
      <c r="I75" s="122">
        <v>-12</v>
      </c>
      <c r="J75" s="122">
        <v>-402</v>
      </c>
      <c r="K75" s="122">
        <v>689</v>
      </c>
      <c r="L75" s="85">
        <v>38594</v>
      </c>
      <c r="M75" s="85">
        <v>-368</v>
      </c>
    </row>
    <row r="76" spans="1:13" x14ac:dyDescent="0.2">
      <c r="A76" s="123" t="s">
        <v>423</v>
      </c>
      <c r="B76" s="122">
        <v>11189</v>
      </c>
      <c r="C76" s="122">
        <v>14756</v>
      </c>
      <c r="D76" s="122">
        <v>4138</v>
      </c>
      <c r="E76" s="122">
        <v>2135</v>
      </c>
      <c r="F76" s="122">
        <v>0</v>
      </c>
      <c r="G76" s="122">
        <v>6982</v>
      </c>
      <c r="H76" s="122">
        <v>434</v>
      </c>
      <c r="I76" s="122">
        <v>-60</v>
      </c>
      <c r="J76" s="122">
        <v>-402</v>
      </c>
      <c r="K76" s="122">
        <v>689</v>
      </c>
      <c r="L76" s="85">
        <v>39861</v>
      </c>
      <c r="M76" s="85">
        <v>899</v>
      </c>
    </row>
    <row r="77" spans="1:13" x14ac:dyDescent="0.2">
      <c r="A77" s="123" t="s">
        <v>424</v>
      </c>
      <c r="B77" s="122">
        <v>8197</v>
      </c>
      <c r="C77" s="122">
        <v>10736</v>
      </c>
      <c r="D77" s="122">
        <v>3748</v>
      </c>
      <c r="E77" s="122">
        <v>3745</v>
      </c>
      <c r="F77" s="122">
        <v>137</v>
      </c>
      <c r="G77" s="122">
        <v>10296</v>
      </c>
      <c r="H77" s="122">
        <v>0</v>
      </c>
      <c r="I77" s="122">
        <v>5</v>
      </c>
      <c r="J77" s="122">
        <v>-402</v>
      </c>
      <c r="K77" s="122">
        <v>689</v>
      </c>
      <c r="L77" s="85">
        <v>37151</v>
      </c>
      <c r="M77" s="85">
        <v>-1811</v>
      </c>
    </row>
    <row r="78" spans="1:13" x14ac:dyDescent="0.2">
      <c r="A78" s="123" t="s">
        <v>425</v>
      </c>
      <c r="B78" s="122">
        <v>8152</v>
      </c>
      <c r="C78" s="122">
        <v>12179</v>
      </c>
      <c r="D78" s="122">
        <v>4537</v>
      </c>
      <c r="E78" s="122">
        <v>2745</v>
      </c>
      <c r="F78" s="122">
        <v>0</v>
      </c>
      <c r="G78" s="122">
        <v>10555</v>
      </c>
      <c r="H78" s="122">
        <v>0</v>
      </c>
      <c r="I78" s="122">
        <v>512</v>
      </c>
      <c r="J78" s="122">
        <v>-402</v>
      </c>
      <c r="K78" s="122">
        <v>689</v>
      </c>
      <c r="L78" s="85">
        <v>38967</v>
      </c>
      <c r="M78" s="85">
        <v>5</v>
      </c>
    </row>
    <row r="79" spans="1:13" x14ac:dyDescent="0.2">
      <c r="A79" s="123" t="s">
        <v>426</v>
      </c>
      <c r="B79" s="122">
        <v>8046</v>
      </c>
      <c r="C79" s="122">
        <v>11469</v>
      </c>
      <c r="D79" s="122">
        <v>4297</v>
      </c>
      <c r="E79" s="122">
        <v>3931</v>
      </c>
      <c r="F79" s="122">
        <v>146</v>
      </c>
      <c r="G79" s="122">
        <v>12132</v>
      </c>
      <c r="H79" s="122">
        <v>88</v>
      </c>
      <c r="I79" s="122">
        <v>-12</v>
      </c>
      <c r="J79" s="122">
        <v>-402</v>
      </c>
      <c r="K79" s="122">
        <v>689</v>
      </c>
      <c r="L79" s="85">
        <v>40384</v>
      </c>
      <c r="M79" s="85">
        <v>1422</v>
      </c>
    </row>
    <row r="80" spans="1:13" x14ac:dyDescent="0.2">
      <c r="A80" s="123" t="s">
        <v>427</v>
      </c>
      <c r="B80" s="122">
        <v>7747</v>
      </c>
      <c r="C80" s="122">
        <v>11945</v>
      </c>
      <c r="D80" s="122">
        <v>4474</v>
      </c>
      <c r="E80" s="122">
        <v>2903</v>
      </c>
      <c r="F80" s="122">
        <v>111</v>
      </c>
      <c r="G80" s="122">
        <v>13222</v>
      </c>
      <c r="H80" s="122">
        <v>61</v>
      </c>
      <c r="I80" s="122">
        <v>-12</v>
      </c>
      <c r="J80" s="122">
        <v>-402</v>
      </c>
      <c r="K80" s="122">
        <v>689</v>
      </c>
      <c r="L80" s="85">
        <v>40738</v>
      </c>
      <c r="M80" s="85">
        <v>1776</v>
      </c>
    </row>
    <row r="81" spans="1:13" x14ac:dyDescent="0.2">
      <c r="A81" s="123" t="s">
        <v>428</v>
      </c>
      <c r="B81" s="122">
        <v>7117</v>
      </c>
      <c r="C81" s="122">
        <v>11218</v>
      </c>
      <c r="D81" s="122">
        <v>4096</v>
      </c>
      <c r="E81" s="122">
        <v>3955</v>
      </c>
      <c r="F81" s="122">
        <v>0</v>
      </c>
      <c r="G81" s="122">
        <v>13631</v>
      </c>
      <c r="H81" s="122">
        <v>0</v>
      </c>
      <c r="I81" s="122">
        <v>-12</v>
      </c>
      <c r="J81" s="122">
        <v>-402</v>
      </c>
      <c r="K81" s="122">
        <v>689</v>
      </c>
      <c r="L81" s="85">
        <v>40292</v>
      </c>
      <c r="M81" s="85">
        <v>1330</v>
      </c>
    </row>
    <row r="82" spans="1:13" x14ac:dyDescent="0.2">
      <c r="A82" s="123" t="s">
        <v>429</v>
      </c>
      <c r="B82" s="122">
        <v>8560</v>
      </c>
      <c r="C82" s="122">
        <v>12509</v>
      </c>
      <c r="D82" s="122">
        <v>4352</v>
      </c>
      <c r="E82" s="122">
        <v>2661</v>
      </c>
      <c r="F82" s="122">
        <v>44</v>
      </c>
      <c r="G82" s="122">
        <v>10513</v>
      </c>
      <c r="H82" s="122">
        <v>0</v>
      </c>
      <c r="I82" s="122">
        <v>-12</v>
      </c>
      <c r="J82" s="122">
        <v>-402</v>
      </c>
      <c r="K82" s="122">
        <v>689</v>
      </c>
      <c r="L82" s="85">
        <v>38914</v>
      </c>
      <c r="M82" s="85">
        <v>-48</v>
      </c>
    </row>
    <row r="83" spans="1:13" x14ac:dyDescent="0.2">
      <c r="A83" s="123" t="s">
        <v>430</v>
      </c>
      <c r="B83" s="122">
        <v>7605</v>
      </c>
      <c r="C83" s="122">
        <v>11374</v>
      </c>
      <c r="D83" s="122">
        <v>4343</v>
      </c>
      <c r="E83" s="122">
        <v>2973</v>
      </c>
      <c r="F83" s="122">
        <v>53</v>
      </c>
      <c r="G83" s="122">
        <v>12575</v>
      </c>
      <c r="H83" s="122">
        <v>42</v>
      </c>
      <c r="I83" s="122">
        <v>-12</v>
      </c>
      <c r="J83" s="122">
        <v>-402</v>
      </c>
      <c r="K83" s="122">
        <v>689</v>
      </c>
      <c r="L83" s="85">
        <v>39240</v>
      </c>
      <c r="M83" s="85">
        <v>278</v>
      </c>
    </row>
    <row r="84" spans="1:13" x14ac:dyDescent="0.2">
      <c r="A84" s="123" t="s">
        <v>431</v>
      </c>
      <c r="B84" s="122">
        <v>7390</v>
      </c>
      <c r="C84" s="122">
        <v>11583</v>
      </c>
      <c r="D84" s="122">
        <v>3912</v>
      </c>
      <c r="E84" s="122">
        <v>3323</v>
      </c>
      <c r="F84" s="122">
        <v>112</v>
      </c>
      <c r="G84" s="122">
        <v>11237</v>
      </c>
      <c r="H84" s="122">
        <v>0</v>
      </c>
      <c r="I84" s="122">
        <v>-12</v>
      </c>
      <c r="J84" s="122">
        <v>-402</v>
      </c>
      <c r="K84" s="122">
        <v>689</v>
      </c>
      <c r="L84" s="85">
        <v>37832</v>
      </c>
      <c r="M84" s="85">
        <v>-1130</v>
      </c>
    </row>
    <row r="85" spans="1:13" ht="14.25" customHeight="1" x14ac:dyDescent="0.2">
      <c r="A85" s="18" t="s">
        <v>432</v>
      </c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85"/>
      <c r="M85" s="85"/>
    </row>
    <row r="86" spans="1:13" x14ac:dyDescent="0.2">
      <c r="A86" s="123" t="s">
        <v>433</v>
      </c>
      <c r="B86" s="122">
        <v>8226</v>
      </c>
      <c r="C86" s="122">
        <v>12354</v>
      </c>
      <c r="D86" s="122">
        <v>4120</v>
      </c>
      <c r="E86" s="122">
        <v>3884</v>
      </c>
      <c r="F86" s="122">
        <v>266</v>
      </c>
      <c r="G86" s="122">
        <v>11929</v>
      </c>
      <c r="H86" s="122">
        <v>63</v>
      </c>
      <c r="I86" s="122">
        <v>-79</v>
      </c>
      <c r="J86" s="122">
        <v>-402</v>
      </c>
      <c r="K86" s="122">
        <v>655</v>
      </c>
      <c r="L86" s="85">
        <v>41016</v>
      </c>
      <c r="M86" s="85">
        <v>2054</v>
      </c>
    </row>
    <row r="87" spans="1:13" x14ac:dyDescent="0.2">
      <c r="A87" s="123" t="s">
        <v>434</v>
      </c>
      <c r="B87" s="122">
        <v>7926</v>
      </c>
      <c r="C87" s="122">
        <v>13218</v>
      </c>
      <c r="D87" s="122">
        <v>4769</v>
      </c>
      <c r="E87" s="122">
        <v>3063</v>
      </c>
      <c r="F87" s="122">
        <v>323</v>
      </c>
      <c r="G87" s="122">
        <v>12066</v>
      </c>
      <c r="H87" s="122">
        <v>432</v>
      </c>
      <c r="I87" s="122">
        <v>-53</v>
      </c>
      <c r="J87" s="122">
        <v>-402</v>
      </c>
      <c r="K87" s="122">
        <v>655</v>
      </c>
      <c r="L87" s="85">
        <v>41997</v>
      </c>
      <c r="M87" s="85">
        <v>3035</v>
      </c>
    </row>
    <row r="88" spans="1:13" x14ac:dyDescent="0.2">
      <c r="A88" s="123" t="s">
        <v>435</v>
      </c>
      <c r="B88" s="122">
        <v>6703</v>
      </c>
      <c r="C88" s="122">
        <v>10956</v>
      </c>
      <c r="D88" s="122">
        <v>3934</v>
      </c>
      <c r="E88" s="122">
        <v>2838</v>
      </c>
      <c r="F88" s="122">
        <v>41</v>
      </c>
      <c r="G88" s="122">
        <v>12653</v>
      </c>
      <c r="H88" s="122">
        <v>0</v>
      </c>
      <c r="I88" s="122">
        <v>-53</v>
      </c>
      <c r="J88" s="122">
        <v>-402</v>
      </c>
      <c r="K88" s="122">
        <v>655</v>
      </c>
      <c r="L88" s="85">
        <v>37325</v>
      </c>
      <c r="M88" s="85">
        <v>-1637</v>
      </c>
    </row>
    <row r="89" spans="1:13" x14ac:dyDescent="0.2">
      <c r="A89" s="123" t="s">
        <v>436</v>
      </c>
      <c r="B89" s="122">
        <v>6743</v>
      </c>
      <c r="C89" s="122">
        <v>10813</v>
      </c>
      <c r="D89" s="122">
        <v>4118</v>
      </c>
      <c r="E89" s="122">
        <v>3220</v>
      </c>
      <c r="F89" s="122">
        <v>118</v>
      </c>
      <c r="G89" s="122">
        <v>13634</v>
      </c>
      <c r="H89" s="122">
        <v>0</v>
      </c>
      <c r="I89" s="122">
        <v>-79</v>
      </c>
      <c r="J89" s="122">
        <v>-402</v>
      </c>
      <c r="K89" s="122">
        <v>655</v>
      </c>
      <c r="L89" s="85">
        <v>38820</v>
      </c>
      <c r="M89" s="85">
        <v>-142</v>
      </c>
    </row>
    <row r="90" spans="1:13" x14ac:dyDescent="0.2">
      <c r="A90" s="123" t="s">
        <v>437</v>
      </c>
      <c r="B90" s="122">
        <v>6042</v>
      </c>
      <c r="C90" s="122">
        <v>10392</v>
      </c>
      <c r="D90" s="122">
        <v>4612</v>
      </c>
      <c r="E90" s="122">
        <v>2949</v>
      </c>
      <c r="F90" s="122">
        <v>16</v>
      </c>
      <c r="G90" s="122">
        <v>17124</v>
      </c>
      <c r="H90" s="122">
        <v>51</v>
      </c>
      <c r="I90" s="122">
        <v>120</v>
      </c>
      <c r="J90" s="122">
        <v>-402</v>
      </c>
      <c r="K90" s="122">
        <v>655</v>
      </c>
      <c r="L90" s="85">
        <v>41559</v>
      </c>
      <c r="M90" s="85">
        <v>2597</v>
      </c>
    </row>
    <row r="91" spans="1:13" x14ac:dyDescent="0.2">
      <c r="A91" s="123" t="s">
        <v>438</v>
      </c>
      <c r="B91" s="122">
        <v>6719</v>
      </c>
      <c r="C91" s="122">
        <v>11472</v>
      </c>
      <c r="D91" s="122">
        <v>4344</v>
      </c>
      <c r="E91" s="122">
        <v>2784</v>
      </c>
      <c r="F91" s="122">
        <v>76</v>
      </c>
      <c r="G91" s="122">
        <v>14444</v>
      </c>
      <c r="H91" s="122">
        <v>1</v>
      </c>
      <c r="I91" s="122">
        <v>577</v>
      </c>
      <c r="J91" s="122">
        <v>-402</v>
      </c>
      <c r="K91" s="122">
        <v>655</v>
      </c>
      <c r="L91" s="85">
        <v>40670</v>
      </c>
      <c r="M91" s="85">
        <v>1708</v>
      </c>
    </row>
    <row r="92" spans="1:13" x14ac:dyDescent="0.2">
      <c r="A92" s="123" t="s">
        <v>439</v>
      </c>
      <c r="B92" s="122">
        <v>8408</v>
      </c>
      <c r="C92" s="122">
        <v>11208</v>
      </c>
      <c r="D92" s="122">
        <v>3819</v>
      </c>
      <c r="E92" s="122">
        <v>3720</v>
      </c>
      <c r="F92" s="122">
        <v>183</v>
      </c>
      <c r="G92" s="122">
        <v>9712</v>
      </c>
      <c r="H92" s="122">
        <v>429</v>
      </c>
      <c r="I92" s="122">
        <v>-14</v>
      </c>
      <c r="J92" s="122">
        <v>-402</v>
      </c>
      <c r="K92" s="122">
        <v>655</v>
      </c>
      <c r="L92" s="85">
        <v>37718</v>
      </c>
      <c r="M92" s="85">
        <v>-1244</v>
      </c>
    </row>
    <row r="93" spans="1:13" x14ac:dyDescent="0.2">
      <c r="A93" s="123" t="s">
        <v>440</v>
      </c>
      <c r="B93" s="122">
        <v>8416</v>
      </c>
      <c r="C93" s="122">
        <v>12085</v>
      </c>
      <c r="D93" s="122">
        <v>3859</v>
      </c>
      <c r="E93" s="122">
        <v>2811</v>
      </c>
      <c r="F93" s="122">
        <v>128</v>
      </c>
      <c r="G93" s="122">
        <v>12169</v>
      </c>
      <c r="H93" s="122">
        <v>1060</v>
      </c>
      <c r="I93" s="122">
        <v>-79</v>
      </c>
      <c r="J93" s="122">
        <v>-402</v>
      </c>
      <c r="K93" s="122">
        <v>655</v>
      </c>
      <c r="L93" s="85">
        <v>40702</v>
      </c>
      <c r="M93" s="85">
        <v>1740</v>
      </c>
    </row>
    <row r="94" spans="1:13" ht="14.25" customHeight="1" x14ac:dyDescent="0.2">
      <c r="A94" s="18" t="s">
        <v>441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85"/>
      <c r="M94" s="85"/>
    </row>
    <row r="95" spans="1:13" x14ac:dyDescent="0.2">
      <c r="A95" s="123" t="s">
        <v>442</v>
      </c>
      <c r="B95" s="122">
        <v>4905</v>
      </c>
      <c r="C95" s="122">
        <v>9370</v>
      </c>
      <c r="D95" s="122">
        <v>4015</v>
      </c>
      <c r="E95" s="122">
        <v>2211</v>
      </c>
      <c r="F95" s="122">
        <v>8</v>
      </c>
      <c r="G95" s="122">
        <v>17423</v>
      </c>
      <c r="H95" s="122">
        <v>0</v>
      </c>
      <c r="I95" s="122">
        <v>-98</v>
      </c>
      <c r="J95" s="122">
        <v>-402</v>
      </c>
      <c r="K95" s="122">
        <v>689</v>
      </c>
      <c r="L95" s="85">
        <v>38121</v>
      </c>
      <c r="M95" s="85">
        <v>-841</v>
      </c>
    </row>
    <row r="96" spans="1:13" x14ac:dyDescent="0.2">
      <c r="A96" s="123" t="s">
        <v>443</v>
      </c>
      <c r="B96" s="122">
        <v>6632</v>
      </c>
      <c r="C96" s="122">
        <v>9882</v>
      </c>
      <c r="D96" s="122">
        <v>4536</v>
      </c>
      <c r="E96" s="122">
        <v>3094</v>
      </c>
      <c r="F96" s="122">
        <v>68</v>
      </c>
      <c r="G96" s="122">
        <v>14973</v>
      </c>
      <c r="H96" s="122">
        <v>130</v>
      </c>
      <c r="I96" s="122">
        <v>-49</v>
      </c>
      <c r="J96" s="122">
        <v>-402</v>
      </c>
      <c r="K96" s="122">
        <v>689</v>
      </c>
      <c r="L96" s="85">
        <v>39553</v>
      </c>
      <c r="M96" s="85">
        <v>591</v>
      </c>
    </row>
    <row r="97" spans="1:13" x14ac:dyDescent="0.2">
      <c r="A97" s="123" t="s">
        <v>444</v>
      </c>
      <c r="B97" s="122">
        <v>6750</v>
      </c>
      <c r="C97" s="122">
        <v>10659</v>
      </c>
      <c r="D97" s="122">
        <v>4248</v>
      </c>
      <c r="E97" s="122">
        <v>3305</v>
      </c>
      <c r="F97" s="122">
        <v>167</v>
      </c>
      <c r="G97" s="122">
        <v>14455</v>
      </c>
      <c r="H97" s="122">
        <v>172</v>
      </c>
      <c r="I97" s="122">
        <v>148</v>
      </c>
      <c r="J97" s="122">
        <v>-402</v>
      </c>
      <c r="K97" s="122">
        <v>689</v>
      </c>
      <c r="L97" s="85">
        <v>40191</v>
      </c>
      <c r="M97" s="85">
        <v>1229</v>
      </c>
    </row>
    <row r="98" spans="1:13" x14ac:dyDescent="0.2">
      <c r="A98" s="123" t="s">
        <v>445</v>
      </c>
      <c r="B98" s="122">
        <v>6574</v>
      </c>
      <c r="C98" s="122">
        <v>11741</v>
      </c>
      <c r="D98" s="122">
        <v>4928</v>
      </c>
      <c r="E98" s="122">
        <v>3032</v>
      </c>
      <c r="F98" s="122">
        <v>169</v>
      </c>
      <c r="G98" s="122">
        <v>14944</v>
      </c>
      <c r="H98" s="122">
        <v>136</v>
      </c>
      <c r="I98" s="122">
        <v>1628</v>
      </c>
      <c r="J98" s="122">
        <v>-402</v>
      </c>
      <c r="K98" s="122">
        <v>689</v>
      </c>
      <c r="L98" s="85">
        <v>43439</v>
      </c>
      <c r="M98" s="85">
        <v>4477</v>
      </c>
    </row>
    <row r="99" spans="1:13" x14ac:dyDescent="0.2">
      <c r="A99" s="123" t="s">
        <v>441</v>
      </c>
      <c r="B99" s="122">
        <v>7835</v>
      </c>
      <c r="C99" s="122">
        <v>10200</v>
      </c>
      <c r="D99" s="122">
        <v>3627</v>
      </c>
      <c r="E99" s="122">
        <v>3412</v>
      </c>
      <c r="F99" s="122">
        <v>57</v>
      </c>
      <c r="G99" s="122">
        <v>10691</v>
      </c>
      <c r="H99" s="122">
        <v>27</v>
      </c>
      <c r="I99" s="122">
        <v>-9</v>
      </c>
      <c r="J99" s="122">
        <v>-402</v>
      </c>
      <c r="K99" s="122">
        <v>689</v>
      </c>
      <c r="L99" s="85">
        <v>36127</v>
      </c>
      <c r="M99" s="85">
        <v>-2835</v>
      </c>
    </row>
    <row r="100" spans="1:13" x14ac:dyDescent="0.2">
      <c r="A100" s="123" t="s">
        <v>446</v>
      </c>
      <c r="B100" s="122">
        <v>7241</v>
      </c>
      <c r="C100" s="122">
        <v>10112</v>
      </c>
      <c r="D100" s="122">
        <v>4459</v>
      </c>
      <c r="E100" s="122">
        <v>2791</v>
      </c>
      <c r="F100" s="122">
        <v>0</v>
      </c>
      <c r="G100" s="122">
        <v>13491</v>
      </c>
      <c r="H100" s="122">
        <v>111</v>
      </c>
      <c r="I100" s="122">
        <v>-74</v>
      </c>
      <c r="J100" s="122">
        <v>-402</v>
      </c>
      <c r="K100" s="122">
        <v>689</v>
      </c>
      <c r="L100" s="85">
        <v>38418</v>
      </c>
      <c r="M100" s="85">
        <v>-544</v>
      </c>
    </row>
    <row r="101" spans="1:13" x14ac:dyDescent="0.2">
      <c r="A101" s="123" t="s">
        <v>447</v>
      </c>
      <c r="B101" s="122">
        <v>8235</v>
      </c>
      <c r="C101" s="122">
        <v>11553</v>
      </c>
      <c r="D101" s="122">
        <v>3704</v>
      </c>
      <c r="E101" s="122">
        <v>2168</v>
      </c>
      <c r="F101" s="122">
        <v>9</v>
      </c>
      <c r="G101" s="122">
        <v>12232</v>
      </c>
      <c r="H101" s="122">
        <v>0</v>
      </c>
      <c r="I101" s="122">
        <v>-98</v>
      </c>
      <c r="J101" s="122">
        <v>-402</v>
      </c>
      <c r="K101" s="122">
        <v>689</v>
      </c>
      <c r="L101" s="85">
        <v>38090</v>
      </c>
      <c r="M101" s="85">
        <v>-872</v>
      </c>
    </row>
    <row r="102" spans="1:13" x14ac:dyDescent="0.2">
      <c r="A102" s="123" t="s">
        <v>448</v>
      </c>
      <c r="B102" s="122">
        <v>6915</v>
      </c>
      <c r="C102" s="122">
        <v>10392</v>
      </c>
      <c r="D102" s="122">
        <v>3785</v>
      </c>
      <c r="E102" s="122">
        <v>3009</v>
      </c>
      <c r="F102" s="122">
        <v>97</v>
      </c>
      <c r="G102" s="122">
        <v>13408</v>
      </c>
      <c r="H102" s="122">
        <v>37</v>
      </c>
      <c r="I102" s="122">
        <v>-49</v>
      </c>
      <c r="J102" s="122">
        <v>-402</v>
      </c>
      <c r="K102" s="122">
        <v>689</v>
      </c>
      <c r="L102" s="85">
        <v>37881</v>
      </c>
      <c r="M102" s="85">
        <v>-1081</v>
      </c>
    </row>
    <row r="103" spans="1:13" x14ac:dyDescent="0.2">
      <c r="A103" s="123" t="s">
        <v>449</v>
      </c>
      <c r="B103" s="122">
        <v>6986</v>
      </c>
      <c r="C103" s="122">
        <v>10844</v>
      </c>
      <c r="D103" s="122">
        <v>3751</v>
      </c>
      <c r="E103" s="122">
        <v>3176</v>
      </c>
      <c r="F103" s="122">
        <v>21</v>
      </c>
      <c r="G103" s="122">
        <v>12141</v>
      </c>
      <c r="H103" s="122">
        <v>19</v>
      </c>
      <c r="I103" s="122">
        <v>-74</v>
      </c>
      <c r="J103" s="122">
        <v>-402</v>
      </c>
      <c r="K103" s="122">
        <v>689</v>
      </c>
      <c r="L103" s="85">
        <v>37151</v>
      </c>
      <c r="M103" s="85">
        <v>-1811</v>
      </c>
    </row>
    <row r="104" spans="1:13" x14ac:dyDescent="0.2">
      <c r="A104" s="123" t="s">
        <v>450</v>
      </c>
      <c r="B104" s="122">
        <v>5835</v>
      </c>
      <c r="C104" s="122">
        <v>10695</v>
      </c>
      <c r="D104" s="122">
        <v>4243</v>
      </c>
      <c r="E104" s="122">
        <v>2454</v>
      </c>
      <c r="F104" s="122">
        <v>0</v>
      </c>
      <c r="G104" s="122">
        <v>15392</v>
      </c>
      <c r="H104" s="122">
        <v>0</v>
      </c>
      <c r="I104" s="122">
        <v>475</v>
      </c>
      <c r="J104" s="122">
        <v>-402</v>
      </c>
      <c r="K104" s="122">
        <v>689</v>
      </c>
      <c r="L104" s="85">
        <v>39381</v>
      </c>
      <c r="M104" s="85">
        <v>419</v>
      </c>
    </row>
    <row r="105" spans="1:13" x14ac:dyDescent="0.2">
      <c r="A105" s="123" t="s">
        <v>451</v>
      </c>
      <c r="B105" s="122">
        <v>6780</v>
      </c>
      <c r="C105" s="122">
        <v>10471</v>
      </c>
      <c r="D105" s="122">
        <v>4403</v>
      </c>
      <c r="E105" s="122">
        <v>2917</v>
      </c>
      <c r="F105" s="122">
        <v>0</v>
      </c>
      <c r="G105" s="122">
        <v>13484</v>
      </c>
      <c r="H105" s="122">
        <v>68</v>
      </c>
      <c r="I105" s="122">
        <v>-25</v>
      </c>
      <c r="J105" s="122">
        <v>-402</v>
      </c>
      <c r="K105" s="122">
        <v>689</v>
      </c>
      <c r="L105" s="85">
        <v>38385</v>
      </c>
      <c r="M105" s="85">
        <v>-577</v>
      </c>
    </row>
    <row r="106" spans="1:13" x14ac:dyDescent="0.2">
      <c r="A106" s="123" t="s">
        <v>452</v>
      </c>
      <c r="B106" s="122">
        <v>6343</v>
      </c>
      <c r="C106" s="122">
        <v>9844</v>
      </c>
      <c r="D106" s="122">
        <v>3895</v>
      </c>
      <c r="E106" s="122">
        <v>3738</v>
      </c>
      <c r="F106" s="122">
        <v>0</v>
      </c>
      <c r="G106" s="122">
        <v>14604</v>
      </c>
      <c r="H106" s="122">
        <v>0</v>
      </c>
      <c r="I106" s="122">
        <v>-74</v>
      </c>
      <c r="J106" s="122">
        <v>-402</v>
      </c>
      <c r="K106" s="122">
        <v>689</v>
      </c>
      <c r="L106" s="85">
        <v>38637</v>
      </c>
      <c r="M106" s="85">
        <v>-325</v>
      </c>
    </row>
    <row r="107" spans="1:13" ht="14.25" customHeight="1" x14ac:dyDescent="0.2">
      <c r="A107" s="18" t="s">
        <v>453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85"/>
      <c r="M107" s="85"/>
    </row>
    <row r="108" spans="1:13" x14ac:dyDescent="0.2">
      <c r="A108" s="123" t="s">
        <v>454</v>
      </c>
      <c r="B108" s="122">
        <v>6557</v>
      </c>
      <c r="C108" s="122">
        <v>9980</v>
      </c>
      <c r="D108" s="122">
        <v>3552</v>
      </c>
      <c r="E108" s="122">
        <v>3350</v>
      </c>
      <c r="F108" s="122">
        <v>0</v>
      </c>
      <c r="G108" s="122">
        <v>12734</v>
      </c>
      <c r="H108" s="122">
        <v>20</v>
      </c>
      <c r="I108" s="122">
        <v>-104</v>
      </c>
      <c r="J108" s="122">
        <v>-402</v>
      </c>
      <c r="K108" s="122">
        <v>385</v>
      </c>
      <c r="L108" s="85">
        <v>36072</v>
      </c>
      <c r="M108" s="85">
        <v>-2890</v>
      </c>
    </row>
    <row r="109" spans="1:13" ht="14.25" customHeight="1" x14ac:dyDescent="0.2">
      <c r="A109" s="18" t="s">
        <v>455</v>
      </c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85"/>
      <c r="M109" s="85"/>
    </row>
    <row r="110" spans="1:13" x14ac:dyDescent="0.2">
      <c r="A110" s="123" t="s">
        <v>456</v>
      </c>
      <c r="B110" s="122">
        <v>6950</v>
      </c>
      <c r="C110" s="122">
        <v>10145</v>
      </c>
      <c r="D110" s="122">
        <v>3748</v>
      </c>
      <c r="E110" s="122">
        <v>3235</v>
      </c>
      <c r="F110" s="122">
        <v>0</v>
      </c>
      <c r="G110" s="122">
        <v>13331</v>
      </c>
      <c r="H110" s="122">
        <v>25</v>
      </c>
      <c r="I110" s="122">
        <v>-158</v>
      </c>
      <c r="J110" s="122">
        <v>-402</v>
      </c>
      <c r="K110" s="122">
        <v>471</v>
      </c>
      <c r="L110" s="85">
        <v>37345</v>
      </c>
      <c r="M110" s="85">
        <v>-1617</v>
      </c>
    </row>
    <row r="111" spans="1:13" x14ac:dyDescent="0.2">
      <c r="A111" s="123" t="s">
        <v>457</v>
      </c>
      <c r="B111" s="122">
        <v>7704</v>
      </c>
      <c r="C111" s="122">
        <v>11167</v>
      </c>
      <c r="D111" s="122">
        <v>3853</v>
      </c>
      <c r="E111" s="122">
        <v>3767</v>
      </c>
      <c r="F111" s="122">
        <v>52</v>
      </c>
      <c r="G111" s="122">
        <v>11272</v>
      </c>
      <c r="H111" s="122">
        <v>9</v>
      </c>
      <c r="I111" s="122">
        <v>-94</v>
      </c>
      <c r="J111" s="122">
        <v>-402</v>
      </c>
      <c r="K111" s="122">
        <v>800</v>
      </c>
      <c r="L111" s="85">
        <v>38128</v>
      </c>
      <c r="M111" s="85">
        <v>-834</v>
      </c>
    </row>
    <row r="112" spans="1:13" x14ac:dyDescent="0.2">
      <c r="A112" s="123" t="s">
        <v>458</v>
      </c>
      <c r="B112" s="122">
        <v>6251</v>
      </c>
      <c r="C112" s="122">
        <v>10088</v>
      </c>
      <c r="D112" s="122">
        <v>4126</v>
      </c>
      <c r="E112" s="122">
        <v>2382</v>
      </c>
      <c r="F112" s="122">
        <v>94</v>
      </c>
      <c r="G112" s="122">
        <v>14076</v>
      </c>
      <c r="H112" s="122">
        <v>56</v>
      </c>
      <c r="I112" s="122">
        <v>-134</v>
      </c>
      <c r="J112" s="122">
        <v>-402</v>
      </c>
      <c r="K112" s="122">
        <v>391</v>
      </c>
      <c r="L112" s="85">
        <v>36928</v>
      </c>
      <c r="M112" s="85">
        <v>-2034</v>
      </c>
    </row>
    <row r="113" spans="1:13" x14ac:dyDescent="0.2">
      <c r="A113" s="123" t="s">
        <v>459</v>
      </c>
      <c r="B113" s="122">
        <v>7408</v>
      </c>
      <c r="C113" s="122">
        <v>11251</v>
      </c>
      <c r="D113" s="122">
        <v>4057</v>
      </c>
      <c r="E113" s="122">
        <v>3342</v>
      </c>
      <c r="F113" s="122">
        <v>83</v>
      </c>
      <c r="G113" s="122">
        <v>12805</v>
      </c>
      <c r="H113" s="122">
        <v>94</v>
      </c>
      <c r="I113" s="122">
        <v>-158</v>
      </c>
      <c r="J113" s="122">
        <v>-402</v>
      </c>
      <c r="K113" s="122">
        <v>498</v>
      </c>
      <c r="L113" s="85">
        <v>38978</v>
      </c>
      <c r="M113" s="85">
        <v>16</v>
      </c>
    </row>
    <row r="114" spans="1:13" x14ac:dyDescent="0.2">
      <c r="A114" s="123" t="s">
        <v>460</v>
      </c>
      <c r="B114" s="122">
        <v>6835</v>
      </c>
      <c r="C114" s="122">
        <v>10410</v>
      </c>
      <c r="D114" s="122">
        <v>3937</v>
      </c>
      <c r="E114" s="122">
        <v>3010</v>
      </c>
      <c r="F114" s="122">
        <v>0</v>
      </c>
      <c r="G114" s="122">
        <v>13142</v>
      </c>
      <c r="H114" s="122">
        <v>27</v>
      </c>
      <c r="I114" s="122">
        <v>-158</v>
      </c>
      <c r="J114" s="122">
        <v>-402</v>
      </c>
      <c r="K114" s="122">
        <v>490</v>
      </c>
      <c r="L114" s="85">
        <v>37291</v>
      </c>
      <c r="M114" s="85">
        <v>-1671</v>
      </c>
    </row>
    <row r="115" spans="1:13" ht="14.25" customHeight="1" x14ac:dyDescent="0.2">
      <c r="A115" s="18" t="s">
        <v>461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85"/>
      <c r="M115" s="85"/>
    </row>
    <row r="116" spans="1:13" x14ac:dyDescent="0.2">
      <c r="A116" s="123" t="s">
        <v>462</v>
      </c>
      <c r="B116" s="122">
        <v>8236</v>
      </c>
      <c r="C116" s="122">
        <v>12321</v>
      </c>
      <c r="D116" s="122">
        <v>4788</v>
      </c>
      <c r="E116" s="122">
        <v>3698</v>
      </c>
      <c r="F116" s="122">
        <v>154</v>
      </c>
      <c r="G116" s="122">
        <v>9188</v>
      </c>
      <c r="H116" s="122">
        <v>0</v>
      </c>
      <c r="I116" s="122">
        <v>-31</v>
      </c>
      <c r="J116" s="122">
        <v>-402</v>
      </c>
      <c r="K116" s="122">
        <v>1300</v>
      </c>
      <c r="L116" s="85">
        <v>39252</v>
      </c>
      <c r="M116" s="85">
        <v>290</v>
      </c>
    </row>
    <row r="117" spans="1:13" x14ac:dyDescent="0.2">
      <c r="A117" s="123" t="s">
        <v>463</v>
      </c>
      <c r="B117" s="122">
        <v>7350</v>
      </c>
      <c r="C117" s="122">
        <v>11496</v>
      </c>
      <c r="D117" s="122">
        <v>4229</v>
      </c>
      <c r="E117" s="122">
        <v>2747</v>
      </c>
      <c r="F117" s="122">
        <v>0</v>
      </c>
      <c r="G117" s="122">
        <v>12050</v>
      </c>
      <c r="H117" s="122">
        <v>0</v>
      </c>
      <c r="I117" s="122">
        <v>-31</v>
      </c>
      <c r="J117" s="122">
        <v>-402</v>
      </c>
      <c r="K117" s="122">
        <v>1300</v>
      </c>
      <c r="L117" s="85">
        <v>38739</v>
      </c>
      <c r="M117" s="85">
        <v>-223</v>
      </c>
    </row>
    <row r="118" spans="1:13" x14ac:dyDescent="0.2">
      <c r="A118" s="123" t="s">
        <v>464</v>
      </c>
      <c r="B118" s="122">
        <v>9661</v>
      </c>
      <c r="C118" s="122">
        <v>12203</v>
      </c>
      <c r="D118" s="122">
        <v>4160</v>
      </c>
      <c r="E118" s="122">
        <v>4567</v>
      </c>
      <c r="F118" s="122">
        <v>506</v>
      </c>
      <c r="G118" s="122">
        <v>9081</v>
      </c>
      <c r="H118" s="122">
        <v>12</v>
      </c>
      <c r="I118" s="122">
        <v>22</v>
      </c>
      <c r="J118" s="122">
        <v>-15</v>
      </c>
      <c r="K118" s="122">
        <v>1300</v>
      </c>
      <c r="L118" s="85">
        <v>41497</v>
      </c>
      <c r="M118" s="85">
        <v>2535</v>
      </c>
    </row>
    <row r="119" spans="1:13" x14ac:dyDescent="0.2">
      <c r="A119" s="123" t="s">
        <v>465</v>
      </c>
      <c r="B119" s="122">
        <v>5848</v>
      </c>
      <c r="C119" s="122">
        <v>9361</v>
      </c>
      <c r="D119" s="122">
        <v>3854</v>
      </c>
      <c r="E119" s="122">
        <v>2480</v>
      </c>
      <c r="F119" s="122">
        <v>0</v>
      </c>
      <c r="G119" s="122">
        <v>15141</v>
      </c>
      <c r="H119" s="122">
        <v>0</v>
      </c>
      <c r="I119" s="122">
        <v>-31</v>
      </c>
      <c r="J119" s="122">
        <v>75</v>
      </c>
      <c r="K119" s="122">
        <v>1300</v>
      </c>
      <c r="L119" s="85">
        <v>38028</v>
      </c>
      <c r="M119" s="85">
        <v>-934</v>
      </c>
    </row>
    <row r="120" spans="1:13" x14ac:dyDescent="0.2">
      <c r="A120" s="123" t="s">
        <v>466</v>
      </c>
      <c r="B120" s="122">
        <v>8509</v>
      </c>
      <c r="C120" s="122">
        <v>11923</v>
      </c>
      <c r="D120" s="122">
        <v>4244</v>
      </c>
      <c r="E120" s="122">
        <v>3847</v>
      </c>
      <c r="F120" s="122">
        <v>112</v>
      </c>
      <c r="G120" s="122">
        <v>9963</v>
      </c>
      <c r="H120" s="122">
        <v>0</v>
      </c>
      <c r="I120" s="122">
        <v>22</v>
      </c>
      <c r="J120" s="122">
        <v>-402</v>
      </c>
      <c r="K120" s="122">
        <v>1300</v>
      </c>
      <c r="L120" s="85">
        <v>39518</v>
      </c>
      <c r="M120" s="85">
        <v>556</v>
      </c>
    </row>
    <row r="121" spans="1:13" x14ac:dyDescent="0.2">
      <c r="A121" s="123" t="s">
        <v>467</v>
      </c>
      <c r="B121" s="122">
        <v>8080</v>
      </c>
      <c r="C121" s="122">
        <v>10591</v>
      </c>
      <c r="D121" s="122">
        <v>3699</v>
      </c>
      <c r="E121" s="122">
        <v>4874</v>
      </c>
      <c r="F121" s="122">
        <v>265</v>
      </c>
      <c r="G121" s="122">
        <v>10442</v>
      </c>
      <c r="H121" s="122">
        <v>580</v>
      </c>
      <c r="I121" s="122">
        <v>34</v>
      </c>
      <c r="J121" s="122">
        <v>105</v>
      </c>
      <c r="K121" s="122">
        <v>1300</v>
      </c>
      <c r="L121" s="85">
        <v>39970</v>
      </c>
      <c r="M121" s="85">
        <v>1008</v>
      </c>
    </row>
    <row r="122" spans="1:13" x14ac:dyDescent="0.2">
      <c r="A122" s="123" t="s">
        <v>468</v>
      </c>
      <c r="B122" s="122">
        <v>7204</v>
      </c>
      <c r="C122" s="122">
        <v>10579</v>
      </c>
      <c r="D122" s="122">
        <v>4326</v>
      </c>
      <c r="E122" s="122">
        <v>3399</v>
      </c>
      <c r="F122" s="122">
        <v>82</v>
      </c>
      <c r="G122" s="122">
        <v>12611</v>
      </c>
      <c r="H122" s="122">
        <v>0</v>
      </c>
      <c r="I122" s="122">
        <v>-31</v>
      </c>
      <c r="J122" s="122">
        <v>-402</v>
      </c>
      <c r="K122" s="122">
        <v>1300</v>
      </c>
      <c r="L122" s="85">
        <v>39068</v>
      </c>
      <c r="M122" s="85">
        <v>106</v>
      </c>
    </row>
    <row r="123" spans="1:13" x14ac:dyDescent="0.2">
      <c r="A123" s="123" t="s">
        <v>469</v>
      </c>
      <c r="B123" s="122">
        <v>7456</v>
      </c>
      <c r="C123" s="122">
        <v>11455</v>
      </c>
      <c r="D123" s="122">
        <v>3957</v>
      </c>
      <c r="E123" s="122">
        <v>2423</v>
      </c>
      <c r="F123" s="122">
        <v>0</v>
      </c>
      <c r="G123" s="122">
        <v>12978</v>
      </c>
      <c r="H123" s="122">
        <v>0</v>
      </c>
      <c r="I123" s="122">
        <v>-31</v>
      </c>
      <c r="J123" s="122">
        <v>-109</v>
      </c>
      <c r="K123" s="122">
        <v>1300</v>
      </c>
      <c r="L123" s="85">
        <v>39429</v>
      </c>
      <c r="M123" s="85">
        <v>467</v>
      </c>
    </row>
    <row r="124" spans="1:13" x14ac:dyDescent="0.2">
      <c r="A124" s="123" t="s">
        <v>470</v>
      </c>
      <c r="B124" s="122">
        <v>7627</v>
      </c>
      <c r="C124" s="122">
        <v>10746</v>
      </c>
      <c r="D124" s="122">
        <v>4141</v>
      </c>
      <c r="E124" s="122">
        <v>3318</v>
      </c>
      <c r="F124" s="122">
        <v>0</v>
      </c>
      <c r="G124" s="122">
        <v>12171</v>
      </c>
      <c r="H124" s="122">
        <v>0</v>
      </c>
      <c r="I124" s="122">
        <v>-31</v>
      </c>
      <c r="J124" s="122">
        <v>-402</v>
      </c>
      <c r="K124" s="122">
        <v>1300</v>
      </c>
      <c r="L124" s="85">
        <v>38870</v>
      </c>
      <c r="M124" s="85">
        <v>-92</v>
      </c>
    </row>
    <row r="125" spans="1:13" x14ac:dyDescent="0.2">
      <c r="A125" s="123" t="s">
        <v>471</v>
      </c>
      <c r="B125" s="122">
        <v>8137</v>
      </c>
      <c r="C125" s="122">
        <v>11821</v>
      </c>
      <c r="D125" s="122">
        <v>4417</v>
      </c>
      <c r="E125" s="122">
        <v>3022</v>
      </c>
      <c r="F125" s="122">
        <v>0</v>
      </c>
      <c r="G125" s="122">
        <v>9961</v>
      </c>
      <c r="H125" s="122">
        <v>0</v>
      </c>
      <c r="I125" s="122">
        <v>22</v>
      </c>
      <c r="J125" s="122">
        <v>-402</v>
      </c>
      <c r="K125" s="122">
        <v>1300</v>
      </c>
      <c r="L125" s="85">
        <v>38278</v>
      </c>
      <c r="M125" s="85">
        <v>-684</v>
      </c>
    </row>
    <row r="126" spans="1:13" x14ac:dyDescent="0.2">
      <c r="A126" s="123" t="s">
        <v>472</v>
      </c>
      <c r="B126" s="122">
        <v>7033</v>
      </c>
      <c r="C126" s="122">
        <v>10304</v>
      </c>
      <c r="D126" s="122">
        <v>4596</v>
      </c>
      <c r="E126" s="122">
        <v>3126</v>
      </c>
      <c r="F126" s="122">
        <v>41</v>
      </c>
      <c r="G126" s="122">
        <v>11887</v>
      </c>
      <c r="H126" s="122">
        <v>0</v>
      </c>
      <c r="I126" s="122">
        <v>-31</v>
      </c>
      <c r="J126" s="122">
        <v>-402</v>
      </c>
      <c r="K126" s="122">
        <v>1300</v>
      </c>
      <c r="L126" s="85">
        <v>37854</v>
      </c>
      <c r="M126" s="85">
        <v>-1108</v>
      </c>
    </row>
    <row r="127" spans="1:13" x14ac:dyDescent="0.2">
      <c r="A127" s="123" t="s">
        <v>473</v>
      </c>
      <c r="B127" s="122">
        <v>7764</v>
      </c>
      <c r="C127" s="122">
        <v>11100</v>
      </c>
      <c r="D127" s="122">
        <v>4032</v>
      </c>
      <c r="E127" s="122">
        <v>3929</v>
      </c>
      <c r="F127" s="122">
        <v>228</v>
      </c>
      <c r="G127" s="122">
        <v>11339</v>
      </c>
      <c r="H127" s="122">
        <v>0</v>
      </c>
      <c r="I127" s="122">
        <v>34</v>
      </c>
      <c r="J127" s="122">
        <v>-402</v>
      </c>
      <c r="K127" s="122">
        <v>1300</v>
      </c>
      <c r="L127" s="85">
        <v>39324</v>
      </c>
      <c r="M127" s="85">
        <v>362</v>
      </c>
    </row>
    <row r="128" spans="1:13" x14ac:dyDescent="0.2">
      <c r="A128" s="123" t="s">
        <v>474</v>
      </c>
      <c r="B128" s="122">
        <v>9231</v>
      </c>
      <c r="C128" s="122">
        <v>13793</v>
      </c>
      <c r="D128" s="122">
        <v>4131</v>
      </c>
      <c r="E128" s="122">
        <v>2585</v>
      </c>
      <c r="F128" s="122">
        <v>0</v>
      </c>
      <c r="G128" s="122">
        <v>8111</v>
      </c>
      <c r="H128" s="122">
        <v>84</v>
      </c>
      <c r="I128" s="122">
        <v>22</v>
      </c>
      <c r="J128" s="122">
        <v>-87</v>
      </c>
      <c r="K128" s="122">
        <v>1300</v>
      </c>
      <c r="L128" s="85">
        <v>39170</v>
      </c>
      <c r="M128" s="85">
        <v>208</v>
      </c>
    </row>
    <row r="129" spans="1:13" x14ac:dyDescent="0.2">
      <c r="A129" s="123" t="s">
        <v>475</v>
      </c>
      <c r="B129" s="122">
        <v>8418</v>
      </c>
      <c r="C129" s="122">
        <v>10801</v>
      </c>
      <c r="D129" s="122">
        <v>3941</v>
      </c>
      <c r="E129" s="122">
        <v>4942</v>
      </c>
      <c r="F129" s="122">
        <v>398</v>
      </c>
      <c r="G129" s="122">
        <v>10601</v>
      </c>
      <c r="H129" s="122">
        <v>46</v>
      </c>
      <c r="I129" s="122">
        <v>-31</v>
      </c>
      <c r="J129" s="122">
        <v>-315</v>
      </c>
      <c r="K129" s="122">
        <v>1300</v>
      </c>
      <c r="L129" s="85">
        <v>40101</v>
      </c>
      <c r="M129" s="85">
        <v>1139</v>
      </c>
    </row>
    <row r="130" spans="1:13" x14ac:dyDescent="0.2">
      <c r="A130" s="123" t="s">
        <v>476</v>
      </c>
      <c r="B130" s="122">
        <v>10532</v>
      </c>
      <c r="C130" s="122">
        <v>14469</v>
      </c>
      <c r="D130" s="122">
        <v>3891</v>
      </c>
      <c r="E130" s="122">
        <v>1906</v>
      </c>
      <c r="F130" s="122">
        <v>0</v>
      </c>
      <c r="G130" s="122">
        <v>9245</v>
      </c>
      <c r="H130" s="122">
        <v>293</v>
      </c>
      <c r="I130" s="122">
        <v>22</v>
      </c>
      <c r="J130" s="122">
        <v>332</v>
      </c>
      <c r="K130" s="122">
        <v>1300</v>
      </c>
      <c r="L130" s="85">
        <v>41990</v>
      </c>
      <c r="M130" s="85">
        <v>3028</v>
      </c>
    </row>
    <row r="131" spans="1:13" x14ac:dyDescent="0.2">
      <c r="A131" s="123" t="s">
        <v>477</v>
      </c>
      <c r="B131" s="122">
        <v>7546</v>
      </c>
      <c r="C131" s="122">
        <v>10338</v>
      </c>
      <c r="D131" s="122">
        <v>3070</v>
      </c>
      <c r="E131" s="122">
        <v>3755</v>
      </c>
      <c r="F131" s="122">
        <v>88</v>
      </c>
      <c r="G131" s="122">
        <v>8306</v>
      </c>
      <c r="H131" s="122">
        <v>64</v>
      </c>
      <c r="I131" s="122">
        <v>87</v>
      </c>
      <c r="J131" s="122">
        <v>-104</v>
      </c>
      <c r="K131" s="122">
        <v>1300</v>
      </c>
      <c r="L131" s="85">
        <v>34450</v>
      </c>
      <c r="M131" s="85">
        <v>-4512</v>
      </c>
    </row>
    <row r="132" spans="1:13" x14ac:dyDescent="0.2">
      <c r="A132" s="123" t="s">
        <v>478</v>
      </c>
      <c r="B132" s="122">
        <v>9444</v>
      </c>
      <c r="C132" s="122">
        <v>9695</v>
      </c>
      <c r="D132" s="122">
        <v>2979</v>
      </c>
      <c r="E132" s="122">
        <v>7158</v>
      </c>
      <c r="F132" s="122">
        <v>491</v>
      </c>
      <c r="G132" s="122">
        <v>9202</v>
      </c>
      <c r="H132" s="122">
        <v>420</v>
      </c>
      <c r="I132" s="122">
        <v>150</v>
      </c>
      <c r="J132" s="122">
        <v>222</v>
      </c>
      <c r="K132" s="122">
        <v>1300</v>
      </c>
      <c r="L132" s="85">
        <v>41061</v>
      </c>
      <c r="M132" s="85">
        <v>2099</v>
      </c>
    </row>
    <row r="133" spans="1:13" x14ac:dyDescent="0.2">
      <c r="A133" s="123" t="s">
        <v>479</v>
      </c>
      <c r="B133" s="122">
        <v>7441</v>
      </c>
      <c r="C133" s="122">
        <v>10712</v>
      </c>
      <c r="D133" s="122">
        <v>4324</v>
      </c>
      <c r="E133" s="122">
        <v>3120</v>
      </c>
      <c r="F133" s="122">
        <v>30</v>
      </c>
      <c r="G133" s="122">
        <v>13758</v>
      </c>
      <c r="H133" s="122">
        <v>34</v>
      </c>
      <c r="I133" s="122">
        <v>-7</v>
      </c>
      <c r="J133" s="122">
        <v>-402</v>
      </c>
      <c r="K133" s="122">
        <v>1300</v>
      </c>
      <c r="L133" s="85">
        <v>40310</v>
      </c>
      <c r="M133" s="85">
        <v>1348</v>
      </c>
    </row>
    <row r="134" spans="1:13" x14ac:dyDescent="0.2">
      <c r="A134" s="123" t="s">
        <v>480</v>
      </c>
      <c r="B134" s="122">
        <v>7780</v>
      </c>
      <c r="C134" s="122">
        <v>11594</v>
      </c>
      <c r="D134" s="122">
        <v>4692</v>
      </c>
      <c r="E134" s="122">
        <v>4079</v>
      </c>
      <c r="F134" s="122">
        <v>151</v>
      </c>
      <c r="G134" s="122">
        <v>12126</v>
      </c>
      <c r="H134" s="122">
        <v>0</v>
      </c>
      <c r="I134" s="122">
        <v>518</v>
      </c>
      <c r="J134" s="122">
        <v>-402</v>
      </c>
      <c r="K134" s="122">
        <v>1300</v>
      </c>
      <c r="L134" s="85">
        <v>41838</v>
      </c>
      <c r="M134" s="85">
        <v>2876</v>
      </c>
    </row>
    <row r="135" spans="1:13" x14ac:dyDescent="0.2">
      <c r="A135" s="123" t="s">
        <v>481</v>
      </c>
      <c r="B135" s="122">
        <v>5207</v>
      </c>
      <c r="C135" s="122">
        <v>8905</v>
      </c>
      <c r="D135" s="122">
        <v>3954</v>
      </c>
      <c r="E135" s="122">
        <v>2704</v>
      </c>
      <c r="F135" s="122">
        <v>10</v>
      </c>
      <c r="G135" s="122">
        <v>16635</v>
      </c>
      <c r="H135" s="122">
        <v>12</v>
      </c>
      <c r="I135" s="122">
        <v>-31</v>
      </c>
      <c r="J135" s="122">
        <v>-344</v>
      </c>
      <c r="K135" s="122">
        <v>1300</v>
      </c>
      <c r="L135" s="85">
        <v>38352</v>
      </c>
      <c r="M135" s="85">
        <v>-610</v>
      </c>
    </row>
    <row r="136" spans="1:13" x14ac:dyDescent="0.2">
      <c r="A136" s="123" t="s">
        <v>482</v>
      </c>
      <c r="B136" s="122">
        <v>7497</v>
      </c>
      <c r="C136" s="122">
        <v>10295</v>
      </c>
      <c r="D136" s="122">
        <v>3787</v>
      </c>
      <c r="E136" s="122">
        <v>2900</v>
      </c>
      <c r="F136" s="122">
        <v>0</v>
      </c>
      <c r="G136" s="122">
        <v>11490</v>
      </c>
      <c r="H136" s="122">
        <v>0</v>
      </c>
      <c r="I136" s="122">
        <v>-31</v>
      </c>
      <c r="J136" s="122">
        <v>-402</v>
      </c>
      <c r="K136" s="122">
        <v>1300</v>
      </c>
      <c r="L136" s="85">
        <v>36836</v>
      </c>
      <c r="M136" s="85">
        <v>-2126</v>
      </c>
    </row>
    <row r="137" spans="1:13" x14ac:dyDescent="0.2">
      <c r="A137" s="123" t="s">
        <v>483</v>
      </c>
      <c r="B137" s="122">
        <v>8423</v>
      </c>
      <c r="C137" s="122">
        <v>11755</v>
      </c>
      <c r="D137" s="122">
        <v>4280</v>
      </c>
      <c r="E137" s="122">
        <v>2503</v>
      </c>
      <c r="F137" s="122">
        <v>0</v>
      </c>
      <c r="G137" s="122">
        <v>10041</v>
      </c>
      <c r="H137" s="122">
        <v>0</v>
      </c>
      <c r="I137" s="122">
        <v>22</v>
      </c>
      <c r="J137" s="122">
        <v>-373</v>
      </c>
      <c r="K137" s="122">
        <v>1300</v>
      </c>
      <c r="L137" s="85">
        <v>37951</v>
      </c>
      <c r="M137" s="85">
        <v>-1011</v>
      </c>
    </row>
    <row r="138" spans="1:13" x14ac:dyDescent="0.2">
      <c r="A138" s="123" t="s">
        <v>484</v>
      </c>
      <c r="B138" s="122">
        <v>9970</v>
      </c>
      <c r="C138" s="122">
        <v>13774</v>
      </c>
      <c r="D138" s="122">
        <v>4310</v>
      </c>
      <c r="E138" s="122">
        <v>2440</v>
      </c>
      <c r="F138" s="122">
        <v>1</v>
      </c>
      <c r="G138" s="122">
        <v>8005</v>
      </c>
      <c r="H138" s="122">
        <v>0</v>
      </c>
      <c r="I138" s="122">
        <v>22</v>
      </c>
      <c r="J138" s="122">
        <v>-52</v>
      </c>
      <c r="K138" s="122">
        <v>1300</v>
      </c>
      <c r="L138" s="85">
        <v>39770</v>
      </c>
      <c r="M138" s="85">
        <v>808</v>
      </c>
    </row>
    <row r="139" spans="1:13" x14ac:dyDescent="0.2">
      <c r="A139" s="123" t="s">
        <v>485</v>
      </c>
      <c r="B139" s="122">
        <v>8180</v>
      </c>
      <c r="C139" s="122">
        <v>12157</v>
      </c>
      <c r="D139" s="122">
        <v>4887</v>
      </c>
      <c r="E139" s="122">
        <v>3206</v>
      </c>
      <c r="F139" s="122">
        <v>90</v>
      </c>
      <c r="G139" s="122">
        <v>9439</v>
      </c>
      <c r="H139" s="122">
        <v>7</v>
      </c>
      <c r="I139" s="122">
        <v>-31</v>
      </c>
      <c r="J139" s="122">
        <v>-402</v>
      </c>
      <c r="K139" s="122">
        <v>1300</v>
      </c>
      <c r="L139" s="85">
        <v>38833</v>
      </c>
      <c r="M139" s="85">
        <v>-129</v>
      </c>
    </row>
    <row r="140" spans="1:13" x14ac:dyDescent="0.2">
      <c r="A140" s="123" t="s">
        <v>486</v>
      </c>
      <c r="B140" s="122">
        <v>10344</v>
      </c>
      <c r="C140" s="122">
        <v>13830</v>
      </c>
      <c r="D140" s="122">
        <v>4458</v>
      </c>
      <c r="E140" s="122">
        <v>2566</v>
      </c>
      <c r="F140" s="122">
        <v>1</v>
      </c>
      <c r="G140" s="122">
        <v>7703</v>
      </c>
      <c r="H140" s="122">
        <v>8</v>
      </c>
      <c r="I140" s="122">
        <v>22</v>
      </c>
      <c r="J140" s="122">
        <v>-136</v>
      </c>
      <c r="K140" s="122">
        <v>1300</v>
      </c>
      <c r="L140" s="85">
        <v>40096</v>
      </c>
      <c r="M140" s="85">
        <v>1134</v>
      </c>
    </row>
    <row r="141" spans="1:13" x14ac:dyDescent="0.2">
      <c r="A141" s="123" t="s">
        <v>487</v>
      </c>
      <c r="B141" s="122">
        <v>7222</v>
      </c>
      <c r="C141" s="122">
        <v>10810</v>
      </c>
      <c r="D141" s="122">
        <v>4314</v>
      </c>
      <c r="E141" s="122">
        <v>3103</v>
      </c>
      <c r="F141" s="122">
        <v>39</v>
      </c>
      <c r="G141" s="122">
        <v>13003</v>
      </c>
      <c r="H141" s="122">
        <v>0</v>
      </c>
      <c r="I141" s="122">
        <v>-31</v>
      </c>
      <c r="J141" s="122">
        <v>-402</v>
      </c>
      <c r="K141" s="122">
        <v>1300</v>
      </c>
      <c r="L141" s="85">
        <v>39358</v>
      </c>
      <c r="M141" s="85">
        <v>396</v>
      </c>
    </row>
    <row r="142" spans="1:13" x14ac:dyDescent="0.2">
      <c r="A142" s="123" t="s">
        <v>488</v>
      </c>
      <c r="B142" s="122">
        <v>7430</v>
      </c>
      <c r="C142" s="122">
        <v>11029</v>
      </c>
      <c r="D142" s="122">
        <v>3677</v>
      </c>
      <c r="E142" s="122">
        <v>3672</v>
      </c>
      <c r="F142" s="122">
        <v>36</v>
      </c>
      <c r="G142" s="122">
        <v>11117</v>
      </c>
      <c r="H142" s="122">
        <v>0</v>
      </c>
      <c r="I142" s="122">
        <v>22</v>
      </c>
      <c r="J142" s="122">
        <v>-290</v>
      </c>
      <c r="K142" s="122">
        <v>1300</v>
      </c>
      <c r="L142" s="85">
        <v>37993</v>
      </c>
      <c r="M142" s="85">
        <v>-969</v>
      </c>
    </row>
    <row r="143" spans="1:13" x14ac:dyDescent="0.2">
      <c r="A143" s="123" t="s">
        <v>489</v>
      </c>
      <c r="B143" s="122">
        <v>8674</v>
      </c>
      <c r="C143" s="122">
        <v>13059</v>
      </c>
      <c r="D143" s="122">
        <v>4147</v>
      </c>
      <c r="E143" s="122">
        <v>2003</v>
      </c>
      <c r="F143" s="122">
        <v>0</v>
      </c>
      <c r="G143" s="122">
        <v>9348</v>
      </c>
      <c r="H143" s="122">
        <v>0</v>
      </c>
      <c r="I143" s="122">
        <v>22</v>
      </c>
      <c r="J143" s="122">
        <v>646</v>
      </c>
      <c r="K143" s="122">
        <v>1300</v>
      </c>
      <c r="L143" s="85">
        <v>39199</v>
      </c>
      <c r="M143" s="85">
        <v>237</v>
      </c>
    </row>
    <row r="144" spans="1:13" x14ac:dyDescent="0.2">
      <c r="A144" s="123" t="s">
        <v>490</v>
      </c>
      <c r="B144" s="122">
        <v>6420</v>
      </c>
      <c r="C144" s="122">
        <v>9678</v>
      </c>
      <c r="D144" s="122">
        <v>3535</v>
      </c>
      <c r="E144" s="122">
        <v>2519</v>
      </c>
      <c r="F144" s="122">
        <v>0</v>
      </c>
      <c r="G144" s="122">
        <v>13834</v>
      </c>
      <c r="H144" s="122">
        <v>0</v>
      </c>
      <c r="I144" s="122">
        <v>-31</v>
      </c>
      <c r="J144" s="122">
        <v>-319</v>
      </c>
      <c r="K144" s="122">
        <v>1300</v>
      </c>
      <c r="L144" s="85">
        <v>36936</v>
      </c>
      <c r="M144" s="85">
        <v>-2026</v>
      </c>
    </row>
    <row r="145" spans="1:13" x14ac:dyDescent="0.2">
      <c r="A145" s="123" t="s">
        <v>491</v>
      </c>
      <c r="B145" s="122">
        <v>9146</v>
      </c>
      <c r="C145" s="122">
        <v>12973</v>
      </c>
      <c r="D145" s="122">
        <v>4723</v>
      </c>
      <c r="E145" s="122">
        <v>3638</v>
      </c>
      <c r="F145" s="122">
        <v>264</v>
      </c>
      <c r="G145" s="122">
        <v>9040</v>
      </c>
      <c r="H145" s="122">
        <v>1</v>
      </c>
      <c r="I145" s="122">
        <v>-31</v>
      </c>
      <c r="J145" s="122">
        <v>-402</v>
      </c>
      <c r="K145" s="122">
        <v>1300</v>
      </c>
      <c r="L145" s="85">
        <v>40652</v>
      </c>
      <c r="M145" s="85">
        <v>1690</v>
      </c>
    </row>
    <row r="146" spans="1:13" x14ac:dyDescent="0.2">
      <c r="A146" s="123" t="s">
        <v>492</v>
      </c>
      <c r="B146" s="122">
        <v>7124</v>
      </c>
      <c r="C146" s="122">
        <v>10439</v>
      </c>
      <c r="D146" s="122">
        <v>3754</v>
      </c>
      <c r="E146" s="122">
        <v>2789</v>
      </c>
      <c r="F146" s="122">
        <v>9</v>
      </c>
      <c r="G146" s="122">
        <v>13100</v>
      </c>
      <c r="H146" s="122">
        <v>0</v>
      </c>
      <c r="I146" s="122">
        <v>-31</v>
      </c>
      <c r="J146" s="122">
        <v>-231</v>
      </c>
      <c r="K146" s="122">
        <v>1300</v>
      </c>
      <c r="L146" s="85">
        <v>38253</v>
      </c>
      <c r="M146" s="85">
        <v>-709</v>
      </c>
    </row>
    <row r="147" spans="1:13" x14ac:dyDescent="0.2">
      <c r="A147" s="123" t="s">
        <v>493</v>
      </c>
      <c r="B147" s="122">
        <v>6998</v>
      </c>
      <c r="C147" s="122">
        <v>10756</v>
      </c>
      <c r="D147" s="122">
        <v>4629</v>
      </c>
      <c r="E147" s="122">
        <v>3053</v>
      </c>
      <c r="F147" s="122">
        <v>0</v>
      </c>
      <c r="G147" s="122">
        <v>13018</v>
      </c>
      <c r="H147" s="122">
        <v>0</v>
      </c>
      <c r="I147" s="122">
        <v>-31</v>
      </c>
      <c r="J147" s="122">
        <v>-402</v>
      </c>
      <c r="K147" s="122">
        <v>1300</v>
      </c>
      <c r="L147" s="85">
        <v>39321</v>
      </c>
      <c r="M147" s="85">
        <v>359</v>
      </c>
    </row>
    <row r="148" spans="1:13" x14ac:dyDescent="0.2">
      <c r="A148" s="123" t="s">
        <v>494</v>
      </c>
      <c r="B148" s="122">
        <v>7486</v>
      </c>
      <c r="C148" s="122">
        <v>11656</v>
      </c>
      <c r="D148" s="122">
        <v>4551</v>
      </c>
      <c r="E148" s="122">
        <v>3547</v>
      </c>
      <c r="F148" s="122">
        <v>42</v>
      </c>
      <c r="G148" s="122">
        <v>12078</v>
      </c>
      <c r="H148" s="122">
        <v>71</v>
      </c>
      <c r="I148" s="122">
        <v>-31</v>
      </c>
      <c r="J148" s="122">
        <v>-402</v>
      </c>
      <c r="K148" s="122">
        <v>1300</v>
      </c>
      <c r="L148" s="85">
        <v>40298</v>
      </c>
      <c r="M148" s="85">
        <v>1336</v>
      </c>
    </row>
    <row r="149" spans="1:13" ht="14.25" customHeight="1" x14ac:dyDescent="0.2">
      <c r="A149" s="18" t="s">
        <v>495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85"/>
      <c r="M149" s="85"/>
    </row>
    <row r="150" spans="1:13" x14ac:dyDescent="0.2">
      <c r="A150" s="123" t="s">
        <v>496</v>
      </c>
      <c r="B150" s="122">
        <v>7345</v>
      </c>
      <c r="C150" s="122">
        <v>10578</v>
      </c>
      <c r="D150" s="122">
        <v>4275</v>
      </c>
      <c r="E150" s="122">
        <v>3131</v>
      </c>
      <c r="F150" s="122">
        <v>51</v>
      </c>
      <c r="G150" s="122">
        <v>12149</v>
      </c>
      <c r="H150" s="122">
        <v>15</v>
      </c>
      <c r="I150" s="122">
        <v>-150</v>
      </c>
      <c r="J150" s="122">
        <v>-373</v>
      </c>
      <c r="K150" s="122">
        <v>1064</v>
      </c>
      <c r="L150" s="85">
        <v>38085</v>
      </c>
      <c r="M150" s="85">
        <v>-877</v>
      </c>
    </row>
    <row r="151" spans="1:13" x14ac:dyDescent="0.2">
      <c r="A151" s="123" t="s">
        <v>497</v>
      </c>
      <c r="B151" s="122">
        <v>7861</v>
      </c>
      <c r="C151" s="122">
        <v>10422</v>
      </c>
      <c r="D151" s="122">
        <v>3626</v>
      </c>
      <c r="E151" s="122">
        <v>3485</v>
      </c>
      <c r="F151" s="122">
        <v>123</v>
      </c>
      <c r="G151" s="122">
        <v>11014</v>
      </c>
      <c r="H151" s="122">
        <v>39</v>
      </c>
      <c r="I151" s="122">
        <v>-86</v>
      </c>
      <c r="J151" s="122">
        <v>-291</v>
      </c>
      <c r="K151" s="122">
        <v>1064</v>
      </c>
      <c r="L151" s="85">
        <v>37257</v>
      </c>
      <c r="M151" s="85">
        <v>-1705</v>
      </c>
    </row>
    <row r="152" spans="1:13" x14ac:dyDescent="0.2">
      <c r="A152" s="123" t="s">
        <v>498</v>
      </c>
      <c r="B152" s="122">
        <v>8384</v>
      </c>
      <c r="C152" s="122">
        <v>13271</v>
      </c>
      <c r="D152" s="122">
        <v>4630</v>
      </c>
      <c r="E152" s="122">
        <v>3759</v>
      </c>
      <c r="F152" s="122">
        <v>302</v>
      </c>
      <c r="G152" s="122">
        <v>12079</v>
      </c>
      <c r="H152" s="122">
        <v>231</v>
      </c>
      <c r="I152" s="122">
        <v>71</v>
      </c>
      <c r="J152" s="122">
        <v>-402</v>
      </c>
      <c r="K152" s="122">
        <v>1064</v>
      </c>
      <c r="L152" s="85">
        <v>43389</v>
      </c>
      <c r="M152" s="85">
        <v>4427</v>
      </c>
    </row>
    <row r="153" spans="1:13" x14ac:dyDescent="0.2">
      <c r="A153" s="123" t="s">
        <v>499</v>
      </c>
      <c r="B153" s="122">
        <v>9042</v>
      </c>
      <c r="C153" s="122">
        <v>13599</v>
      </c>
      <c r="D153" s="122">
        <v>4322</v>
      </c>
      <c r="E153" s="122">
        <v>2573</v>
      </c>
      <c r="F153" s="122">
        <v>0</v>
      </c>
      <c r="G153" s="122">
        <v>9113</v>
      </c>
      <c r="H153" s="122">
        <v>0</v>
      </c>
      <c r="I153" s="122">
        <v>-64</v>
      </c>
      <c r="J153" s="122">
        <v>126</v>
      </c>
      <c r="K153" s="122">
        <v>1064</v>
      </c>
      <c r="L153" s="85">
        <v>39775</v>
      </c>
      <c r="M153" s="85">
        <v>813</v>
      </c>
    </row>
    <row r="154" spans="1:13" x14ac:dyDescent="0.2">
      <c r="A154" s="123" t="s">
        <v>500</v>
      </c>
      <c r="B154" s="122">
        <v>7011</v>
      </c>
      <c r="C154" s="122">
        <v>11023</v>
      </c>
      <c r="D154" s="122">
        <v>4142</v>
      </c>
      <c r="E154" s="122">
        <v>3180</v>
      </c>
      <c r="F154" s="122">
        <v>7</v>
      </c>
      <c r="G154" s="122">
        <v>12405</v>
      </c>
      <c r="H154" s="122">
        <v>21</v>
      </c>
      <c r="I154" s="122">
        <v>-150</v>
      </c>
      <c r="J154" s="122">
        <v>-402</v>
      </c>
      <c r="K154" s="122">
        <v>1064</v>
      </c>
      <c r="L154" s="85">
        <v>38301</v>
      </c>
      <c r="M154" s="85">
        <v>-661</v>
      </c>
    </row>
    <row r="155" spans="1:13" x14ac:dyDescent="0.2">
      <c r="A155" s="123" t="s">
        <v>501</v>
      </c>
      <c r="B155" s="122">
        <v>7783</v>
      </c>
      <c r="C155" s="122">
        <v>10866</v>
      </c>
      <c r="D155" s="122">
        <v>3660</v>
      </c>
      <c r="E155" s="122">
        <v>2902</v>
      </c>
      <c r="F155" s="122">
        <v>0</v>
      </c>
      <c r="G155" s="122">
        <v>11738</v>
      </c>
      <c r="H155" s="122">
        <v>0</v>
      </c>
      <c r="I155" s="122">
        <v>-150</v>
      </c>
      <c r="J155" s="122">
        <v>-289</v>
      </c>
      <c r="K155" s="122">
        <v>1064</v>
      </c>
      <c r="L155" s="85">
        <v>37574</v>
      </c>
      <c r="M155" s="85">
        <v>-1388</v>
      </c>
    </row>
    <row r="156" spans="1:13" ht="14.25" customHeight="1" x14ac:dyDescent="0.2">
      <c r="A156" s="18" t="s">
        <v>502</v>
      </c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85"/>
      <c r="M156" s="85"/>
    </row>
    <row r="157" spans="1:13" x14ac:dyDescent="0.2">
      <c r="A157" s="123" t="s">
        <v>503</v>
      </c>
      <c r="B157" s="122">
        <v>9274</v>
      </c>
      <c r="C157" s="122">
        <v>12234</v>
      </c>
      <c r="D157" s="122">
        <v>4667</v>
      </c>
      <c r="E157" s="122">
        <v>3291</v>
      </c>
      <c r="F157" s="122">
        <v>71</v>
      </c>
      <c r="G157" s="122">
        <v>7930</v>
      </c>
      <c r="H157" s="122">
        <v>443</v>
      </c>
      <c r="I157" s="122">
        <v>-13</v>
      </c>
      <c r="J157" s="122">
        <v>-232</v>
      </c>
      <c r="K157" s="122">
        <v>1278</v>
      </c>
      <c r="L157" s="85">
        <v>38943</v>
      </c>
      <c r="M157" s="85">
        <v>-19</v>
      </c>
    </row>
    <row r="158" spans="1:13" x14ac:dyDescent="0.2">
      <c r="A158" s="123" t="s">
        <v>504</v>
      </c>
      <c r="B158" s="122">
        <v>7822</v>
      </c>
      <c r="C158" s="122">
        <v>11472</v>
      </c>
      <c r="D158" s="122">
        <v>3827</v>
      </c>
      <c r="E158" s="122">
        <v>2708</v>
      </c>
      <c r="F158" s="122">
        <v>0</v>
      </c>
      <c r="G158" s="122">
        <v>11098</v>
      </c>
      <c r="H158" s="122">
        <v>0</v>
      </c>
      <c r="I158" s="122">
        <v>-13</v>
      </c>
      <c r="J158" s="122">
        <v>-402</v>
      </c>
      <c r="K158" s="122">
        <v>1278</v>
      </c>
      <c r="L158" s="85">
        <v>37790</v>
      </c>
      <c r="M158" s="85">
        <v>-1172</v>
      </c>
    </row>
    <row r="159" spans="1:13" x14ac:dyDescent="0.2">
      <c r="A159" s="123" t="s">
        <v>505</v>
      </c>
      <c r="B159" s="122">
        <v>5759</v>
      </c>
      <c r="C159" s="122">
        <v>9904</v>
      </c>
      <c r="D159" s="122">
        <v>4107</v>
      </c>
      <c r="E159" s="122">
        <v>3932</v>
      </c>
      <c r="F159" s="122">
        <v>0</v>
      </c>
      <c r="G159" s="122">
        <v>16429</v>
      </c>
      <c r="H159" s="122">
        <v>47</v>
      </c>
      <c r="I159" s="122">
        <v>143</v>
      </c>
      <c r="J159" s="122">
        <v>-402</v>
      </c>
      <c r="K159" s="122">
        <v>1278</v>
      </c>
      <c r="L159" s="85">
        <v>41197</v>
      </c>
      <c r="M159" s="85">
        <v>2235</v>
      </c>
    </row>
    <row r="160" spans="1:13" x14ac:dyDescent="0.2">
      <c r="A160" s="123" t="s">
        <v>506</v>
      </c>
      <c r="B160" s="122">
        <v>9149</v>
      </c>
      <c r="C160" s="122">
        <v>13010</v>
      </c>
      <c r="D160" s="122">
        <v>4309</v>
      </c>
      <c r="E160" s="122">
        <v>2543</v>
      </c>
      <c r="F160" s="122">
        <v>0</v>
      </c>
      <c r="G160" s="122">
        <v>8742</v>
      </c>
      <c r="H160" s="122">
        <v>326</v>
      </c>
      <c r="I160" s="122">
        <v>-53</v>
      </c>
      <c r="J160" s="122">
        <v>-344</v>
      </c>
      <c r="K160" s="122">
        <v>1278</v>
      </c>
      <c r="L160" s="85">
        <v>38960</v>
      </c>
      <c r="M160" s="85">
        <v>-2</v>
      </c>
    </row>
    <row r="161" spans="1:13" x14ac:dyDescent="0.2">
      <c r="A161" s="123" t="s">
        <v>507</v>
      </c>
      <c r="B161" s="122">
        <v>8260</v>
      </c>
      <c r="C161" s="122">
        <v>10887</v>
      </c>
      <c r="D161" s="122">
        <v>3871</v>
      </c>
      <c r="E161" s="122">
        <v>3917</v>
      </c>
      <c r="F161" s="122">
        <v>193</v>
      </c>
      <c r="G161" s="122">
        <v>10715</v>
      </c>
      <c r="H161" s="122">
        <v>22</v>
      </c>
      <c r="I161" s="122">
        <v>12</v>
      </c>
      <c r="J161" s="122">
        <v>-402</v>
      </c>
      <c r="K161" s="122">
        <v>1278</v>
      </c>
      <c r="L161" s="85">
        <v>38753</v>
      </c>
      <c r="M161" s="85">
        <v>-209</v>
      </c>
    </row>
    <row r="162" spans="1:13" x14ac:dyDescent="0.2">
      <c r="A162" s="123" t="s">
        <v>508</v>
      </c>
      <c r="B162" s="122">
        <v>6239</v>
      </c>
      <c r="C162" s="122">
        <v>10592</v>
      </c>
      <c r="D162" s="122">
        <v>4129</v>
      </c>
      <c r="E162" s="122">
        <v>3107</v>
      </c>
      <c r="F162" s="122">
        <v>0</v>
      </c>
      <c r="G162" s="122">
        <v>13279</v>
      </c>
      <c r="H162" s="122">
        <v>51</v>
      </c>
      <c r="I162" s="122">
        <v>1621</v>
      </c>
      <c r="J162" s="122">
        <v>-402</v>
      </c>
      <c r="K162" s="122">
        <v>1278</v>
      </c>
      <c r="L162" s="85">
        <v>39894</v>
      </c>
      <c r="M162" s="85">
        <v>932</v>
      </c>
    </row>
    <row r="163" spans="1:13" x14ac:dyDescent="0.2">
      <c r="A163" s="123" t="s">
        <v>509</v>
      </c>
      <c r="B163" s="122">
        <v>7467</v>
      </c>
      <c r="C163" s="122">
        <v>10596</v>
      </c>
      <c r="D163" s="122">
        <v>4517</v>
      </c>
      <c r="E163" s="122">
        <v>2487</v>
      </c>
      <c r="F163" s="122">
        <v>0</v>
      </c>
      <c r="G163" s="122">
        <v>13116</v>
      </c>
      <c r="H163" s="122">
        <v>92</v>
      </c>
      <c r="I163" s="122">
        <v>471</v>
      </c>
      <c r="J163" s="122">
        <v>-402</v>
      </c>
      <c r="K163" s="122">
        <v>1278</v>
      </c>
      <c r="L163" s="85">
        <v>39622</v>
      </c>
      <c r="M163" s="85">
        <v>660</v>
      </c>
    </row>
    <row r="164" spans="1:13" x14ac:dyDescent="0.2">
      <c r="A164" s="123" t="s">
        <v>510</v>
      </c>
      <c r="B164" s="122">
        <v>7922</v>
      </c>
      <c r="C164" s="122">
        <v>11735</v>
      </c>
      <c r="D164" s="122">
        <v>4193</v>
      </c>
      <c r="E164" s="122">
        <v>3625</v>
      </c>
      <c r="F164" s="122">
        <v>139</v>
      </c>
      <c r="G164" s="122">
        <v>12541</v>
      </c>
      <c r="H164" s="122">
        <v>20</v>
      </c>
      <c r="I164" s="122">
        <v>-56</v>
      </c>
      <c r="J164" s="122">
        <v>-402</v>
      </c>
      <c r="K164" s="122">
        <v>1278</v>
      </c>
      <c r="L164" s="85">
        <v>40995</v>
      </c>
      <c r="M164" s="85">
        <v>2033</v>
      </c>
    </row>
    <row r="165" spans="1:13" x14ac:dyDescent="0.2">
      <c r="A165" s="123" t="s">
        <v>511</v>
      </c>
      <c r="B165" s="122">
        <v>6466</v>
      </c>
      <c r="C165" s="122">
        <v>10940</v>
      </c>
      <c r="D165" s="122">
        <v>4838</v>
      </c>
      <c r="E165" s="122">
        <v>3689</v>
      </c>
      <c r="F165" s="122">
        <v>0</v>
      </c>
      <c r="G165" s="122">
        <v>13613</v>
      </c>
      <c r="H165" s="122">
        <v>47</v>
      </c>
      <c r="I165" s="122">
        <v>667</v>
      </c>
      <c r="J165" s="122">
        <v>-402</v>
      </c>
      <c r="K165" s="122">
        <v>1278</v>
      </c>
      <c r="L165" s="85">
        <v>41136</v>
      </c>
      <c r="M165" s="85">
        <v>2174</v>
      </c>
    </row>
    <row r="166" spans="1:13" x14ac:dyDescent="0.2">
      <c r="A166" s="123" t="s">
        <v>512</v>
      </c>
      <c r="B166" s="122">
        <v>6752</v>
      </c>
      <c r="C166" s="122">
        <v>11067</v>
      </c>
      <c r="D166" s="122">
        <v>4326</v>
      </c>
      <c r="E166" s="122">
        <v>2285</v>
      </c>
      <c r="F166" s="122">
        <v>0</v>
      </c>
      <c r="G166" s="122">
        <v>12717</v>
      </c>
      <c r="H166" s="122">
        <v>0</v>
      </c>
      <c r="I166" s="122">
        <v>471</v>
      </c>
      <c r="J166" s="122">
        <v>-402</v>
      </c>
      <c r="K166" s="122">
        <v>1278</v>
      </c>
      <c r="L166" s="85">
        <v>38494</v>
      </c>
      <c r="M166" s="85">
        <v>-468</v>
      </c>
    </row>
    <row r="167" spans="1:13" x14ac:dyDescent="0.2">
      <c r="A167" s="123" t="s">
        <v>513</v>
      </c>
      <c r="B167" s="122">
        <v>5220</v>
      </c>
      <c r="C167" s="122">
        <v>9722</v>
      </c>
      <c r="D167" s="122">
        <v>4441</v>
      </c>
      <c r="E167" s="122">
        <v>3073</v>
      </c>
      <c r="F167" s="122">
        <v>0</v>
      </c>
      <c r="G167" s="122">
        <v>15311</v>
      </c>
      <c r="H167" s="122">
        <v>200</v>
      </c>
      <c r="I167" s="122">
        <v>494</v>
      </c>
      <c r="J167" s="122">
        <v>-402</v>
      </c>
      <c r="K167" s="122">
        <v>1278</v>
      </c>
      <c r="L167" s="85">
        <v>39337</v>
      </c>
      <c r="M167" s="85">
        <v>375</v>
      </c>
    </row>
    <row r="168" spans="1:13" x14ac:dyDescent="0.2">
      <c r="A168" s="123" t="s">
        <v>514</v>
      </c>
      <c r="B168" s="122">
        <v>8319</v>
      </c>
      <c r="C168" s="122">
        <v>9561</v>
      </c>
      <c r="D168" s="122">
        <v>3223</v>
      </c>
      <c r="E168" s="122">
        <v>6326</v>
      </c>
      <c r="F168" s="122">
        <v>318</v>
      </c>
      <c r="G168" s="122">
        <v>8620</v>
      </c>
      <c r="H168" s="122">
        <v>160</v>
      </c>
      <c r="I168" s="122">
        <v>130</v>
      </c>
      <c r="J168" s="122">
        <v>210</v>
      </c>
      <c r="K168" s="122">
        <v>1278</v>
      </c>
      <c r="L168" s="85">
        <v>38145</v>
      </c>
      <c r="M168" s="85">
        <v>-817</v>
      </c>
    </row>
    <row r="169" spans="1:13" x14ac:dyDescent="0.2">
      <c r="A169" s="123" t="s">
        <v>515</v>
      </c>
      <c r="B169" s="122">
        <v>7065</v>
      </c>
      <c r="C169" s="122">
        <v>11116</v>
      </c>
      <c r="D169" s="122">
        <v>4559</v>
      </c>
      <c r="E169" s="122">
        <v>2798</v>
      </c>
      <c r="F169" s="122">
        <v>32</v>
      </c>
      <c r="G169" s="122">
        <v>11394</v>
      </c>
      <c r="H169" s="122">
        <v>14</v>
      </c>
      <c r="I169" s="122">
        <v>-79</v>
      </c>
      <c r="J169" s="122">
        <v>-402</v>
      </c>
      <c r="K169" s="122">
        <v>1278</v>
      </c>
      <c r="L169" s="85">
        <v>37775</v>
      </c>
      <c r="M169" s="85">
        <v>-1187</v>
      </c>
    </row>
    <row r="170" spans="1:13" x14ac:dyDescent="0.2">
      <c r="A170" s="123" t="s">
        <v>516</v>
      </c>
      <c r="B170" s="122">
        <v>7333</v>
      </c>
      <c r="C170" s="122">
        <v>10807</v>
      </c>
      <c r="D170" s="122">
        <v>4428</v>
      </c>
      <c r="E170" s="122">
        <v>2927</v>
      </c>
      <c r="F170" s="122">
        <v>11</v>
      </c>
      <c r="G170" s="122">
        <v>12058</v>
      </c>
      <c r="H170" s="122">
        <v>49</v>
      </c>
      <c r="I170" s="122">
        <v>-56</v>
      </c>
      <c r="J170" s="122">
        <v>-402</v>
      </c>
      <c r="K170" s="122">
        <v>1278</v>
      </c>
      <c r="L170" s="85">
        <v>38433</v>
      </c>
      <c r="M170" s="85">
        <v>-529</v>
      </c>
    </row>
    <row r="171" spans="1:13" x14ac:dyDescent="0.2">
      <c r="A171" s="123" t="s">
        <v>517</v>
      </c>
      <c r="B171" s="122">
        <v>7081</v>
      </c>
      <c r="C171" s="122">
        <v>10275</v>
      </c>
      <c r="D171" s="122">
        <v>4331</v>
      </c>
      <c r="E171" s="122">
        <v>2813</v>
      </c>
      <c r="F171" s="122">
        <v>0</v>
      </c>
      <c r="G171" s="122">
        <v>13674</v>
      </c>
      <c r="H171" s="122">
        <v>70</v>
      </c>
      <c r="I171" s="122">
        <v>-79</v>
      </c>
      <c r="J171" s="122">
        <v>-402</v>
      </c>
      <c r="K171" s="122">
        <v>1278</v>
      </c>
      <c r="L171" s="85">
        <v>39041</v>
      </c>
      <c r="M171" s="85">
        <v>79</v>
      </c>
    </row>
    <row r="172" spans="1:13" x14ac:dyDescent="0.2">
      <c r="A172" s="123" t="s">
        <v>518</v>
      </c>
      <c r="B172" s="122">
        <v>10418</v>
      </c>
      <c r="C172" s="122">
        <v>14162</v>
      </c>
      <c r="D172" s="122">
        <v>4311</v>
      </c>
      <c r="E172" s="122">
        <v>2849</v>
      </c>
      <c r="F172" s="122">
        <v>0</v>
      </c>
      <c r="G172" s="122">
        <v>7236</v>
      </c>
      <c r="H172" s="122">
        <v>12</v>
      </c>
      <c r="I172" s="122">
        <v>65</v>
      </c>
      <c r="J172" s="122">
        <v>-49</v>
      </c>
      <c r="K172" s="122">
        <v>1278</v>
      </c>
      <c r="L172" s="85">
        <v>40282</v>
      </c>
      <c r="M172" s="85">
        <v>1320</v>
      </c>
    </row>
    <row r="173" spans="1:13" x14ac:dyDescent="0.2">
      <c r="A173" s="123" t="s">
        <v>519</v>
      </c>
      <c r="B173" s="122">
        <v>5769</v>
      </c>
      <c r="C173" s="122">
        <v>9560</v>
      </c>
      <c r="D173" s="122">
        <v>3998</v>
      </c>
      <c r="E173" s="122">
        <v>2352</v>
      </c>
      <c r="F173" s="122">
        <v>0</v>
      </c>
      <c r="G173" s="122">
        <v>14937</v>
      </c>
      <c r="H173" s="122">
        <v>33</v>
      </c>
      <c r="I173" s="122">
        <v>471</v>
      </c>
      <c r="J173" s="122">
        <v>-402</v>
      </c>
      <c r="K173" s="122">
        <v>1278</v>
      </c>
      <c r="L173" s="85">
        <v>37996</v>
      </c>
      <c r="M173" s="85">
        <v>-966</v>
      </c>
    </row>
    <row r="174" spans="1:13" x14ac:dyDescent="0.2">
      <c r="A174" s="123" t="s">
        <v>520</v>
      </c>
      <c r="B174" s="122">
        <v>8839</v>
      </c>
      <c r="C174" s="122">
        <v>11947</v>
      </c>
      <c r="D174" s="122">
        <v>3770</v>
      </c>
      <c r="E174" s="122">
        <v>2913</v>
      </c>
      <c r="F174" s="122">
        <v>0</v>
      </c>
      <c r="G174" s="122">
        <v>10392</v>
      </c>
      <c r="H174" s="122">
        <v>0</v>
      </c>
      <c r="I174" s="122">
        <v>-64</v>
      </c>
      <c r="J174" s="122">
        <v>-115</v>
      </c>
      <c r="K174" s="122">
        <v>1278</v>
      </c>
      <c r="L174" s="85">
        <v>38960</v>
      </c>
      <c r="M174" s="85">
        <v>-2</v>
      </c>
    </row>
    <row r="175" spans="1:13" x14ac:dyDescent="0.2">
      <c r="A175" s="123" t="s">
        <v>521</v>
      </c>
      <c r="B175" s="122">
        <v>10119</v>
      </c>
      <c r="C175" s="122">
        <v>14131</v>
      </c>
      <c r="D175" s="122">
        <v>4267</v>
      </c>
      <c r="E175" s="122">
        <v>2700</v>
      </c>
      <c r="F175" s="122">
        <v>0</v>
      </c>
      <c r="G175" s="122">
        <v>8007</v>
      </c>
      <c r="H175" s="122">
        <v>0</v>
      </c>
      <c r="I175" s="122">
        <v>-13</v>
      </c>
      <c r="J175" s="122">
        <v>-164</v>
      </c>
      <c r="K175" s="122">
        <v>1278</v>
      </c>
      <c r="L175" s="85">
        <v>40325</v>
      </c>
      <c r="M175" s="85">
        <v>1363</v>
      </c>
    </row>
    <row r="176" spans="1:13" x14ac:dyDescent="0.2">
      <c r="A176" s="123" t="s">
        <v>522</v>
      </c>
      <c r="B176" s="122">
        <v>7133</v>
      </c>
      <c r="C176" s="122">
        <v>10713</v>
      </c>
      <c r="D176" s="122">
        <v>3831</v>
      </c>
      <c r="E176" s="122">
        <v>3109</v>
      </c>
      <c r="F176" s="122">
        <v>0</v>
      </c>
      <c r="G176" s="122">
        <v>11709</v>
      </c>
      <c r="H176" s="122">
        <v>0</v>
      </c>
      <c r="I176" s="122">
        <v>-79</v>
      </c>
      <c r="J176" s="122">
        <v>-402</v>
      </c>
      <c r="K176" s="122">
        <v>1278</v>
      </c>
      <c r="L176" s="85">
        <v>37292</v>
      </c>
      <c r="M176" s="85">
        <v>-1670</v>
      </c>
    </row>
    <row r="177" spans="1:13" x14ac:dyDescent="0.2">
      <c r="A177" s="123" t="s">
        <v>523</v>
      </c>
      <c r="B177" s="122">
        <v>9100</v>
      </c>
      <c r="C177" s="122">
        <v>10311</v>
      </c>
      <c r="D177" s="122">
        <v>4244</v>
      </c>
      <c r="E177" s="122">
        <v>3787</v>
      </c>
      <c r="F177" s="122">
        <v>38</v>
      </c>
      <c r="G177" s="122">
        <v>9572</v>
      </c>
      <c r="H177" s="122">
        <v>461</v>
      </c>
      <c r="I177" s="122">
        <v>-13</v>
      </c>
      <c r="J177" s="122">
        <v>-402</v>
      </c>
      <c r="K177" s="122">
        <v>1278</v>
      </c>
      <c r="L177" s="85">
        <v>38376</v>
      </c>
      <c r="M177" s="85">
        <v>-586</v>
      </c>
    </row>
    <row r="178" spans="1:13" x14ac:dyDescent="0.2">
      <c r="A178" s="123" t="s">
        <v>524</v>
      </c>
      <c r="B178" s="122">
        <v>6053</v>
      </c>
      <c r="C178" s="122">
        <v>9466</v>
      </c>
      <c r="D178" s="122">
        <v>3738</v>
      </c>
      <c r="E178" s="122">
        <v>3382</v>
      </c>
      <c r="F178" s="122">
        <v>0</v>
      </c>
      <c r="G178" s="122">
        <v>14506</v>
      </c>
      <c r="H178" s="122">
        <v>17</v>
      </c>
      <c r="I178" s="122">
        <v>-130</v>
      </c>
      <c r="J178" s="122">
        <v>-317</v>
      </c>
      <c r="K178" s="122">
        <v>1278</v>
      </c>
      <c r="L178" s="85">
        <v>37993</v>
      </c>
      <c r="M178" s="85">
        <v>-969</v>
      </c>
    </row>
    <row r="179" spans="1:13" x14ac:dyDescent="0.2">
      <c r="A179" s="123" t="s">
        <v>525</v>
      </c>
      <c r="B179" s="122">
        <v>6775</v>
      </c>
      <c r="C179" s="122">
        <v>10009</v>
      </c>
      <c r="D179" s="122">
        <v>3774</v>
      </c>
      <c r="E179" s="122">
        <v>2883</v>
      </c>
      <c r="F179" s="122">
        <v>0</v>
      </c>
      <c r="G179" s="122">
        <v>13320</v>
      </c>
      <c r="H179" s="122">
        <v>44</v>
      </c>
      <c r="I179" s="122">
        <v>-79</v>
      </c>
      <c r="J179" s="122">
        <v>-402</v>
      </c>
      <c r="K179" s="122">
        <v>1278</v>
      </c>
      <c r="L179" s="85">
        <v>37602</v>
      </c>
      <c r="M179" s="85">
        <v>-1360</v>
      </c>
    </row>
    <row r="180" spans="1:13" x14ac:dyDescent="0.2">
      <c r="A180" s="123" t="s">
        <v>526</v>
      </c>
      <c r="B180" s="122">
        <v>7168</v>
      </c>
      <c r="C180" s="122">
        <v>11864</v>
      </c>
      <c r="D180" s="122">
        <v>4390</v>
      </c>
      <c r="E180" s="122">
        <v>3255</v>
      </c>
      <c r="F180" s="122">
        <v>0</v>
      </c>
      <c r="G180" s="122">
        <v>12168</v>
      </c>
      <c r="H180" s="122">
        <v>0</v>
      </c>
      <c r="I180" s="122">
        <v>-79</v>
      </c>
      <c r="J180" s="122">
        <v>-402</v>
      </c>
      <c r="K180" s="122">
        <v>1278</v>
      </c>
      <c r="L180" s="85">
        <v>39642</v>
      </c>
      <c r="M180" s="85">
        <v>680</v>
      </c>
    </row>
    <row r="181" spans="1:13" x14ac:dyDescent="0.2">
      <c r="A181" s="123" t="s">
        <v>527</v>
      </c>
      <c r="B181" s="122">
        <v>6108</v>
      </c>
      <c r="C181" s="122">
        <v>10345</v>
      </c>
      <c r="D181" s="122">
        <v>3955</v>
      </c>
      <c r="E181" s="122">
        <v>3392</v>
      </c>
      <c r="F181" s="122">
        <v>80</v>
      </c>
      <c r="G181" s="122">
        <v>15173</v>
      </c>
      <c r="H181" s="122">
        <v>145</v>
      </c>
      <c r="I181" s="122">
        <v>-56</v>
      </c>
      <c r="J181" s="122">
        <v>-402</v>
      </c>
      <c r="K181" s="122">
        <v>1278</v>
      </c>
      <c r="L181" s="85">
        <v>40018</v>
      </c>
      <c r="M181" s="85">
        <v>1056</v>
      </c>
    </row>
    <row r="182" spans="1:13" x14ac:dyDescent="0.2">
      <c r="A182" s="123" t="s">
        <v>528</v>
      </c>
      <c r="B182" s="122">
        <v>7451</v>
      </c>
      <c r="C182" s="122">
        <v>10764</v>
      </c>
      <c r="D182" s="122">
        <v>4564</v>
      </c>
      <c r="E182" s="122">
        <v>2899</v>
      </c>
      <c r="F182" s="122">
        <v>0</v>
      </c>
      <c r="G182" s="122">
        <v>13712</v>
      </c>
      <c r="H182" s="122">
        <v>7</v>
      </c>
      <c r="I182" s="122">
        <v>-105</v>
      </c>
      <c r="J182" s="122">
        <v>-402</v>
      </c>
      <c r="K182" s="122">
        <v>1278</v>
      </c>
      <c r="L182" s="85">
        <v>40168</v>
      </c>
      <c r="M182" s="85">
        <v>1206</v>
      </c>
    </row>
    <row r="183" spans="1:13" x14ac:dyDescent="0.2">
      <c r="A183" s="123" t="s">
        <v>529</v>
      </c>
      <c r="B183" s="122">
        <v>8962</v>
      </c>
      <c r="C183" s="122">
        <v>11888</v>
      </c>
      <c r="D183" s="122">
        <v>4038</v>
      </c>
      <c r="E183" s="122">
        <v>3507</v>
      </c>
      <c r="F183" s="122">
        <v>19</v>
      </c>
      <c r="G183" s="122">
        <v>8530</v>
      </c>
      <c r="H183" s="122">
        <v>0</v>
      </c>
      <c r="I183" s="122">
        <v>65</v>
      </c>
      <c r="J183" s="122">
        <v>15</v>
      </c>
      <c r="K183" s="122">
        <v>1278</v>
      </c>
      <c r="L183" s="85">
        <v>38302</v>
      </c>
      <c r="M183" s="85">
        <v>-660</v>
      </c>
    </row>
    <row r="184" spans="1:13" x14ac:dyDescent="0.2">
      <c r="A184" s="123" t="s">
        <v>530</v>
      </c>
      <c r="B184" s="122">
        <v>5987</v>
      </c>
      <c r="C184" s="122">
        <v>9696</v>
      </c>
      <c r="D184" s="122">
        <v>4431</v>
      </c>
      <c r="E184" s="122">
        <v>2880</v>
      </c>
      <c r="F184" s="122">
        <v>0</v>
      </c>
      <c r="G184" s="122">
        <v>13728</v>
      </c>
      <c r="H184" s="122">
        <v>71</v>
      </c>
      <c r="I184" s="122">
        <v>-130</v>
      </c>
      <c r="J184" s="122">
        <v>-318</v>
      </c>
      <c r="K184" s="122">
        <v>1278</v>
      </c>
      <c r="L184" s="85">
        <v>37623</v>
      </c>
      <c r="M184" s="85">
        <v>-1339</v>
      </c>
    </row>
    <row r="185" spans="1:13" x14ac:dyDescent="0.2">
      <c r="A185" s="123" t="s">
        <v>531</v>
      </c>
      <c r="B185" s="122">
        <v>9830</v>
      </c>
      <c r="C185" s="122">
        <v>12627</v>
      </c>
      <c r="D185" s="122">
        <v>4000</v>
      </c>
      <c r="E185" s="122">
        <v>3486</v>
      </c>
      <c r="F185" s="122">
        <v>24</v>
      </c>
      <c r="G185" s="122">
        <v>8892</v>
      </c>
      <c r="H185" s="122">
        <v>0</v>
      </c>
      <c r="I185" s="122">
        <v>65</v>
      </c>
      <c r="J185" s="122">
        <v>38</v>
      </c>
      <c r="K185" s="122">
        <v>1278</v>
      </c>
      <c r="L185" s="85">
        <v>40240</v>
      </c>
      <c r="M185" s="85">
        <v>1278</v>
      </c>
    </row>
    <row r="186" spans="1:13" x14ac:dyDescent="0.2">
      <c r="A186" s="123" t="s">
        <v>532</v>
      </c>
      <c r="B186" s="122">
        <v>7231</v>
      </c>
      <c r="C186" s="122">
        <v>10952</v>
      </c>
      <c r="D186" s="122">
        <v>4133</v>
      </c>
      <c r="E186" s="122">
        <v>3556</v>
      </c>
      <c r="F186" s="122">
        <v>100</v>
      </c>
      <c r="G186" s="122">
        <v>11642</v>
      </c>
      <c r="H186" s="122">
        <v>25</v>
      </c>
      <c r="I186" s="122">
        <v>-56</v>
      </c>
      <c r="J186" s="122">
        <v>-402</v>
      </c>
      <c r="K186" s="122">
        <v>1278</v>
      </c>
      <c r="L186" s="85">
        <v>38459</v>
      </c>
      <c r="M186" s="85">
        <v>-503</v>
      </c>
    </row>
    <row r="187" spans="1:13" x14ac:dyDescent="0.2">
      <c r="A187" s="123" t="s">
        <v>533</v>
      </c>
      <c r="B187" s="122">
        <v>7427</v>
      </c>
      <c r="C187" s="122">
        <v>10057</v>
      </c>
      <c r="D187" s="122">
        <v>3896</v>
      </c>
      <c r="E187" s="122">
        <v>3113</v>
      </c>
      <c r="F187" s="122">
        <v>90</v>
      </c>
      <c r="G187" s="122">
        <v>10042</v>
      </c>
      <c r="H187" s="122">
        <v>0</v>
      </c>
      <c r="I187" s="122">
        <v>-56</v>
      </c>
      <c r="J187" s="122">
        <v>-402</v>
      </c>
      <c r="K187" s="122">
        <v>1278</v>
      </c>
      <c r="L187" s="85">
        <v>35445</v>
      </c>
      <c r="M187" s="85">
        <v>-3517</v>
      </c>
    </row>
    <row r="188" spans="1:13" x14ac:dyDescent="0.2">
      <c r="A188" s="123" t="s">
        <v>534</v>
      </c>
      <c r="B188" s="122">
        <v>4918</v>
      </c>
      <c r="C188" s="122">
        <v>7910</v>
      </c>
      <c r="D188" s="122">
        <v>4044</v>
      </c>
      <c r="E188" s="122">
        <v>2256</v>
      </c>
      <c r="F188" s="122">
        <v>0</v>
      </c>
      <c r="G188" s="122">
        <v>17043</v>
      </c>
      <c r="H188" s="122">
        <v>143</v>
      </c>
      <c r="I188" s="122">
        <v>-130</v>
      </c>
      <c r="J188" s="122">
        <v>-152</v>
      </c>
      <c r="K188" s="122">
        <v>1278</v>
      </c>
      <c r="L188" s="85">
        <v>37310</v>
      </c>
      <c r="M188" s="85">
        <v>-1652</v>
      </c>
    </row>
    <row r="189" spans="1:13" x14ac:dyDescent="0.2">
      <c r="A189" s="123" t="s">
        <v>535</v>
      </c>
      <c r="B189" s="122">
        <v>8183</v>
      </c>
      <c r="C189" s="122">
        <v>12682</v>
      </c>
      <c r="D189" s="122">
        <v>4412</v>
      </c>
      <c r="E189" s="122">
        <v>2971</v>
      </c>
      <c r="F189" s="122">
        <v>0</v>
      </c>
      <c r="G189" s="122">
        <v>9223</v>
      </c>
      <c r="H189" s="122">
        <v>0</v>
      </c>
      <c r="I189" s="122">
        <v>-64</v>
      </c>
      <c r="J189" s="122">
        <v>-119</v>
      </c>
      <c r="K189" s="122">
        <v>1278</v>
      </c>
      <c r="L189" s="85">
        <v>38566</v>
      </c>
      <c r="M189" s="85">
        <v>-396</v>
      </c>
    </row>
    <row r="190" spans="1:13" x14ac:dyDescent="0.2">
      <c r="A190" s="123" t="s">
        <v>536</v>
      </c>
      <c r="B190" s="122">
        <v>7846</v>
      </c>
      <c r="C190" s="122">
        <v>10570</v>
      </c>
      <c r="D190" s="122">
        <v>3341</v>
      </c>
      <c r="E190" s="122">
        <v>2820</v>
      </c>
      <c r="F190" s="122">
        <v>45</v>
      </c>
      <c r="G190" s="122">
        <v>11463</v>
      </c>
      <c r="H190" s="122">
        <v>121</v>
      </c>
      <c r="I190" s="122">
        <v>-130</v>
      </c>
      <c r="J190" s="122">
        <v>-155</v>
      </c>
      <c r="K190" s="122">
        <v>1278</v>
      </c>
      <c r="L190" s="85">
        <v>37199</v>
      </c>
      <c r="M190" s="85">
        <v>-1763</v>
      </c>
    </row>
    <row r="191" spans="1:13" x14ac:dyDescent="0.2">
      <c r="A191" s="123" t="s">
        <v>537</v>
      </c>
      <c r="B191" s="122">
        <v>7276</v>
      </c>
      <c r="C191" s="122">
        <v>11404</v>
      </c>
      <c r="D191" s="122">
        <v>4806</v>
      </c>
      <c r="E191" s="122">
        <v>3288</v>
      </c>
      <c r="F191" s="122">
        <v>48</v>
      </c>
      <c r="G191" s="122">
        <v>12112</v>
      </c>
      <c r="H191" s="122">
        <v>39</v>
      </c>
      <c r="I191" s="122">
        <v>143</v>
      </c>
      <c r="J191" s="122">
        <v>-402</v>
      </c>
      <c r="K191" s="122">
        <v>1278</v>
      </c>
      <c r="L191" s="85">
        <v>39992</v>
      </c>
      <c r="M191" s="85">
        <v>1030</v>
      </c>
    </row>
    <row r="192" spans="1:13" x14ac:dyDescent="0.2">
      <c r="A192" s="123" t="s">
        <v>538</v>
      </c>
      <c r="B192" s="122">
        <v>6229</v>
      </c>
      <c r="C192" s="122">
        <v>9883</v>
      </c>
      <c r="D192" s="122">
        <v>3632</v>
      </c>
      <c r="E192" s="122">
        <v>2959</v>
      </c>
      <c r="F192" s="122">
        <v>3</v>
      </c>
      <c r="G192" s="122">
        <v>14307</v>
      </c>
      <c r="H192" s="122">
        <v>17</v>
      </c>
      <c r="I192" s="122">
        <v>-130</v>
      </c>
      <c r="J192" s="122">
        <v>-317</v>
      </c>
      <c r="K192" s="122">
        <v>1278</v>
      </c>
      <c r="L192" s="85">
        <v>37861</v>
      </c>
      <c r="M192" s="85">
        <v>-1101</v>
      </c>
    </row>
    <row r="193" spans="1:13" x14ac:dyDescent="0.2">
      <c r="A193" s="123" t="s">
        <v>539</v>
      </c>
      <c r="B193" s="122">
        <v>7184</v>
      </c>
      <c r="C193" s="122">
        <v>10808</v>
      </c>
      <c r="D193" s="122">
        <v>4543</v>
      </c>
      <c r="E193" s="122">
        <v>3403</v>
      </c>
      <c r="F193" s="122">
        <v>0</v>
      </c>
      <c r="G193" s="122">
        <v>12966</v>
      </c>
      <c r="H193" s="122">
        <v>0</v>
      </c>
      <c r="I193" s="122">
        <v>-56</v>
      </c>
      <c r="J193" s="122">
        <v>-402</v>
      </c>
      <c r="K193" s="122">
        <v>1278</v>
      </c>
      <c r="L193" s="85">
        <v>39724</v>
      </c>
      <c r="M193" s="85">
        <v>762</v>
      </c>
    </row>
    <row r="194" spans="1:13" x14ac:dyDescent="0.2">
      <c r="A194" s="123" t="s">
        <v>540</v>
      </c>
      <c r="B194" s="122">
        <v>7016</v>
      </c>
      <c r="C194" s="122">
        <v>10052</v>
      </c>
      <c r="D194" s="122">
        <v>4376</v>
      </c>
      <c r="E194" s="122">
        <v>2970</v>
      </c>
      <c r="F194" s="122">
        <v>0</v>
      </c>
      <c r="G194" s="122">
        <v>12686</v>
      </c>
      <c r="H194" s="122">
        <v>90</v>
      </c>
      <c r="I194" s="122">
        <v>-56</v>
      </c>
      <c r="J194" s="122">
        <v>-402</v>
      </c>
      <c r="K194" s="122">
        <v>1278</v>
      </c>
      <c r="L194" s="85">
        <v>38010</v>
      </c>
      <c r="M194" s="85">
        <v>-952</v>
      </c>
    </row>
    <row r="195" spans="1:13" x14ac:dyDescent="0.2">
      <c r="A195" s="123" t="s">
        <v>541</v>
      </c>
      <c r="B195" s="122">
        <v>6993</v>
      </c>
      <c r="C195" s="122">
        <v>10273</v>
      </c>
      <c r="D195" s="122">
        <v>4054</v>
      </c>
      <c r="E195" s="122">
        <v>2310</v>
      </c>
      <c r="F195" s="122">
        <v>0</v>
      </c>
      <c r="G195" s="122">
        <v>11698</v>
      </c>
      <c r="H195" s="122">
        <v>0</v>
      </c>
      <c r="I195" s="122">
        <v>-64</v>
      </c>
      <c r="J195" s="122">
        <v>-132</v>
      </c>
      <c r="K195" s="122">
        <v>1278</v>
      </c>
      <c r="L195" s="85">
        <v>36410</v>
      </c>
      <c r="M195" s="85">
        <v>-2552</v>
      </c>
    </row>
    <row r="196" spans="1:13" x14ac:dyDescent="0.2">
      <c r="A196" s="123" t="s">
        <v>542</v>
      </c>
      <c r="B196" s="122">
        <v>7157</v>
      </c>
      <c r="C196" s="122">
        <v>11183</v>
      </c>
      <c r="D196" s="122">
        <v>4866</v>
      </c>
      <c r="E196" s="122">
        <v>2931</v>
      </c>
      <c r="F196" s="122">
        <v>31</v>
      </c>
      <c r="G196" s="122">
        <v>13069</v>
      </c>
      <c r="H196" s="122">
        <v>65</v>
      </c>
      <c r="I196" s="122">
        <v>-30</v>
      </c>
      <c r="J196" s="122">
        <v>-402</v>
      </c>
      <c r="K196" s="122">
        <v>1278</v>
      </c>
      <c r="L196" s="85">
        <v>40148</v>
      </c>
      <c r="M196" s="85">
        <v>1186</v>
      </c>
    </row>
    <row r="197" spans="1:13" x14ac:dyDescent="0.2">
      <c r="A197" s="123" t="s">
        <v>543</v>
      </c>
      <c r="B197" s="122">
        <v>8131</v>
      </c>
      <c r="C197" s="122">
        <v>11370</v>
      </c>
      <c r="D197" s="122">
        <v>4006</v>
      </c>
      <c r="E197" s="122">
        <v>4933</v>
      </c>
      <c r="F197" s="122">
        <v>348</v>
      </c>
      <c r="G197" s="122">
        <v>10319</v>
      </c>
      <c r="H197" s="122">
        <v>1</v>
      </c>
      <c r="I197" s="122">
        <v>-79</v>
      </c>
      <c r="J197" s="122">
        <v>-402</v>
      </c>
      <c r="K197" s="122">
        <v>1278</v>
      </c>
      <c r="L197" s="85">
        <v>39905</v>
      </c>
      <c r="M197" s="85">
        <v>943</v>
      </c>
    </row>
    <row r="198" spans="1:13" x14ac:dyDescent="0.2">
      <c r="A198" s="123" t="s">
        <v>544</v>
      </c>
      <c r="B198" s="122">
        <v>6400</v>
      </c>
      <c r="C198" s="122">
        <v>10731</v>
      </c>
      <c r="D198" s="122">
        <v>4755</v>
      </c>
      <c r="E198" s="122">
        <v>3219</v>
      </c>
      <c r="F198" s="122">
        <v>11</v>
      </c>
      <c r="G198" s="122">
        <v>13069</v>
      </c>
      <c r="H198" s="122">
        <v>34</v>
      </c>
      <c r="I198" s="122">
        <v>-56</v>
      </c>
      <c r="J198" s="122">
        <v>-402</v>
      </c>
      <c r="K198" s="122">
        <v>1278</v>
      </c>
      <c r="L198" s="85">
        <v>39039</v>
      </c>
      <c r="M198" s="85">
        <v>77</v>
      </c>
    </row>
    <row r="199" spans="1:13" x14ac:dyDescent="0.2">
      <c r="A199" s="123" t="s">
        <v>545</v>
      </c>
      <c r="B199" s="122">
        <v>8038</v>
      </c>
      <c r="C199" s="122">
        <v>10813</v>
      </c>
      <c r="D199" s="122">
        <v>4090</v>
      </c>
      <c r="E199" s="122">
        <v>3815</v>
      </c>
      <c r="F199" s="122">
        <v>141</v>
      </c>
      <c r="G199" s="122">
        <v>11577</v>
      </c>
      <c r="H199" s="122">
        <v>20</v>
      </c>
      <c r="I199" s="122">
        <v>-130</v>
      </c>
      <c r="J199" s="122">
        <v>-402</v>
      </c>
      <c r="K199" s="122">
        <v>1278</v>
      </c>
      <c r="L199" s="85">
        <v>39240</v>
      </c>
      <c r="M199" s="85">
        <v>278</v>
      </c>
    </row>
    <row r="200" spans="1:13" x14ac:dyDescent="0.2">
      <c r="A200" s="123" t="s">
        <v>546</v>
      </c>
      <c r="B200" s="122">
        <v>7144</v>
      </c>
      <c r="C200" s="122">
        <v>11262</v>
      </c>
      <c r="D200" s="122">
        <v>4255</v>
      </c>
      <c r="E200" s="122">
        <v>2853</v>
      </c>
      <c r="F200" s="122">
        <v>0</v>
      </c>
      <c r="G200" s="122">
        <v>12559</v>
      </c>
      <c r="H200" s="122">
        <v>0</v>
      </c>
      <c r="I200" s="122">
        <v>-30</v>
      </c>
      <c r="J200" s="122">
        <v>-402</v>
      </c>
      <c r="K200" s="122">
        <v>1278</v>
      </c>
      <c r="L200" s="85">
        <v>38919</v>
      </c>
      <c r="M200" s="85">
        <v>-43</v>
      </c>
    </row>
    <row r="201" spans="1:13" x14ac:dyDescent="0.2">
      <c r="A201" s="123" t="s">
        <v>547</v>
      </c>
      <c r="B201" s="122">
        <v>6903</v>
      </c>
      <c r="C201" s="122">
        <v>10953</v>
      </c>
      <c r="D201" s="122">
        <v>4186</v>
      </c>
      <c r="E201" s="122">
        <v>2964</v>
      </c>
      <c r="F201" s="122">
        <v>8</v>
      </c>
      <c r="G201" s="122">
        <v>12783</v>
      </c>
      <c r="H201" s="122">
        <v>0</v>
      </c>
      <c r="I201" s="122">
        <v>-79</v>
      </c>
      <c r="J201" s="122">
        <v>-402</v>
      </c>
      <c r="K201" s="122">
        <v>1278</v>
      </c>
      <c r="L201" s="85">
        <v>38594</v>
      </c>
      <c r="M201" s="85">
        <v>-368</v>
      </c>
    </row>
    <row r="202" spans="1:13" x14ac:dyDescent="0.2">
      <c r="A202" s="123" t="s">
        <v>548</v>
      </c>
      <c r="B202" s="122">
        <v>8034</v>
      </c>
      <c r="C202" s="122">
        <v>11792</v>
      </c>
      <c r="D202" s="122">
        <v>4445</v>
      </c>
      <c r="E202" s="122">
        <v>2933</v>
      </c>
      <c r="F202" s="122">
        <v>54</v>
      </c>
      <c r="G202" s="122">
        <v>9818</v>
      </c>
      <c r="H202" s="122">
        <v>0</v>
      </c>
      <c r="I202" s="122">
        <v>-79</v>
      </c>
      <c r="J202" s="122">
        <v>-402</v>
      </c>
      <c r="K202" s="122">
        <v>1278</v>
      </c>
      <c r="L202" s="85">
        <v>37873</v>
      </c>
      <c r="M202" s="85">
        <v>-1089</v>
      </c>
    </row>
    <row r="203" spans="1:13" x14ac:dyDescent="0.2">
      <c r="A203" s="123" t="s">
        <v>549</v>
      </c>
      <c r="B203" s="122">
        <v>7892</v>
      </c>
      <c r="C203" s="122">
        <v>11521</v>
      </c>
      <c r="D203" s="122">
        <v>4165</v>
      </c>
      <c r="E203" s="122">
        <v>3570</v>
      </c>
      <c r="F203" s="122">
        <v>102</v>
      </c>
      <c r="G203" s="122">
        <v>11834</v>
      </c>
      <c r="H203" s="122">
        <v>3</v>
      </c>
      <c r="I203" s="122">
        <v>-79</v>
      </c>
      <c r="J203" s="122">
        <v>-402</v>
      </c>
      <c r="K203" s="122">
        <v>1278</v>
      </c>
      <c r="L203" s="85">
        <v>39884</v>
      </c>
      <c r="M203" s="85">
        <v>922</v>
      </c>
    </row>
    <row r="204" spans="1:13" x14ac:dyDescent="0.2">
      <c r="A204" s="123" t="s">
        <v>550</v>
      </c>
      <c r="B204" s="122">
        <v>6504</v>
      </c>
      <c r="C204" s="122">
        <v>11199</v>
      </c>
      <c r="D204" s="122">
        <v>4394</v>
      </c>
      <c r="E204" s="122">
        <v>3656</v>
      </c>
      <c r="F204" s="122">
        <v>43</v>
      </c>
      <c r="G204" s="122">
        <v>14209</v>
      </c>
      <c r="H204" s="122">
        <v>49</v>
      </c>
      <c r="I204" s="122">
        <v>-56</v>
      </c>
      <c r="J204" s="122">
        <v>-402</v>
      </c>
      <c r="K204" s="122">
        <v>1278</v>
      </c>
      <c r="L204" s="85">
        <v>40874</v>
      </c>
      <c r="M204" s="85">
        <v>1912</v>
      </c>
    </row>
    <row r="205" spans="1:13" x14ac:dyDescent="0.2">
      <c r="A205" s="123" t="s">
        <v>551</v>
      </c>
      <c r="B205" s="122">
        <v>7607</v>
      </c>
      <c r="C205" s="122">
        <v>12295</v>
      </c>
      <c r="D205" s="122">
        <v>4484</v>
      </c>
      <c r="E205" s="122">
        <v>2424</v>
      </c>
      <c r="F205" s="122">
        <v>0</v>
      </c>
      <c r="G205" s="122">
        <v>10904</v>
      </c>
      <c r="H205" s="122">
        <v>0</v>
      </c>
      <c r="I205" s="122">
        <v>65</v>
      </c>
      <c r="J205" s="122">
        <v>85</v>
      </c>
      <c r="K205" s="122">
        <v>1278</v>
      </c>
      <c r="L205" s="85">
        <v>39142</v>
      </c>
      <c r="M205" s="85">
        <v>180</v>
      </c>
    </row>
    <row r="206" spans="1:13" ht="14.25" customHeight="1" x14ac:dyDescent="0.2">
      <c r="A206" s="18" t="s">
        <v>552</v>
      </c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85"/>
      <c r="M206" s="85"/>
    </row>
    <row r="207" spans="1:13" x14ac:dyDescent="0.2">
      <c r="A207" s="123" t="s">
        <v>553</v>
      </c>
      <c r="B207" s="122">
        <v>6734</v>
      </c>
      <c r="C207" s="122">
        <v>9936</v>
      </c>
      <c r="D207" s="122">
        <v>4155</v>
      </c>
      <c r="E207" s="122">
        <v>3650</v>
      </c>
      <c r="F207" s="122">
        <v>0</v>
      </c>
      <c r="G207" s="122">
        <v>14661</v>
      </c>
      <c r="H207" s="122">
        <v>0</v>
      </c>
      <c r="I207" s="122">
        <v>81</v>
      </c>
      <c r="J207" s="122">
        <v>-402</v>
      </c>
      <c r="K207" s="122">
        <v>732</v>
      </c>
      <c r="L207" s="85">
        <v>39547</v>
      </c>
      <c r="M207" s="85">
        <v>585</v>
      </c>
    </row>
    <row r="208" spans="1:13" x14ac:dyDescent="0.2">
      <c r="A208" s="123" t="s">
        <v>554</v>
      </c>
      <c r="B208" s="122">
        <v>7455</v>
      </c>
      <c r="C208" s="122">
        <v>9874</v>
      </c>
      <c r="D208" s="122">
        <v>3646</v>
      </c>
      <c r="E208" s="122">
        <v>3169</v>
      </c>
      <c r="F208" s="122">
        <v>0</v>
      </c>
      <c r="G208" s="122">
        <v>14048</v>
      </c>
      <c r="H208" s="122">
        <v>234</v>
      </c>
      <c r="I208" s="122">
        <v>254</v>
      </c>
      <c r="J208" s="122">
        <v>-402</v>
      </c>
      <c r="K208" s="122">
        <v>615</v>
      </c>
      <c r="L208" s="85">
        <v>38893</v>
      </c>
      <c r="M208" s="85">
        <v>-69</v>
      </c>
    </row>
    <row r="209" spans="1:13" x14ac:dyDescent="0.2">
      <c r="A209" s="123" t="s">
        <v>555</v>
      </c>
      <c r="B209" s="122">
        <v>6094</v>
      </c>
      <c r="C209" s="122">
        <v>10494</v>
      </c>
      <c r="D209" s="122">
        <v>4694</v>
      </c>
      <c r="E209" s="122">
        <v>5277</v>
      </c>
      <c r="F209" s="122">
        <v>48</v>
      </c>
      <c r="G209" s="122">
        <v>16529</v>
      </c>
      <c r="H209" s="122">
        <v>63</v>
      </c>
      <c r="I209" s="122">
        <v>688</v>
      </c>
      <c r="J209" s="122">
        <v>-402</v>
      </c>
      <c r="K209" s="122">
        <v>460</v>
      </c>
      <c r="L209" s="85">
        <v>43945</v>
      </c>
      <c r="M209" s="85">
        <v>4983</v>
      </c>
    </row>
    <row r="210" spans="1:13" x14ac:dyDescent="0.2">
      <c r="A210" s="123" t="s">
        <v>556</v>
      </c>
      <c r="B210" s="122">
        <v>7711</v>
      </c>
      <c r="C210" s="122">
        <v>11321</v>
      </c>
      <c r="D210" s="122">
        <v>5144</v>
      </c>
      <c r="E210" s="122">
        <v>2998</v>
      </c>
      <c r="F210" s="122">
        <v>0</v>
      </c>
      <c r="G210" s="122">
        <v>11639</v>
      </c>
      <c r="H210" s="122">
        <v>0</v>
      </c>
      <c r="I210" s="122">
        <v>32</v>
      </c>
      <c r="J210" s="122">
        <v>-402</v>
      </c>
      <c r="K210" s="122">
        <v>454</v>
      </c>
      <c r="L210" s="85">
        <v>38897</v>
      </c>
      <c r="M210" s="85">
        <v>-65</v>
      </c>
    </row>
    <row r="211" spans="1:13" x14ac:dyDescent="0.2">
      <c r="A211" s="123" t="s">
        <v>557</v>
      </c>
      <c r="B211" s="122">
        <v>6878</v>
      </c>
      <c r="C211" s="122">
        <v>10041</v>
      </c>
      <c r="D211" s="122">
        <v>4070</v>
      </c>
      <c r="E211" s="122">
        <v>4047</v>
      </c>
      <c r="F211" s="122">
        <v>0</v>
      </c>
      <c r="G211" s="122">
        <v>13282</v>
      </c>
      <c r="H211" s="122">
        <v>90</v>
      </c>
      <c r="I211" s="122">
        <v>32</v>
      </c>
      <c r="J211" s="122">
        <v>-402</v>
      </c>
      <c r="K211" s="122">
        <v>556</v>
      </c>
      <c r="L211" s="85">
        <v>38594</v>
      </c>
      <c r="M211" s="85">
        <v>-368</v>
      </c>
    </row>
    <row r="212" spans="1:13" x14ac:dyDescent="0.2">
      <c r="A212" s="123" t="s">
        <v>558</v>
      </c>
      <c r="B212" s="122">
        <v>4854</v>
      </c>
      <c r="C212" s="122">
        <v>8589</v>
      </c>
      <c r="D212" s="122">
        <v>4456</v>
      </c>
      <c r="E212" s="122">
        <v>3387</v>
      </c>
      <c r="F212" s="122">
        <v>0</v>
      </c>
      <c r="G212" s="122">
        <v>16496</v>
      </c>
      <c r="H212" s="122">
        <v>855</v>
      </c>
      <c r="I212" s="122">
        <v>712</v>
      </c>
      <c r="J212" s="122">
        <v>-402</v>
      </c>
      <c r="K212" s="122">
        <v>524</v>
      </c>
      <c r="L212" s="85">
        <v>39471</v>
      </c>
      <c r="M212" s="85">
        <v>509</v>
      </c>
    </row>
    <row r="213" spans="1:13" x14ac:dyDescent="0.2">
      <c r="A213" s="123" t="s">
        <v>559</v>
      </c>
      <c r="B213" s="122">
        <v>9670</v>
      </c>
      <c r="C213" s="122">
        <v>12861</v>
      </c>
      <c r="D213" s="122">
        <v>4090</v>
      </c>
      <c r="E213" s="122">
        <v>2462</v>
      </c>
      <c r="F213" s="122">
        <v>0</v>
      </c>
      <c r="G213" s="122">
        <v>9109</v>
      </c>
      <c r="H213" s="122">
        <v>29</v>
      </c>
      <c r="I213" s="122">
        <v>32</v>
      </c>
      <c r="J213" s="122">
        <v>-402</v>
      </c>
      <c r="K213" s="122">
        <v>271</v>
      </c>
      <c r="L213" s="85">
        <v>38122</v>
      </c>
      <c r="M213" s="85">
        <v>-840</v>
      </c>
    </row>
    <row r="214" spans="1:13" x14ac:dyDescent="0.2">
      <c r="A214" s="123" t="s">
        <v>560</v>
      </c>
      <c r="B214" s="122">
        <v>7348</v>
      </c>
      <c r="C214" s="122">
        <v>9435</v>
      </c>
      <c r="D214" s="122">
        <v>3495</v>
      </c>
      <c r="E214" s="122">
        <v>3987</v>
      </c>
      <c r="F214" s="122">
        <v>4</v>
      </c>
      <c r="G214" s="122">
        <v>11042</v>
      </c>
      <c r="H214" s="122">
        <v>0</v>
      </c>
      <c r="I214" s="122">
        <v>96</v>
      </c>
      <c r="J214" s="122">
        <v>-402</v>
      </c>
      <c r="K214" s="122">
        <v>1448</v>
      </c>
      <c r="L214" s="85">
        <v>36453</v>
      </c>
      <c r="M214" s="85">
        <v>-2509</v>
      </c>
    </row>
    <row r="215" spans="1:13" x14ac:dyDescent="0.2">
      <c r="A215" s="123" t="s">
        <v>561</v>
      </c>
      <c r="B215" s="122">
        <v>8318</v>
      </c>
      <c r="C215" s="122">
        <v>11249</v>
      </c>
      <c r="D215" s="122">
        <v>4288</v>
      </c>
      <c r="E215" s="122">
        <v>3335</v>
      </c>
      <c r="F215" s="122">
        <v>0</v>
      </c>
      <c r="G215" s="122">
        <v>11709</v>
      </c>
      <c r="H215" s="122">
        <v>16</v>
      </c>
      <c r="I215" s="122">
        <v>32</v>
      </c>
      <c r="J215" s="122">
        <v>-402</v>
      </c>
      <c r="K215" s="122">
        <v>613</v>
      </c>
      <c r="L215" s="85">
        <v>39158</v>
      </c>
      <c r="M215" s="85">
        <v>196</v>
      </c>
    </row>
    <row r="216" spans="1:13" x14ac:dyDescent="0.2">
      <c r="A216" s="123" t="s">
        <v>562</v>
      </c>
      <c r="B216" s="122">
        <v>6818</v>
      </c>
      <c r="C216" s="122">
        <v>9727</v>
      </c>
      <c r="D216" s="122">
        <v>3866</v>
      </c>
      <c r="E216" s="122">
        <v>3886</v>
      </c>
      <c r="F216" s="122">
        <v>2</v>
      </c>
      <c r="G216" s="122">
        <v>14153</v>
      </c>
      <c r="H216" s="122">
        <v>66</v>
      </c>
      <c r="I216" s="122">
        <v>32</v>
      </c>
      <c r="J216" s="122">
        <v>-402</v>
      </c>
      <c r="K216" s="122">
        <v>881</v>
      </c>
      <c r="L216" s="85">
        <v>39029</v>
      </c>
      <c r="M216" s="85">
        <v>67</v>
      </c>
    </row>
    <row r="217" spans="1:13" x14ac:dyDescent="0.2">
      <c r="A217" s="123" t="s">
        <v>563</v>
      </c>
      <c r="B217" s="122">
        <v>5291</v>
      </c>
      <c r="C217" s="122">
        <v>9453</v>
      </c>
      <c r="D217" s="122">
        <v>3892</v>
      </c>
      <c r="E217" s="122">
        <v>3988</v>
      </c>
      <c r="F217" s="122">
        <v>0</v>
      </c>
      <c r="G217" s="122">
        <v>19067</v>
      </c>
      <c r="H217" s="122">
        <v>303</v>
      </c>
      <c r="I217" s="122">
        <v>630</v>
      </c>
      <c r="J217" s="122">
        <v>-402</v>
      </c>
      <c r="K217" s="122">
        <v>361</v>
      </c>
      <c r="L217" s="85">
        <v>42583</v>
      </c>
      <c r="M217" s="85">
        <v>3621</v>
      </c>
    </row>
    <row r="218" spans="1:13" x14ac:dyDescent="0.2">
      <c r="A218" s="123" t="s">
        <v>564</v>
      </c>
      <c r="B218" s="122">
        <v>5783</v>
      </c>
      <c r="C218" s="122">
        <v>10395</v>
      </c>
      <c r="D218" s="122">
        <v>4580</v>
      </c>
      <c r="E218" s="122">
        <v>3630</v>
      </c>
      <c r="F218" s="122">
        <v>69</v>
      </c>
      <c r="G218" s="122">
        <v>13987</v>
      </c>
      <c r="H218" s="122">
        <v>1001</v>
      </c>
      <c r="I218" s="122">
        <v>804</v>
      </c>
      <c r="J218" s="122">
        <v>-402</v>
      </c>
      <c r="K218" s="122">
        <v>553</v>
      </c>
      <c r="L218" s="85">
        <v>40400</v>
      </c>
      <c r="M218" s="85">
        <v>1438</v>
      </c>
    </row>
    <row r="219" spans="1:13" x14ac:dyDescent="0.2">
      <c r="A219" s="123" t="s">
        <v>565</v>
      </c>
      <c r="B219" s="122">
        <v>6419</v>
      </c>
      <c r="C219" s="122">
        <v>10356</v>
      </c>
      <c r="D219" s="122">
        <v>4566</v>
      </c>
      <c r="E219" s="122">
        <v>2740</v>
      </c>
      <c r="F219" s="122">
        <v>0</v>
      </c>
      <c r="G219" s="122">
        <v>14140</v>
      </c>
      <c r="H219" s="122">
        <v>114</v>
      </c>
      <c r="I219" s="122">
        <v>254</v>
      </c>
      <c r="J219" s="122">
        <v>-402</v>
      </c>
      <c r="K219" s="122">
        <v>550</v>
      </c>
      <c r="L219" s="85">
        <v>38737</v>
      </c>
      <c r="M219" s="85">
        <v>-225</v>
      </c>
    </row>
    <row r="220" spans="1:13" x14ac:dyDescent="0.2">
      <c r="A220" s="123" t="s">
        <v>566</v>
      </c>
      <c r="B220" s="122">
        <v>6240</v>
      </c>
      <c r="C220" s="122">
        <v>10811</v>
      </c>
      <c r="D220" s="122">
        <v>4114</v>
      </c>
      <c r="E220" s="122">
        <v>3598</v>
      </c>
      <c r="F220" s="122">
        <v>17</v>
      </c>
      <c r="G220" s="122">
        <v>15314</v>
      </c>
      <c r="H220" s="122">
        <v>13</v>
      </c>
      <c r="I220" s="122">
        <v>32</v>
      </c>
      <c r="J220" s="122">
        <v>-402</v>
      </c>
      <c r="K220" s="122">
        <v>633</v>
      </c>
      <c r="L220" s="85">
        <v>40370</v>
      </c>
      <c r="M220" s="85">
        <v>1408</v>
      </c>
    </row>
    <row r="221" spans="1:13" x14ac:dyDescent="0.2">
      <c r="A221" s="123" t="s">
        <v>567</v>
      </c>
      <c r="B221" s="122">
        <v>5793</v>
      </c>
      <c r="C221" s="122">
        <v>9510</v>
      </c>
      <c r="D221" s="122">
        <v>4498</v>
      </c>
      <c r="E221" s="122">
        <v>3186</v>
      </c>
      <c r="F221" s="122">
        <v>0</v>
      </c>
      <c r="G221" s="122">
        <v>18572</v>
      </c>
      <c r="H221" s="122">
        <v>542</v>
      </c>
      <c r="I221" s="122">
        <v>735</v>
      </c>
      <c r="J221" s="122">
        <v>-402</v>
      </c>
      <c r="K221" s="122">
        <v>627</v>
      </c>
      <c r="L221" s="85">
        <v>43061</v>
      </c>
      <c r="M221" s="85">
        <v>4099</v>
      </c>
    </row>
    <row r="222" spans="1:13" x14ac:dyDescent="0.2">
      <c r="A222" s="123" t="s">
        <v>568</v>
      </c>
      <c r="B222" s="122">
        <v>5945</v>
      </c>
      <c r="C222" s="122">
        <v>11453</v>
      </c>
      <c r="D222" s="122">
        <v>5022</v>
      </c>
      <c r="E222" s="122">
        <v>2790</v>
      </c>
      <c r="F222" s="122">
        <v>1</v>
      </c>
      <c r="G222" s="122">
        <v>14099</v>
      </c>
      <c r="H222" s="122">
        <v>0</v>
      </c>
      <c r="I222" s="122">
        <v>804</v>
      </c>
      <c r="J222" s="122">
        <v>-402</v>
      </c>
      <c r="K222" s="122">
        <v>409</v>
      </c>
      <c r="L222" s="85">
        <v>40121</v>
      </c>
      <c r="M222" s="85">
        <v>1159</v>
      </c>
    </row>
    <row r="223" spans="1:13" ht="14.25" customHeight="1" x14ac:dyDescent="0.2">
      <c r="A223" s="18" t="s">
        <v>569</v>
      </c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85"/>
      <c r="M223" s="85"/>
    </row>
    <row r="224" spans="1:13" x14ac:dyDescent="0.2">
      <c r="A224" s="123" t="s">
        <v>570</v>
      </c>
      <c r="B224" s="122">
        <v>5762</v>
      </c>
      <c r="C224" s="122">
        <v>10345</v>
      </c>
      <c r="D224" s="122">
        <v>4415</v>
      </c>
      <c r="E224" s="122">
        <v>2649</v>
      </c>
      <c r="F224" s="122">
        <v>0</v>
      </c>
      <c r="G224" s="122">
        <v>13317</v>
      </c>
      <c r="H224" s="122">
        <v>0</v>
      </c>
      <c r="I224" s="122">
        <v>38</v>
      </c>
      <c r="J224" s="122">
        <v>-402</v>
      </c>
      <c r="K224" s="122">
        <v>954</v>
      </c>
      <c r="L224" s="85">
        <v>37078</v>
      </c>
      <c r="M224" s="85">
        <v>-1884</v>
      </c>
    </row>
    <row r="225" spans="1:13" x14ac:dyDescent="0.2">
      <c r="A225" s="123" t="s">
        <v>571</v>
      </c>
      <c r="B225" s="122">
        <v>5603</v>
      </c>
      <c r="C225" s="122">
        <v>9716</v>
      </c>
      <c r="D225" s="122">
        <v>5050</v>
      </c>
      <c r="E225" s="122">
        <v>4043</v>
      </c>
      <c r="F225" s="122">
        <v>0</v>
      </c>
      <c r="G225" s="122">
        <v>13897</v>
      </c>
      <c r="H225" s="122">
        <v>280</v>
      </c>
      <c r="I225" s="122">
        <v>64</v>
      </c>
      <c r="J225" s="122">
        <v>-402</v>
      </c>
      <c r="K225" s="122">
        <v>954</v>
      </c>
      <c r="L225" s="85">
        <v>39205</v>
      </c>
      <c r="M225" s="85">
        <v>243</v>
      </c>
    </row>
    <row r="226" spans="1:13" x14ac:dyDescent="0.2">
      <c r="A226" s="123" t="s">
        <v>572</v>
      </c>
      <c r="B226" s="122">
        <v>7148</v>
      </c>
      <c r="C226" s="122">
        <v>10954</v>
      </c>
      <c r="D226" s="122">
        <v>4422</v>
      </c>
      <c r="E226" s="122">
        <v>2987</v>
      </c>
      <c r="F226" s="122">
        <v>7</v>
      </c>
      <c r="G226" s="122">
        <v>12053</v>
      </c>
      <c r="H226" s="122">
        <v>0</v>
      </c>
      <c r="I226" s="122">
        <v>38</v>
      </c>
      <c r="J226" s="122">
        <v>-402</v>
      </c>
      <c r="K226" s="122">
        <v>954</v>
      </c>
      <c r="L226" s="85">
        <v>38161</v>
      </c>
      <c r="M226" s="85">
        <v>-801</v>
      </c>
    </row>
    <row r="227" spans="1:13" x14ac:dyDescent="0.2">
      <c r="A227" s="123" t="s">
        <v>573</v>
      </c>
      <c r="B227" s="122">
        <v>6017</v>
      </c>
      <c r="C227" s="122">
        <v>9030</v>
      </c>
      <c r="D227" s="122">
        <v>4644</v>
      </c>
      <c r="E227" s="122">
        <v>3251</v>
      </c>
      <c r="F227" s="122">
        <v>78</v>
      </c>
      <c r="G227" s="122">
        <v>16280</v>
      </c>
      <c r="H227" s="122">
        <v>369</v>
      </c>
      <c r="I227" s="122">
        <v>1879</v>
      </c>
      <c r="J227" s="122">
        <v>-402</v>
      </c>
      <c r="K227" s="122">
        <v>954</v>
      </c>
      <c r="L227" s="85">
        <v>42100</v>
      </c>
      <c r="M227" s="85">
        <v>3138</v>
      </c>
    </row>
    <row r="228" spans="1:13" x14ac:dyDescent="0.2">
      <c r="A228" s="123" t="s">
        <v>574</v>
      </c>
      <c r="B228" s="122">
        <v>6575</v>
      </c>
      <c r="C228" s="122">
        <v>10367</v>
      </c>
      <c r="D228" s="122">
        <v>4231</v>
      </c>
      <c r="E228" s="122">
        <v>4350</v>
      </c>
      <c r="F228" s="122">
        <v>0</v>
      </c>
      <c r="G228" s="122">
        <v>13399</v>
      </c>
      <c r="H228" s="122">
        <v>0</v>
      </c>
      <c r="I228" s="122">
        <v>64</v>
      </c>
      <c r="J228" s="122">
        <v>-402</v>
      </c>
      <c r="K228" s="122">
        <v>954</v>
      </c>
      <c r="L228" s="85">
        <v>39538</v>
      </c>
      <c r="M228" s="85">
        <v>576</v>
      </c>
    </row>
    <row r="229" spans="1:13" x14ac:dyDescent="0.2">
      <c r="A229" s="123" t="s">
        <v>575</v>
      </c>
      <c r="B229" s="122">
        <v>8791</v>
      </c>
      <c r="C229" s="122">
        <v>12325</v>
      </c>
      <c r="D229" s="122">
        <v>4597</v>
      </c>
      <c r="E229" s="122">
        <v>3322</v>
      </c>
      <c r="F229" s="122">
        <v>0</v>
      </c>
      <c r="G229" s="122">
        <v>9847</v>
      </c>
      <c r="H229" s="122">
        <v>0</v>
      </c>
      <c r="I229" s="122">
        <v>38</v>
      </c>
      <c r="J229" s="122">
        <v>-402</v>
      </c>
      <c r="K229" s="122">
        <v>954</v>
      </c>
      <c r="L229" s="85">
        <v>39472</v>
      </c>
      <c r="M229" s="85">
        <v>510</v>
      </c>
    </row>
    <row r="230" spans="1:13" x14ac:dyDescent="0.2">
      <c r="A230" s="123" t="s">
        <v>576</v>
      </c>
      <c r="B230" s="122">
        <v>5927</v>
      </c>
      <c r="C230" s="122">
        <v>9735</v>
      </c>
      <c r="D230" s="122">
        <v>4907</v>
      </c>
      <c r="E230" s="122">
        <v>2424</v>
      </c>
      <c r="F230" s="122">
        <v>31</v>
      </c>
      <c r="G230" s="122">
        <v>16081</v>
      </c>
      <c r="H230" s="122">
        <v>412</v>
      </c>
      <c r="I230" s="122">
        <v>761</v>
      </c>
      <c r="J230" s="122">
        <v>-402</v>
      </c>
      <c r="K230" s="122">
        <v>954</v>
      </c>
      <c r="L230" s="85">
        <v>40830</v>
      </c>
      <c r="M230" s="85">
        <v>1868</v>
      </c>
    </row>
    <row r="231" spans="1:13" x14ac:dyDescent="0.2">
      <c r="A231" s="123" t="s">
        <v>577</v>
      </c>
      <c r="B231" s="122">
        <v>9471</v>
      </c>
      <c r="C231" s="122">
        <v>12349</v>
      </c>
      <c r="D231" s="122">
        <v>3878</v>
      </c>
      <c r="E231" s="122">
        <v>2805</v>
      </c>
      <c r="F231" s="122">
        <v>0</v>
      </c>
      <c r="G231" s="122">
        <v>11040</v>
      </c>
      <c r="H231" s="122">
        <v>42</v>
      </c>
      <c r="I231" s="122">
        <v>587</v>
      </c>
      <c r="J231" s="122">
        <v>-402</v>
      </c>
      <c r="K231" s="122">
        <v>954</v>
      </c>
      <c r="L231" s="85">
        <v>40724</v>
      </c>
      <c r="M231" s="85">
        <v>1762</v>
      </c>
    </row>
    <row r="232" spans="1:13" x14ac:dyDescent="0.2">
      <c r="A232" s="123" t="s">
        <v>578</v>
      </c>
      <c r="B232" s="122">
        <v>6882</v>
      </c>
      <c r="C232" s="122">
        <v>10716</v>
      </c>
      <c r="D232" s="122">
        <v>4549</v>
      </c>
      <c r="E232" s="122">
        <v>4043</v>
      </c>
      <c r="F232" s="122">
        <v>72</v>
      </c>
      <c r="G232" s="122">
        <v>12697</v>
      </c>
      <c r="H232" s="122">
        <v>26</v>
      </c>
      <c r="I232" s="122">
        <v>87</v>
      </c>
      <c r="J232" s="122">
        <v>-402</v>
      </c>
      <c r="K232" s="122">
        <v>954</v>
      </c>
      <c r="L232" s="85">
        <v>39624</v>
      </c>
      <c r="M232" s="85">
        <v>662</v>
      </c>
    </row>
    <row r="233" spans="1:13" x14ac:dyDescent="0.2">
      <c r="A233" s="123" t="s">
        <v>579</v>
      </c>
      <c r="B233" s="122">
        <v>4919</v>
      </c>
      <c r="C233" s="122">
        <v>9584</v>
      </c>
      <c r="D233" s="122">
        <v>4473</v>
      </c>
      <c r="E233" s="122">
        <v>3725</v>
      </c>
      <c r="F233" s="122">
        <v>0</v>
      </c>
      <c r="G233" s="122">
        <v>14881</v>
      </c>
      <c r="H233" s="122">
        <v>267</v>
      </c>
      <c r="I233" s="122">
        <v>1788</v>
      </c>
      <c r="J233" s="122">
        <v>-402</v>
      </c>
      <c r="K233" s="122">
        <v>954</v>
      </c>
      <c r="L233" s="85">
        <v>40189</v>
      </c>
      <c r="M233" s="85">
        <v>1227</v>
      </c>
    </row>
    <row r="234" spans="1:13" x14ac:dyDescent="0.2">
      <c r="A234" s="123" t="s">
        <v>580</v>
      </c>
      <c r="B234" s="122">
        <v>6485</v>
      </c>
      <c r="C234" s="122">
        <v>10988</v>
      </c>
      <c r="D234" s="122">
        <v>4368</v>
      </c>
      <c r="E234" s="122">
        <v>3404</v>
      </c>
      <c r="F234" s="122">
        <v>0</v>
      </c>
      <c r="G234" s="122">
        <v>12952</v>
      </c>
      <c r="H234" s="122">
        <v>0</v>
      </c>
      <c r="I234" s="122">
        <v>87</v>
      </c>
      <c r="J234" s="122">
        <v>-402</v>
      </c>
      <c r="K234" s="122">
        <v>954</v>
      </c>
      <c r="L234" s="85">
        <v>38836</v>
      </c>
      <c r="M234" s="85">
        <v>-126</v>
      </c>
    </row>
    <row r="235" spans="1:13" x14ac:dyDescent="0.2">
      <c r="A235" s="123" t="s">
        <v>569</v>
      </c>
      <c r="B235" s="122">
        <v>8462</v>
      </c>
      <c r="C235" s="122">
        <v>10751</v>
      </c>
      <c r="D235" s="122">
        <v>3758</v>
      </c>
      <c r="E235" s="122">
        <v>4514</v>
      </c>
      <c r="F235" s="122">
        <v>232</v>
      </c>
      <c r="G235" s="122">
        <v>9534</v>
      </c>
      <c r="H235" s="122">
        <v>600</v>
      </c>
      <c r="I235" s="122">
        <v>103</v>
      </c>
      <c r="J235" s="122">
        <v>-402</v>
      </c>
      <c r="K235" s="122">
        <v>954</v>
      </c>
      <c r="L235" s="85">
        <v>38506</v>
      </c>
      <c r="M235" s="85">
        <v>-456</v>
      </c>
    </row>
    <row r="236" spans="1:13" ht="14.25" customHeight="1" x14ac:dyDescent="0.2">
      <c r="A236" s="18" t="s">
        <v>581</v>
      </c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85"/>
      <c r="M236" s="85"/>
    </row>
    <row r="237" spans="1:13" x14ac:dyDescent="0.2">
      <c r="A237" s="123" t="s">
        <v>582</v>
      </c>
      <c r="B237" s="122">
        <v>6492</v>
      </c>
      <c r="C237" s="122">
        <v>9912</v>
      </c>
      <c r="D237" s="122">
        <v>4479</v>
      </c>
      <c r="E237" s="122">
        <v>3860</v>
      </c>
      <c r="F237" s="122">
        <v>0</v>
      </c>
      <c r="G237" s="122">
        <v>12863</v>
      </c>
      <c r="H237" s="122">
        <v>103</v>
      </c>
      <c r="I237" s="122">
        <v>35</v>
      </c>
      <c r="J237" s="122">
        <v>-402</v>
      </c>
      <c r="K237" s="122">
        <v>573</v>
      </c>
      <c r="L237" s="85">
        <v>37915</v>
      </c>
      <c r="M237" s="85">
        <v>-1047</v>
      </c>
    </row>
    <row r="238" spans="1:13" x14ac:dyDescent="0.2">
      <c r="A238" s="123" t="s">
        <v>583</v>
      </c>
      <c r="B238" s="122">
        <v>7818</v>
      </c>
      <c r="C238" s="122">
        <v>11228</v>
      </c>
      <c r="D238" s="122">
        <v>3982</v>
      </c>
      <c r="E238" s="122">
        <v>3379</v>
      </c>
      <c r="F238" s="122">
        <v>192</v>
      </c>
      <c r="G238" s="122">
        <v>13393</v>
      </c>
      <c r="H238" s="122">
        <v>245</v>
      </c>
      <c r="I238" s="122">
        <v>83</v>
      </c>
      <c r="J238" s="122">
        <v>-402</v>
      </c>
      <c r="K238" s="122">
        <v>774</v>
      </c>
      <c r="L238" s="85">
        <v>40692</v>
      </c>
      <c r="M238" s="85">
        <v>1730</v>
      </c>
    </row>
    <row r="239" spans="1:13" x14ac:dyDescent="0.2">
      <c r="A239" s="123" t="s">
        <v>584</v>
      </c>
      <c r="B239" s="122">
        <v>7423</v>
      </c>
      <c r="C239" s="122">
        <v>10540</v>
      </c>
      <c r="D239" s="122">
        <v>4227</v>
      </c>
      <c r="E239" s="122">
        <v>3763</v>
      </c>
      <c r="F239" s="122">
        <v>55</v>
      </c>
      <c r="G239" s="122">
        <v>12931</v>
      </c>
      <c r="H239" s="122">
        <v>6</v>
      </c>
      <c r="I239" s="122">
        <v>35</v>
      </c>
      <c r="J239" s="122">
        <v>-402</v>
      </c>
      <c r="K239" s="122">
        <v>131</v>
      </c>
      <c r="L239" s="85">
        <v>38709</v>
      </c>
      <c r="M239" s="85">
        <v>-253</v>
      </c>
    </row>
    <row r="240" spans="1:13" x14ac:dyDescent="0.2">
      <c r="A240" s="123" t="s">
        <v>585</v>
      </c>
      <c r="B240" s="122">
        <v>7034</v>
      </c>
      <c r="C240" s="122">
        <v>11399</v>
      </c>
      <c r="D240" s="122">
        <v>4777</v>
      </c>
      <c r="E240" s="122">
        <v>3367</v>
      </c>
      <c r="F240" s="122">
        <v>13</v>
      </c>
      <c r="G240" s="122">
        <v>11162</v>
      </c>
      <c r="H240" s="122">
        <v>6</v>
      </c>
      <c r="I240" s="122">
        <v>35</v>
      </c>
      <c r="J240" s="122">
        <v>-402</v>
      </c>
      <c r="K240" s="122">
        <v>259</v>
      </c>
      <c r="L240" s="85">
        <v>37650</v>
      </c>
      <c r="M240" s="85">
        <v>-1312</v>
      </c>
    </row>
    <row r="241" spans="1:13" x14ac:dyDescent="0.2">
      <c r="A241" s="123" t="s">
        <v>586</v>
      </c>
      <c r="B241" s="122">
        <v>7021</v>
      </c>
      <c r="C241" s="122">
        <v>10739</v>
      </c>
      <c r="D241" s="122">
        <v>4045</v>
      </c>
      <c r="E241" s="122">
        <v>4348</v>
      </c>
      <c r="F241" s="122">
        <v>133</v>
      </c>
      <c r="G241" s="122">
        <v>12862</v>
      </c>
      <c r="H241" s="122">
        <v>12</v>
      </c>
      <c r="I241" s="122">
        <v>35</v>
      </c>
      <c r="J241" s="122">
        <v>-402</v>
      </c>
      <c r="K241" s="122">
        <v>524</v>
      </c>
      <c r="L241" s="85">
        <v>39317</v>
      </c>
      <c r="M241" s="85">
        <v>355</v>
      </c>
    </row>
    <row r="242" spans="1:13" x14ac:dyDescent="0.2">
      <c r="A242" s="123" t="s">
        <v>587</v>
      </c>
      <c r="B242" s="122">
        <v>7035</v>
      </c>
      <c r="C242" s="122">
        <v>9832</v>
      </c>
      <c r="D242" s="122">
        <v>4737</v>
      </c>
      <c r="E242" s="122">
        <v>3511</v>
      </c>
      <c r="F242" s="122">
        <v>0</v>
      </c>
      <c r="G242" s="122">
        <v>13490</v>
      </c>
      <c r="H242" s="122">
        <v>0</v>
      </c>
      <c r="I242" s="122">
        <v>657</v>
      </c>
      <c r="J242" s="122">
        <v>-402</v>
      </c>
      <c r="K242" s="122">
        <v>510</v>
      </c>
      <c r="L242" s="85">
        <v>39370</v>
      </c>
      <c r="M242" s="85">
        <v>408</v>
      </c>
    </row>
    <row r="243" spans="1:13" x14ac:dyDescent="0.2">
      <c r="A243" s="123" t="s">
        <v>588</v>
      </c>
      <c r="B243" s="122">
        <v>7270</v>
      </c>
      <c r="C243" s="122">
        <v>10600</v>
      </c>
      <c r="D243" s="122">
        <v>4239</v>
      </c>
      <c r="E243" s="122">
        <v>3577</v>
      </c>
      <c r="F243" s="122">
        <v>4</v>
      </c>
      <c r="G243" s="122">
        <v>12871</v>
      </c>
      <c r="H243" s="122">
        <v>14</v>
      </c>
      <c r="I243" s="122">
        <v>58</v>
      </c>
      <c r="J243" s="122">
        <v>-402</v>
      </c>
      <c r="K243" s="122">
        <v>1026</v>
      </c>
      <c r="L243" s="85">
        <v>39257</v>
      </c>
      <c r="M243" s="85">
        <v>295</v>
      </c>
    </row>
    <row r="244" spans="1:13" x14ac:dyDescent="0.2">
      <c r="A244" s="123" t="s">
        <v>589</v>
      </c>
      <c r="B244" s="122">
        <v>6634</v>
      </c>
      <c r="C244" s="122">
        <v>9966</v>
      </c>
      <c r="D244" s="122">
        <v>3821</v>
      </c>
      <c r="E244" s="122">
        <v>3775</v>
      </c>
      <c r="F244" s="122">
        <v>0</v>
      </c>
      <c r="G244" s="122">
        <v>14905</v>
      </c>
      <c r="H244" s="122">
        <v>628</v>
      </c>
      <c r="I244" s="122">
        <v>1760</v>
      </c>
      <c r="J244" s="122">
        <v>-402</v>
      </c>
      <c r="K244" s="122">
        <v>1080</v>
      </c>
      <c r="L244" s="85">
        <v>42167</v>
      </c>
      <c r="M244" s="85">
        <v>3205</v>
      </c>
    </row>
    <row r="245" spans="1:13" x14ac:dyDescent="0.2">
      <c r="A245" s="123" t="s">
        <v>590</v>
      </c>
      <c r="B245" s="122">
        <v>7041</v>
      </c>
      <c r="C245" s="122">
        <v>11090</v>
      </c>
      <c r="D245" s="122">
        <v>4544</v>
      </c>
      <c r="E245" s="122">
        <v>3318</v>
      </c>
      <c r="F245" s="122">
        <v>0</v>
      </c>
      <c r="G245" s="122">
        <v>11683</v>
      </c>
      <c r="H245" s="122">
        <v>0</v>
      </c>
      <c r="I245" s="122">
        <v>58</v>
      </c>
      <c r="J245" s="122">
        <v>-402</v>
      </c>
      <c r="K245" s="122">
        <v>148</v>
      </c>
      <c r="L245" s="85">
        <v>37480</v>
      </c>
      <c r="M245" s="85">
        <v>-1482</v>
      </c>
    </row>
    <row r="246" spans="1:13" x14ac:dyDescent="0.2">
      <c r="A246" s="123" t="s">
        <v>591</v>
      </c>
      <c r="B246" s="122">
        <v>7984</v>
      </c>
      <c r="C246" s="122">
        <v>10799</v>
      </c>
      <c r="D246" s="122">
        <v>3683</v>
      </c>
      <c r="E246" s="122">
        <v>4871</v>
      </c>
      <c r="F246" s="122">
        <v>174</v>
      </c>
      <c r="G246" s="122">
        <v>10282</v>
      </c>
      <c r="H246" s="122">
        <v>9</v>
      </c>
      <c r="I246" s="122">
        <v>99</v>
      </c>
      <c r="J246" s="122">
        <v>-289</v>
      </c>
      <c r="K246" s="122">
        <v>1255</v>
      </c>
      <c r="L246" s="85">
        <v>38867</v>
      </c>
      <c r="M246" s="85">
        <v>-95</v>
      </c>
    </row>
    <row r="247" spans="1:13" ht="14.25" customHeight="1" x14ac:dyDescent="0.2">
      <c r="A247" s="18" t="s">
        <v>592</v>
      </c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85"/>
      <c r="M247" s="85"/>
    </row>
    <row r="248" spans="1:13" x14ac:dyDescent="0.2">
      <c r="A248" s="123" t="s">
        <v>593</v>
      </c>
      <c r="B248" s="122">
        <v>6702</v>
      </c>
      <c r="C248" s="122">
        <v>9850</v>
      </c>
      <c r="D248" s="122">
        <v>4109</v>
      </c>
      <c r="E248" s="122">
        <v>3894</v>
      </c>
      <c r="F248" s="122">
        <v>64</v>
      </c>
      <c r="G248" s="122">
        <v>13540</v>
      </c>
      <c r="H248" s="122">
        <v>108</v>
      </c>
      <c r="I248" s="122">
        <v>142</v>
      </c>
      <c r="J248" s="122">
        <v>-402</v>
      </c>
      <c r="K248" s="122">
        <v>935</v>
      </c>
      <c r="L248" s="85">
        <v>38942</v>
      </c>
      <c r="M248" s="85">
        <v>-20</v>
      </c>
    </row>
    <row r="249" spans="1:13" x14ac:dyDescent="0.2">
      <c r="A249" s="123" t="s">
        <v>594</v>
      </c>
      <c r="B249" s="122">
        <v>8063</v>
      </c>
      <c r="C249" s="122">
        <v>11556</v>
      </c>
      <c r="D249" s="122">
        <v>3989</v>
      </c>
      <c r="E249" s="122">
        <v>4979</v>
      </c>
      <c r="F249" s="122">
        <v>163</v>
      </c>
      <c r="G249" s="122">
        <v>10677</v>
      </c>
      <c r="H249" s="122">
        <v>35</v>
      </c>
      <c r="I249" s="122">
        <v>142</v>
      </c>
      <c r="J249" s="122">
        <v>-402</v>
      </c>
      <c r="K249" s="122">
        <v>935</v>
      </c>
      <c r="L249" s="85">
        <v>40137</v>
      </c>
      <c r="M249" s="85">
        <v>1175</v>
      </c>
    </row>
    <row r="250" spans="1:13" x14ac:dyDescent="0.2">
      <c r="A250" s="123" t="s">
        <v>595</v>
      </c>
      <c r="B250" s="122">
        <v>7973</v>
      </c>
      <c r="C250" s="122">
        <v>10765</v>
      </c>
      <c r="D250" s="122">
        <v>3998</v>
      </c>
      <c r="E250" s="122">
        <v>4089</v>
      </c>
      <c r="F250" s="122">
        <v>0</v>
      </c>
      <c r="G250" s="122">
        <v>11164</v>
      </c>
      <c r="H250" s="122">
        <v>18</v>
      </c>
      <c r="I250" s="122">
        <v>206</v>
      </c>
      <c r="J250" s="122">
        <v>-402</v>
      </c>
      <c r="K250" s="122">
        <v>935</v>
      </c>
      <c r="L250" s="85">
        <v>38746</v>
      </c>
      <c r="M250" s="85">
        <v>-216</v>
      </c>
    </row>
    <row r="251" spans="1:13" x14ac:dyDescent="0.2">
      <c r="A251" s="123" t="s">
        <v>596</v>
      </c>
      <c r="B251" s="122">
        <v>8201</v>
      </c>
      <c r="C251" s="122">
        <v>11573</v>
      </c>
      <c r="D251" s="122">
        <v>5037</v>
      </c>
      <c r="E251" s="122">
        <v>2223</v>
      </c>
      <c r="F251" s="122">
        <v>0</v>
      </c>
      <c r="G251" s="122">
        <v>11431</v>
      </c>
      <c r="H251" s="122">
        <v>30</v>
      </c>
      <c r="I251" s="122">
        <v>142</v>
      </c>
      <c r="J251" s="122">
        <v>-402</v>
      </c>
      <c r="K251" s="122">
        <v>935</v>
      </c>
      <c r="L251" s="85">
        <v>39170</v>
      </c>
      <c r="M251" s="85">
        <v>208</v>
      </c>
    </row>
    <row r="252" spans="1:13" x14ac:dyDescent="0.2">
      <c r="A252" s="123" t="s">
        <v>597</v>
      </c>
      <c r="B252" s="122">
        <v>6405</v>
      </c>
      <c r="C252" s="122">
        <v>10487</v>
      </c>
      <c r="D252" s="122">
        <v>4277</v>
      </c>
      <c r="E252" s="122">
        <v>3521</v>
      </c>
      <c r="F252" s="122">
        <v>10</v>
      </c>
      <c r="G252" s="122">
        <v>13302</v>
      </c>
      <c r="H252" s="122">
        <v>0</v>
      </c>
      <c r="I252" s="122">
        <v>142</v>
      </c>
      <c r="J252" s="122">
        <v>-402</v>
      </c>
      <c r="K252" s="122">
        <v>935</v>
      </c>
      <c r="L252" s="85">
        <v>38677</v>
      </c>
      <c r="M252" s="85">
        <v>-285</v>
      </c>
    </row>
    <row r="253" spans="1:13" x14ac:dyDescent="0.2">
      <c r="A253" s="123" t="s">
        <v>598</v>
      </c>
      <c r="B253" s="122">
        <v>6377</v>
      </c>
      <c r="C253" s="122">
        <v>9950</v>
      </c>
      <c r="D253" s="122">
        <v>4171</v>
      </c>
      <c r="E253" s="122">
        <v>2612</v>
      </c>
      <c r="F253" s="122">
        <v>0</v>
      </c>
      <c r="G253" s="122">
        <v>14249</v>
      </c>
      <c r="H253" s="122">
        <v>17</v>
      </c>
      <c r="I253" s="122">
        <v>316</v>
      </c>
      <c r="J253" s="122">
        <v>-402</v>
      </c>
      <c r="K253" s="122">
        <v>935</v>
      </c>
      <c r="L253" s="85">
        <v>38225</v>
      </c>
      <c r="M253" s="85">
        <v>-737</v>
      </c>
    </row>
    <row r="254" spans="1:13" x14ac:dyDescent="0.2">
      <c r="A254" s="123" t="s">
        <v>599</v>
      </c>
      <c r="B254" s="122">
        <v>7476</v>
      </c>
      <c r="C254" s="122">
        <v>10202</v>
      </c>
      <c r="D254" s="122">
        <v>4063</v>
      </c>
      <c r="E254" s="122">
        <v>4526</v>
      </c>
      <c r="F254" s="122">
        <v>53</v>
      </c>
      <c r="G254" s="122">
        <v>14126</v>
      </c>
      <c r="H254" s="122">
        <v>142</v>
      </c>
      <c r="I254" s="122">
        <v>142</v>
      </c>
      <c r="J254" s="122">
        <v>-402</v>
      </c>
      <c r="K254" s="122">
        <v>935</v>
      </c>
      <c r="L254" s="85">
        <v>41263</v>
      </c>
      <c r="M254" s="85">
        <v>2301</v>
      </c>
    </row>
    <row r="255" spans="1:13" x14ac:dyDescent="0.2">
      <c r="A255" s="123" t="s">
        <v>600</v>
      </c>
      <c r="B255" s="122">
        <v>5908</v>
      </c>
      <c r="C255" s="122">
        <v>10230</v>
      </c>
      <c r="D255" s="122">
        <v>4238</v>
      </c>
      <c r="E255" s="122">
        <v>2662</v>
      </c>
      <c r="F255" s="122">
        <v>0</v>
      </c>
      <c r="G255" s="122">
        <v>14953</v>
      </c>
      <c r="H255" s="122">
        <v>278</v>
      </c>
      <c r="I255" s="122">
        <v>912</v>
      </c>
      <c r="J255" s="122">
        <v>-402</v>
      </c>
      <c r="K255" s="122">
        <v>935</v>
      </c>
      <c r="L255" s="85">
        <v>39714</v>
      </c>
      <c r="M255" s="85">
        <v>752</v>
      </c>
    </row>
    <row r="256" spans="1:13" x14ac:dyDescent="0.2">
      <c r="A256" s="123" t="s">
        <v>601</v>
      </c>
      <c r="B256" s="122">
        <v>6401</v>
      </c>
      <c r="C256" s="122">
        <v>10242</v>
      </c>
      <c r="D256" s="122">
        <v>3695</v>
      </c>
      <c r="E256" s="122">
        <v>2901</v>
      </c>
      <c r="F256" s="122">
        <v>0</v>
      </c>
      <c r="G256" s="122">
        <v>13925</v>
      </c>
      <c r="H256" s="122">
        <v>0</v>
      </c>
      <c r="I256" s="122">
        <v>772</v>
      </c>
      <c r="J256" s="122">
        <v>-402</v>
      </c>
      <c r="K256" s="122">
        <v>935</v>
      </c>
      <c r="L256" s="85">
        <v>38469</v>
      </c>
      <c r="M256" s="85">
        <v>-493</v>
      </c>
    </row>
    <row r="257" spans="1:13" x14ac:dyDescent="0.2">
      <c r="A257" s="123" t="s">
        <v>602</v>
      </c>
      <c r="B257" s="122">
        <v>5241</v>
      </c>
      <c r="C257" s="122">
        <v>10076</v>
      </c>
      <c r="D257" s="122">
        <v>4404</v>
      </c>
      <c r="E257" s="122">
        <v>3586</v>
      </c>
      <c r="F257" s="122">
        <v>0</v>
      </c>
      <c r="G257" s="122">
        <v>14992</v>
      </c>
      <c r="H257" s="122">
        <v>54</v>
      </c>
      <c r="I257" s="122">
        <v>1842</v>
      </c>
      <c r="J257" s="122">
        <v>-402</v>
      </c>
      <c r="K257" s="122">
        <v>935</v>
      </c>
      <c r="L257" s="85">
        <v>40728</v>
      </c>
      <c r="M257" s="85">
        <v>1766</v>
      </c>
    </row>
    <row r="258" spans="1:13" x14ac:dyDescent="0.2">
      <c r="A258" s="123" t="s">
        <v>603</v>
      </c>
      <c r="B258" s="122">
        <v>4973</v>
      </c>
      <c r="C258" s="122">
        <v>9783</v>
      </c>
      <c r="D258" s="122">
        <v>3766</v>
      </c>
      <c r="E258" s="122">
        <v>2878</v>
      </c>
      <c r="F258" s="122">
        <v>0</v>
      </c>
      <c r="G258" s="122">
        <v>17962</v>
      </c>
      <c r="H258" s="122">
        <v>41</v>
      </c>
      <c r="I258" s="122">
        <v>749</v>
      </c>
      <c r="J258" s="122">
        <v>-402</v>
      </c>
      <c r="K258" s="122">
        <v>935</v>
      </c>
      <c r="L258" s="85">
        <v>40685</v>
      </c>
      <c r="M258" s="85">
        <v>1723</v>
      </c>
    </row>
    <row r="259" spans="1:13" x14ac:dyDescent="0.2">
      <c r="A259" s="123" t="s">
        <v>604</v>
      </c>
      <c r="B259" s="122">
        <v>6542</v>
      </c>
      <c r="C259" s="122">
        <v>9947</v>
      </c>
      <c r="D259" s="122">
        <v>3871</v>
      </c>
      <c r="E259" s="122">
        <v>2974</v>
      </c>
      <c r="F259" s="122">
        <v>0</v>
      </c>
      <c r="G259" s="122">
        <v>12987</v>
      </c>
      <c r="H259" s="122">
        <v>43</v>
      </c>
      <c r="I259" s="122">
        <v>316</v>
      </c>
      <c r="J259" s="122">
        <v>-402</v>
      </c>
      <c r="K259" s="122">
        <v>935</v>
      </c>
      <c r="L259" s="85">
        <v>37213</v>
      </c>
      <c r="M259" s="85">
        <v>-1749</v>
      </c>
    </row>
    <row r="260" spans="1:13" x14ac:dyDescent="0.2">
      <c r="A260" s="123" t="s">
        <v>605</v>
      </c>
      <c r="B260" s="122">
        <v>7161</v>
      </c>
      <c r="C260" s="122">
        <v>10675</v>
      </c>
      <c r="D260" s="122">
        <v>3998</v>
      </c>
      <c r="E260" s="122">
        <v>2561</v>
      </c>
      <c r="F260" s="122">
        <v>0</v>
      </c>
      <c r="G260" s="122">
        <v>12411</v>
      </c>
      <c r="H260" s="122">
        <v>0</v>
      </c>
      <c r="I260" s="122">
        <v>142</v>
      </c>
      <c r="J260" s="122">
        <v>-402</v>
      </c>
      <c r="K260" s="122">
        <v>935</v>
      </c>
      <c r="L260" s="85">
        <v>37481</v>
      </c>
      <c r="M260" s="85">
        <v>-1481</v>
      </c>
    </row>
    <row r="261" spans="1:13" x14ac:dyDescent="0.2">
      <c r="A261" s="123" t="s">
        <v>606</v>
      </c>
      <c r="B261" s="122">
        <v>6338</v>
      </c>
      <c r="C261" s="122">
        <v>10991</v>
      </c>
      <c r="D261" s="122">
        <v>4547</v>
      </c>
      <c r="E261" s="122">
        <v>2328</v>
      </c>
      <c r="F261" s="122">
        <v>0</v>
      </c>
      <c r="G261" s="122">
        <v>15195</v>
      </c>
      <c r="H261" s="122">
        <v>0</v>
      </c>
      <c r="I261" s="122">
        <v>1958</v>
      </c>
      <c r="J261" s="122">
        <v>-402</v>
      </c>
      <c r="K261" s="122">
        <v>935</v>
      </c>
      <c r="L261" s="85">
        <v>41890</v>
      </c>
      <c r="M261" s="85">
        <v>2928</v>
      </c>
    </row>
    <row r="262" spans="1:13" x14ac:dyDescent="0.2">
      <c r="A262" s="123" t="s">
        <v>607</v>
      </c>
      <c r="B262" s="122">
        <v>5834</v>
      </c>
      <c r="C262" s="122">
        <v>11152</v>
      </c>
      <c r="D262" s="122">
        <v>4565</v>
      </c>
      <c r="E262" s="122">
        <v>2149</v>
      </c>
      <c r="F262" s="122">
        <v>0</v>
      </c>
      <c r="G262" s="122">
        <v>16707</v>
      </c>
      <c r="H262" s="122">
        <v>312</v>
      </c>
      <c r="I262" s="122">
        <v>2005</v>
      </c>
      <c r="J262" s="122">
        <v>-402</v>
      </c>
      <c r="K262" s="122">
        <v>935</v>
      </c>
      <c r="L262" s="85">
        <v>43257</v>
      </c>
      <c r="M262" s="85">
        <v>4295</v>
      </c>
    </row>
    <row r="263" spans="1:13" ht="14.25" customHeight="1" x14ac:dyDescent="0.2">
      <c r="A263" s="18" t="s">
        <v>608</v>
      </c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  <c r="L263" s="85"/>
      <c r="M263" s="85"/>
    </row>
    <row r="264" spans="1:13" x14ac:dyDescent="0.2">
      <c r="A264" s="123" t="s">
        <v>609</v>
      </c>
      <c r="B264" s="122">
        <v>6796</v>
      </c>
      <c r="C264" s="122">
        <v>10251</v>
      </c>
      <c r="D264" s="122">
        <v>4095</v>
      </c>
      <c r="E264" s="122">
        <v>4061</v>
      </c>
      <c r="F264" s="122">
        <v>0</v>
      </c>
      <c r="G264" s="122">
        <v>13988</v>
      </c>
      <c r="H264" s="122">
        <v>18</v>
      </c>
      <c r="I264" s="122">
        <v>222</v>
      </c>
      <c r="J264" s="122">
        <v>-402</v>
      </c>
      <c r="K264" s="122">
        <v>753</v>
      </c>
      <c r="L264" s="85">
        <v>39782</v>
      </c>
      <c r="M264" s="85">
        <v>820</v>
      </c>
    </row>
    <row r="265" spans="1:13" x14ac:dyDescent="0.2">
      <c r="A265" s="123" t="s">
        <v>610</v>
      </c>
      <c r="B265" s="122">
        <v>7774</v>
      </c>
      <c r="C265" s="122">
        <v>10660</v>
      </c>
      <c r="D265" s="122">
        <v>3834</v>
      </c>
      <c r="E265" s="122">
        <v>4461</v>
      </c>
      <c r="F265" s="122">
        <v>101</v>
      </c>
      <c r="G265" s="122">
        <v>10488</v>
      </c>
      <c r="H265" s="122">
        <v>0</v>
      </c>
      <c r="I265" s="122">
        <v>261</v>
      </c>
      <c r="J265" s="122">
        <v>-402</v>
      </c>
      <c r="K265" s="122">
        <v>753</v>
      </c>
      <c r="L265" s="85">
        <v>37930</v>
      </c>
      <c r="M265" s="85">
        <v>-1032</v>
      </c>
    </row>
    <row r="266" spans="1:13" x14ac:dyDescent="0.2">
      <c r="A266" s="123" t="s">
        <v>611</v>
      </c>
      <c r="B266" s="122">
        <v>6325</v>
      </c>
      <c r="C266" s="122">
        <v>9547</v>
      </c>
      <c r="D266" s="122">
        <v>5354</v>
      </c>
      <c r="E266" s="122">
        <v>4857</v>
      </c>
      <c r="F266" s="122">
        <v>0</v>
      </c>
      <c r="G266" s="122">
        <v>14919</v>
      </c>
      <c r="H266" s="122">
        <v>336</v>
      </c>
      <c r="I266" s="122">
        <v>222</v>
      </c>
      <c r="J266" s="122">
        <v>-402</v>
      </c>
      <c r="K266" s="122">
        <v>753</v>
      </c>
      <c r="L266" s="85">
        <v>41911</v>
      </c>
      <c r="M266" s="85">
        <v>2949</v>
      </c>
    </row>
    <row r="267" spans="1:13" x14ac:dyDescent="0.2">
      <c r="A267" s="123" t="s">
        <v>612</v>
      </c>
      <c r="B267" s="122">
        <v>6652</v>
      </c>
      <c r="C267" s="122">
        <v>10873</v>
      </c>
      <c r="D267" s="122">
        <v>3928</v>
      </c>
      <c r="E267" s="122">
        <v>3674</v>
      </c>
      <c r="F267" s="122">
        <v>14</v>
      </c>
      <c r="G267" s="122">
        <v>13241</v>
      </c>
      <c r="H267" s="122">
        <v>0</v>
      </c>
      <c r="I267" s="122">
        <v>222</v>
      </c>
      <c r="J267" s="122">
        <v>-402</v>
      </c>
      <c r="K267" s="122">
        <v>753</v>
      </c>
      <c r="L267" s="85">
        <v>38955</v>
      </c>
      <c r="M267" s="85">
        <v>-7</v>
      </c>
    </row>
    <row r="268" spans="1:13" x14ac:dyDescent="0.2">
      <c r="A268" s="123" t="s">
        <v>613</v>
      </c>
      <c r="B268" s="122">
        <v>5909</v>
      </c>
      <c r="C268" s="122">
        <v>10987</v>
      </c>
      <c r="D268" s="122">
        <v>4495</v>
      </c>
      <c r="E268" s="122">
        <v>3308</v>
      </c>
      <c r="F268" s="122">
        <v>0</v>
      </c>
      <c r="G268" s="122">
        <v>15412</v>
      </c>
      <c r="H268" s="122">
        <v>0</v>
      </c>
      <c r="I268" s="122">
        <v>852</v>
      </c>
      <c r="J268" s="122">
        <v>-402</v>
      </c>
      <c r="K268" s="122">
        <v>753</v>
      </c>
      <c r="L268" s="85">
        <v>41314</v>
      </c>
      <c r="M268" s="85">
        <v>2352</v>
      </c>
    </row>
    <row r="269" spans="1:13" x14ac:dyDescent="0.2">
      <c r="A269" s="123" t="s">
        <v>614</v>
      </c>
      <c r="B269" s="122">
        <v>6416</v>
      </c>
      <c r="C269" s="122">
        <v>11203</v>
      </c>
      <c r="D269" s="122">
        <v>4100</v>
      </c>
      <c r="E269" s="122">
        <v>3196</v>
      </c>
      <c r="F269" s="122">
        <v>0</v>
      </c>
      <c r="G269" s="122">
        <v>13870</v>
      </c>
      <c r="H269" s="122">
        <v>128</v>
      </c>
      <c r="I269" s="122">
        <v>829</v>
      </c>
      <c r="J269" s="122">
        <v>-402</v>
      </c>
      <c r="K269" s="122">
        <v>753</v>
      </c>
      <c r="L269" s="85">
        <v>40093</v>
      </c>
      <c r="M269" s="85">
        <v>1131</v>
      </c>
    </row>
    <row r="270" spans="1:13" x14ac:dyDescent="0.2">
      <c r="A270" s="123" t="s">
        <v>615</v>
      </c>
      <c r="B270" s="122">
        <v>5836</v>
      </c>
      <c r="C270" s="122">
        <v>8963</v>
      </c>
      <c r="D270" s="122">
        <v>4142</v>
      </c>
      <c r="E270" s="122">
        <v>3831</v>
      </c>
      <c r="F270" s="122">
        <v>0</v>
      </c>
      <c r="G270" s="122">
        <v>14861</v>
      </c>
      <c r="H270" s="122">
        <v>218</v>
      </c>
      <c r="I270" s="122">
        <v>1899</v>
      </c>
      <c r="J270" s="122">
        <v>-402</v>
      </c>
      <c r="K270" s="122">
        <v>753</v>
      </c>
      <c r="L270" s="85">
        <v>40101</v>
      </c>
      <c r="M270" s="85">
        <v>1139</v>
      </c>
    </row>
    <row r="271" spans="1:13" x14ac:dyDescent="0.2">
      <c r="A271" s="123" t="s">
        <v>616</v>
      </c>
      <c r="B271" s="122">
        <v>6172</v>
      </c>
      <c r="C271" s="122">
        <v>9845</v>
      </c>
      <c r="D271" s="122">
        <v>4333</v>
      </c>
      <c r="E271" s="122">
        <v>3497</v>
      </c>
      <c r="F271" s="122">
        <v>0</v>
      </c>
      <c r="G271" s="122">
        <v>14329</v>
      </c>
      <c r="H271" s="122">
        <v>0</v>
      </c>
      <c r="I271" s="122">
        <v>852</v>
      </c>
      <c r="J271" s="122">
        <v>-402</v>
      </c>
      <c r="K271" s="122">
        <v>753</v>
      </c>
      <c r="L271" s="85">
        <v>39379</v>
      </c>
      <c r="M271" s="85">
        <v>417</v>
      </c>
    </row>
    <row r="272" spans="1:13" x14ac:dyDescent="0.2">
      <c r="A272" s="123" t="s">
        <v>617</v>
      </c>
      <c r="B272" s="122">
        <v>6882</v>
      </c>
      <c r="C272" s="122">
        <v>10666</v>
      </c>
      <c r="D272" s="122">
        <v>4519</v>
      </c>
      <c r="E272" s="122">
        <v>4403</v>
      </c>
      <c r="F272" s="122">
        <v>127</v>
      </c>
      <c r="G272" s="122">
        <v>12015</v>
      </c>
      <c r="H272" s="122">
        <v>43</v>
      </c>
      <c r="I272" s="122">
        <v>198</v>
      </c>
      <c r="J272" s="122">
        <v>-402</v>
      </c>
      <c r="K272" s="122">
        <v>753</v>
      </c>
      <c r="L272" s="85">
        <v>39204</v>
      </c>
      <c r="M272" s="85">
        <v>242</v>
      </c>
    </row>
    <row r="273" spans="1:13" x14ac:dyDescent="0.2">
      <c r="A273" s="123" t="s">
        <v>618</v>
      </c>
      <c r="B273" s="122">
        <v>6679</v>
      </c>
      <c r="C273" s="122">
        <v>9765</v>
      </c>
      <c r="D273" s="122">
        <v>3815</v>
      </c>
      <c r="E273" s="122">
        <v>3914</v>
      </c>
      <c r="F273" s="122">
        <v>63</v>
      </c>
      <c r="G273" s="122">
        <v>14739</v>
      </c>
      <c r="H273" s="122">
        <v>82</v>
      </c>
      <c r="I273" s="122">
        <v>222</v>
      </c>
      <c r="J273" s="122">
        <v>-402</v>
      </c>
      <c r="K273" s="122">
        <v>753</v>
      </c>
      <c r="L273" s="85">
        <v>39630</v>
      </c>
      <c r="M273" s="85">
        <v>668</v>
      </c>
    </row>
    <row r="274" spans="1:13" ht="14.25" customHeight="1" x14ac:dyDescent="0.2">
      <c r="A274" s="18" t="s">
        <v>619</v>
      </c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  <c r="L274" s="85"/>
      <c r="M274" s="85"/>
    </row>
    <row r="275" spans="1:13" x14ac:dyDescent="0.2">
      <c r="A275" s="123" t="s">
        <v>620</v>
      </c>
      <c r="B275" s="122">
        <v>6682</v>
      </c>
      <c r="C275" s="122">
        <v>10631</v>
      </c>
      <c r="D275" s="122">
        <v>4019</v>
      </c>
      <c r="E275" s="122">
        <v>3746</v>
      </c>
      <c r="F275" s="122">
        <v>22</v>
      </c>
      <c r="G275" s="122">
        <v>13253</v>
      </c>
      <c r="H275" s="122">
        <v>0</v>
      </c>
      <c r="I275" s="122">
        <v>275</v>
      </c>
      <c r="J275" s="122">
        <v>-402</v>
      </c>
      <c r="K275" s="122">
        <v>504</v>
      </c>
      <c r="L275" s="85">
        <v>38730</v>
      </c>
      <c r="M275" s="85">
        <v>-232</v>
      </c>
    </row>
    <row r="276" spans="1:13" x14ac:dyDescent="0.2">
      <c r="A276" s="123" t="s">
        <v>621</v>
      </c>
      <c r="B276" s="122">
        <v>5497</v>
      </c>
      <c r="C276" s="122">
        <v>9486</v>
      </c>
      <c r="D276" s="122">
        <v>4270</v>
      </c>
      <c r="E276" s="122">
        <v>3542</v>
      </c>
      <c r="F276" s="122">
        <v>0</v>
      </c>
      <c r="G276" s="122">
        <v>15707</v>
      </c>
      <c r="H276" s="122">
        <v>404</v>
      </c>
      <c r="I276" s="122">
        <v>472</v>
      </c>
      <c r="J276" s="122">
        <v>-402</v>
      </c>
      <c r="K276" s="122">
        <v>384</v>
      </c>
      <c r="L276" s="85">
        <v>39360</v>
      </c>
      <c r="M276" s="85">
        <v>398</v>
      </c>
    </row>
    <row r="277" spans="1:13" x14ac:dyDescent="0.2">
      <c r="A277" s="123" t="s">
        <v>622</v>
      </c>
      <c r="B277" s="122">
        <v>6372</v>
      </c>
      <c r="C277" s="122">
        <v>10190</v>
      </c>
      <c r="D277" s="122">
        <v>4314</v>
      </c>
      <c r="E277" s="122">
        <v>3334</v>
      </c>
      <c r="F277" s="122">
        <v>8</v>
      </c>
      <c r="G277" s="122">
        <v>16409</v>
      </c>
      <c r="H277" s="122">
        <v>294</v>
      </c>
      <c r="I277" s="122">
        <v>930</v>
      </c>
      <c r="J277" s="122">
        <v>-402</v>
      </c>
      <c r="K277" s="122">
        <v>566</v>
      </c>
      <c r="L277" s="85">
        <v>42015</v>
      </c>
      <c r="M277" s="85">
        <v>3053</v>
      </c>
    </row>
    <row r="278" spans="1:13" x14ac:dyDescent="0.2">
      <c r="A278" s="123" t="s">
        <v>623</v>
      </c>
      <c r="B278" s="122">
        <v>7391</v>
      </c>
      <c r="C278" s="122">
        <v>11146</v>
      </c>
      <c r="D278" s="122">
        <v>3597</v>
      </c>
      <c r="E278" s="122">
        <v>4175</v>
      </c>
      <c r="F278" s="122">
        <v>0</v>
      </c>
      <c r="G278" s="122">
        <v>11050</v>
      </c>
      <c r="H278" s="122">
        <v>0</v>
      </c>
      <c r="I278" s="122">
        <v>339</v>
      </c>
      <c r="J278" s="122">
        <v>-402</v>
      </c>
      <c r="K278" s="122">
        <v>589</v>
      </c>
      <c r="L278" s="85">
        <v>37885</v>
      </c>
      <c r="M278" s="85">
        <v>-1077</v>
      </c>
    </row>
    <row r="279" spans="1:13" x14ac:dyDescent="0.2">
      <c r="A279" s="123" t="s">
        <v>624</v>
      </c>
      <c r="B279" s="122">
        <v>7274</v>
      </c>
      <c r="C279" s="122">
        <v>11278</v>
      </c>
      <c r="D279" s="122">
        <v>4608</v>
      </c>
      <c r="E279" s="122">
        <v>3564</v>
      </c>
      <c r="F279" s="122">
        <v>0</v>
      </c>
      <c r="G279" s="122">
        <v>11432</v>
      </c>
      <c r="H279" s="122">
        <v>11</v>
      </c>
      <c r="I279" s="122">
        <v>275</v>
      </c>
      <c r="J279" s="122">
        <v>-402</v>
      </c>
      <c r="K279" s="122">
        <v>417</v>
      </c>
      <c r="L279" s="85">
        <v>38457</v>
      </c>
      <c r="M279" s="85">
        <v>-505</v>
      </c>
    </row>
    <row r="280" spans="1:13" x14ac:dyDescent="0.2">
      <c r="A280" s="123" t="s">
        <v>625</v>
      </c>
      <c r="B280" s="122">
        <v>5354</v>
      </c>
      <c r="C280" s="122">
        <v>10091</v>
      </c>
      <c r="D280" s="122">
        <v>4582</v>
      </c>
      <c r="E280" s="122">
        <v>3467</v>
      </c>
      <c r="F280" s="122">
        <v>0</v>
      </c>
      <c r="G280" s="122">
        <v>17109</v>
      </c>
      <c r="H280" s="122">
        <v>976</v>
      </c>
      <c r="I280" s="122">
        <v>1045</v>
      </c>
      <c r="J280" s="122">
        <v>-402</v>
      </c>
      <c r="K280" s="122">
        <v>452</v>
      </c>
      <c r="L280" s="85">
        <v>42674</v>
      </c>
      <c r="M280" s="85">
        <v>3712</v>
      </c>
    </row>
    <row r="281" spans="1:13" x14ac:dyDescent="0.2">
      <c r="A281" s="123" t="s">
        <v>626</v>
      </c>
      <c r="B281" s="122">
        <v>7609</v>
      </c>
      <c r="C281" s="122">
        <v>10793</v>
      </c>
      <c r="D281" s="122">
        <v>4051</v>
      </c>
      <c r="E281" s="122">
        <v>3103</v>
      </c>
      <c r="F281" s="122">
        <v>3</v>
      </c>
      <c r="G281" s="122">
        <v>13174</v>
      </c>
      <c r="H281" s="122">
        <v>0</v>
      </c>
      <c r="I281" s="122">
        <v>969</v>
      </c>
      <c r="J281" s="122">
        <v>-402</v>
      </c>
      <c r="K281" s="122">
        <v>620</v>
      </c>
      <c r="L281" s="85">
        <v>39920</v>
      </c>
      <c r="M281" s="85">
        <v>958</v>
      </c>
    </row>
    <row r="282" spans="1:13" ht="14.25" customHeight="1" x14ac:dyDescent="0.2">
      <c r="A282" s="18" t="s">
        <v>627</v>
      </c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  <c r="L282" s="85"/>
      <c r="M282" s="85"/>
    </row>
    <row r="283" spans="1:13" x14ac:dyDescent="0.2">
      <c r="A283" s="123" t="s">
        <v>628</v>
      </c>
      <c r="B283" s="122">
        <v>6054</v>
      </c>
      <c r="C283" s="122">
        <v>11695</v>
      </c>
      <c r="D283" s="122">
        <v>4579</v>
      </c>
      <c r="E283" s="122">
        <v>2522</v>
      </c>
      <c r="F283" s="122">
        <v>30</v>
      </c>
      <c r="G283" s="122">
        <v>18069</v>
      </c>
      <c r="H283" s="122">
        <v>547</v>
      </c>
      <c r="I283" s="122">
        <v>2121</v>
      </c>
      <c r="J283" s="122">
        <v>-402</v>
      </c>
      <c r="K283" s="122">
        <v>961</v>
      </c>
      <c r="L283" s="85">
        <v>46176</v>
      </c>
      <c r="M283" s="85">
        <v>7214</v>
      </c>
    </row>
    <row r="284" spans="1:13" x14ac:dyDescent="0.2">
      <c r="A284" s="123" t="s">
        <v>629</v>
      </c>
      <c r="B284" s="122">
        <v>5232</v>
      </c>
      <c r="C284" s="122">
        <v>11408</v>
      </c>
      <c r="D284" s="122">
        <v>5374</v>
      </c>
      <c r="E284" s="122">
        <v>3333</v>
      </c>
      <c r="F284" s="122">
        <v>17</v>
      </c>
      <c r="G284" s="122">
        <v>16820</v>
      </c>
      <c r="H284" s="122">
        <v>1027</v>
      </c>
      <c r="I284" s="122">
        <v>2098</v>
      </c>
      <c r="J284" s="122">
        <v>-402</v>
      </c>
      <c r="K284" s="122">
        <v>961</v>
      </c>
      <c r="L284" s="85">
        <v>45868</v>
      </c>
      <c r="M284" s="85">
        <v>6906</v>
      </c>
    </row>
    <row r="285" spans="1:13" x14ac:dyDescent="0.2">
      <c r="A285" s="123" t="s">
        <v>630</v>
      </c>
      <c r="B285" s="122">
        <v>5199</v>
      </c>
      <c r="C285" s="122">
        <v>9965</v>
      </c>
      <c r="D285" s="122">
        <v>4163</v>
      </c>
      <c r="E285" s="122">
        <v>2356</v>
      </c>
      <c r="F285" s="122">
        <v>0</v>
      </c>
      <c r="G285" s="122">
        <v>18852</v>
      </c>
      <c r="H285" s="122">
        <v>408</v>
      </c>
      <c r="I285" s="122">
        <v>1404</v>
      </c>
      <c r="J285" s="122">
        <v>-402</v>
      </c>
      <c r="K285" s="122">
        <v>961</v>
      </c>
      <c r="L285" s="85">
        <v>42906</v>
      </c>
      <c r="M285" s="85">
        <v>3944</v>
      </c>
    </row>
    <row r="286" spans="1:13" x14ac:dyDescent="0.2">
      <c r="A286" s="123" t="s">
        <v>631</v>
      </c>
      <c r="B286" s="122">
        <v>8860</v>
      </c>
      <c r="C286" s="122">
        <v>14681</v>
      </c>
      <c r="D286" s="122">
        <v>4123</v>
      </c>
      <c r="E286" s="122">
        <v>2459</v>
      </c>
      <c r="F286" s="122">
        <v>0</v>
      </c>
      <c r="G286" s="122">
        <v>11514</v>
      </c>
      <c r="H286" s="122">
        <v>4</v>
      </c>
      <c r="I286" s="122">
        <v>936</v>
      </c>
      <c r="J286" s="122">
        <v>-402</v>
      </c>
      <c r="K286" s="122">
        <v>961</v>
      </c>
      <c r="L286" s="85">
        <v>43136</v>
      </c>
      <c r="M286" s="85">
        <v>4174</v>
      </c>
    </row>
    <row r="287" spans="1:13" x14ac:dyDescent="0.2">
      <c r="A287" s="123" t="s">
        <v>632</v>
      </c>
      <c r="B287" s="122">
        <v>6071</v>
      </c>
      <c r="C287" s="122">
        <v>11016</v>
      </c>
      <c r="D287" s="122">
        <v>4417</v>
      </c>
      <c r="E287" s="122">
        <v>3182</v>
      </c>
      <c r="F287" s="122">
        <v>0</v>
      </c>
      <c r="G287" s="122">
        <v>19569</v>
      </c>
      <c r="H287" s="122">
        <v>473</v>
      </c>
      <c r="I287" s="122">
        <v>2387</v>
      </c>
      <c r="J287" s="122">
        <v>-402</v>
      </c>
      <c r="K287" s="122">
        <v>961</v>
      </c>
      <c r="L287" s="85">
        <v>47674</v>
      </c>
      <c r="M287" s="85">
        <v>8712</v>
      </c>
    </row>
    <row r="288" spans="1:13" x14ac:dyDescent="0.2">
      <c r="A288" s="123" t="s">
        <v>633</v>
      </c>
      <c r="B288" s="122">
        <v>6089</v>
      </c>
      <c r="C288" s="122">
        <v>10624</v>
      </c>
      <c r="D288" s="122">
        <v>4432</v>
      </c>
      <c r="E288" s="122">
        <v>3259</v>
      </c>
      <c r="F288" s="122">
        <v>0</v>
      </c>
      <c r="G288" s="122">
        <v>18406</v>
      </c>
      <c r="H288" s="122">
        <v>780</v>
      </c>
      <c r="I288" s="122">
        <v>1051</v>
      </c>
      <c r="J288" s="122">
        <v>-402</v>
      </c>
      <c r="K288" s="122">
        <v>961</v>
      </c>
      <c r="L288" s="85">
        <v>45200</v>
      </c>
      <c r="M288" s="85">
        <v>6238</v>
      </c>
    </row>
    <row r="289" spans="1:13" x14ac:dyDescent="0.2">
      <c r="A289" s="123" t="s">
        <v>634</v>
      </c>
      <c r="B289" s="122">
        <v>6992</v>
      </c>
      <c r="C289" s="122">
        <v>12294</v>
      </c>
      <c r="D289" s="122">
        <v>4296</v>
      </c>
      <c r="E289" s="122">
        <v>2281</v>
      </c>
      <c r="F289" s="122">
        <v>12</v>
      </c>
      <c r="G289" s="122">
        <v>10592</v>
      </c>
      <c r="H289" s="122">
        <v>292</v>
      </c>
      <c r="I289" s="122">
        <v>1051</v>
      </c>
      <c r="J289" s="122">
        <v>-402</v>
      </c>
      <c r="K289" s="122">
        <v>961</v>
      </c>
      <c r="L289" s="85">
        <v>38369</v>
      </c>
      <c r="M289" s="85">
        <v>-593</v>
      </c>
    </row>
    <row r="290" spans="1:13" x14ac:dyDescent="0.2">
      <c r="A290" s="123" t="s">
        <v>635</v>
      </c>
      <c r="B290" s="122">
        <v>7719</v>
      </c>
      <c r="C290" s="122">
        <v>10318</v>
      </c>
      <c r="D290" s="122">
        <v>3303</v>
      </c>
      <c r="E290" s="122">
        <v>3518</v>
      </c>
      <c r="F290" s="122">
        <v>0</v>
      </c>
      <c r="G290" s="122">
        <v>11500</v>
      </c>
      <c r="H290" s="122">
        <v>0</v>
      </c>
      <c r="I290" s="122">
        <v>345</v>
      </c>
      <c r="J290" s="122">
        <v>-402</v>
      </c>
      <c r="K290" s="122">
        <v>961</v>
      </c>
      <c r="L290" s="85">
        <v>37262</v>
      </c>
      <c r="M290" s="85">
        <v>-1700</v>
      </c>
    </row>
    <row r="291" spans="1:13" ht="14.25" customHeight="1" x14ac:dyDescent="0.2">
      <c r="A291" s="18" t="s">
        <v>636</v>
      </c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  <c r="L291" s="85"/>
      <c r="M291" s="85"/>
    </row>
    <row r="292" spans="1:13" x14ac:dyDescent="0.2">
      <c r="A292" s="123" t="s">
        <v>637</v>
      </c>
      <c r="B292" s="122">
        <v>5802</v>
      </c>
      <c r="C292" s="122">
        <v>11554</v>
      </c>
      <c r="D292" s="122">
        <v>5108</v>
      </c>
      <c r="E292" s="122">
        <v>2747</v>
      </c>
      <c r="F292" s="122">
        <v>0</v>
      </c>
      <c r="G292" s="122">
        <v>21138</v>
      </c>
      <c r="H292" s="122">
        <v>142</v>
      </c>
      <c r="I292" s="122">
        <v>2196</v>
      </c>
      <c r="J292" s="122">
        <v>-402</v>
      </c>
      <c r="K292" s="122">
        <v>707</v>
      </c>
      <c r="L292" s="85">
        <v>48992</v>
      </c>
      <c r="M292" s="85">
        <v>10030</v>
      </c>
    </row>
    <row r="293" spans="1:13" x14ac:dyDescent="0.2">
      <c r="A293" s="123" t="s">
        <v>638</v>
      </c>
      <c r="B293" s="122">
        <v>5889</v>
      </c>
      <c r="C293" s="122">
        <v>11302</v>
      </c>
      <c r="D293" s="122">
        <v>4516</v>
      </c>
      <c r="E293" s="122">
        <v>2677</v>
      </c>
      <c r="F293" s="122">
        <v>0</v>
      </c>
      <c r="G293" s="122">
        <v>21987</v>
      </c>
      <c r="H293" s="122">
        <v>977</v>
      </c>
      <c r="I293" s="122">
        <v>2509</v>
      </c>
      <c r="J293" s="122">
        <v>-402</v>
      </c>
      <c r="K293" s="122">
        <v>961</v>
      </c>
      <c r="L293" s="85">
        <v>50416</v>
      </c>
      <c r="M293" s="85">
        <v>11454</v>
      </c>
    </row>
    <row r="294" spans="1:13" x14ac:dyDescent="0.2">
      <c r="A294" s="123" t="s">
        <v>639</v>
      </c>
      <c r="B294" s="122">
        <v>6932</v>
      </c>
      <c r="C294" s="122">
        <v>11273</v>
      </c>
      <c r="D294" s="122">
        <v>4390</v>
      </c>
      <c r="E294" s="122">
        <v>3650</v>
      </c>
      <c r="F294" s="122">
        <v>0</v>
      </c>
      <c r="G294" s="122">
        <v>14518</v>
      </c>
      <c r="H294" s="122">
        <v>137</v>
      </c>
      <c r="I294" s="122">
        <v>1151</v>
      </c>
      <c r="J294" s="122">
        <v>-402</v>
      </c>
      <c r="K294" s="122">
        <v>499</v>
      </c>
      <c r="L294" s="85">
        <v>42148</v>
      </c>
      <c r="M294" s="85">
        <v>3186</v>
      </c>
    </row>
    <row r="295" spans="1:13" x14ac:dyDescent="0.2">
      <c r="A295" s="123" t="s">
        <v>640</v>
      </c>
      <c r="B295" s="122">
        <v>6181</v>
      </c>
      <c r="C295" s="122">
        <v>10913</v>
      </c>
      <c r="D295" s="122">
        <v>4752</v>
      </c>
      <c r="E295" s="122">
        <v>3320</v>
      </c>
      <c r="F295" s="122">
        <v>0</v>
      </c>
      <c r="G295" s="122">
        <v>16828</v>
      </c>
      <c r="H295" s="122">
        <v>638</v>
      </c>
      <c r="I295" s="122">
        <v>2509</v>
      </c>
      <c r="J295" s="122">
        <v>-402</v>
      </c>
      <c r="K295" s="122">
        <v>1063</v>
      </c>
      <c r="L295" s="85">
        <v>45802</v>
      </c>
      <c r="M295" s="85">
        <v>6840</v>
      </c>
    </row>
    <row r="296" spans="1:13" x14ac:dyDescent="0.2">
      <c r="A296" s="123" t="s">
        <v>641</v>
      </c>
      <c r="B296" s="122">
        <v>6091</v>
      </c>
      <c r="C296" s="122">
        <v>11000</v>
      </c>
      <c r="D296" s="122">
        <v>4746</v>
      </c>
      <c r="E296" s="122">
        <v>3180</v>
      </c>
      <c r="F296" s="122">
        <v>0</v>
      </c>
      <c r="G296" s="122">
        <v>14300</v>
      </c>
      <c r="H296" s="122">
        <v>196</v>
      </c>
      <c r="I296" s="122">
        <v>2149</v>
      </c>
      <c r="J296" s="122">
        <v>-402</v>
      </c>
      <c r="K296" s="122">
        <v>998</v>
      </c>
      <c r="L296" s="85">
        <v>42258</v>
      </c>
      <c r="M296" s="85">
        <v>3296</v>
      </c>
    </row>
    <row r="297" spans="1:13" x14ac:dyDescent="0.2">
      <c r="A297" s="123" t="s">
        <v>642</v>
      </c>
      <c r="B297" s="122">
        <v>6665</v>
      </c>
      <c r="C297" s="122">
        <v>11546</v>
      </c>
      <c r="D297" s="122">
        <v>5272</v>
      </c>
      <c r="E297" s="122">
        <v>2756</v>
      </c>
      <c r="F297" s="122">
        <v>0</v>
      </c>
      <c r="G297" s="122">
        <v>16145</v>
      </c>
      <c r="H297" s="122">
        <v>513</v>
      </c>
      <c r="I297" s="122">
        <v>2509</v>
      </c>
      <c r="J297" s="122">
        <v>-402</v>
      </c>
      <c r="K297" s="122">
        <v>614</v>
      </c>
      <c r="L297" s="85">
        <v>45618</v>
      </c>
      <c r="M297" s="85">
        <v>6656</v>
      </c>
    </row>
    <row r="298" spans="1:13" x14ac:dyDescent="0.2">
      <c r="A298" s="123" t="s">
        <v>643</v>
      </c>
      <c r="B298" s="122">
        <v>6779</v>
      </c>
      <c r="C298" s="122">
        <v>11560</v>
      </c>
      <c r="D298" s="122">
        <v>4307</v>
      </c>
      <c r="E298" s="122">
        <v>2677</v>
      </c>
      <c r="F298" s="122">
        <v>0</v>
      </c>
      <c r="G298" s="122">
        <v>14360</v>
      </c>
      <c r="H298" s="122">
        <v>103</v>
      </c>
      <c r="I298" s="122">
        <v>2173</v>
      </c>
      <c r="J298" s="122">
        <v>-402</v>
      </c>
      <c r="K298" s="122">
        <v>633</v>
      </c>
      <c r="L298" s="85">
        <v>42190</v>
      </c>
      <c r="M298" s="85">
        <v>3228</v>
      </c>
    </row>
    <row r="299" spans="1:13" x14ac:dyDescent="0.2">
      <c r="A299" s="123" t="s">
        <v>644</v>
      </c>
      <c r="B299" s="122">
        <v>7229</v>
      </c>
      <c r="C299" s="122">
        <v>10531</v>
      </c>
      <c r="D299" s="122">
        <v>4126</v>
      </c>
      <c r="E299" s="122">
        <v>3577</v>
      </c>
      <c r="F299" s="122">
        <v>2</v>
      </c>
      <c r="G299" s="122">
        <v>12271</v>
      </c>
      <c r="H299" s="122">
        <v>1</v>
      </c>
      <c r="I299" s="122">
        <v>618</v>
      </c>
      <c r="J299" s="122">
        <v>-402</v>
      </c>
      <c r="K299" s="122">
        <v>399</v>
      </c>
      <c r="L299" s="85">
        <v>38352</v>
      </c>
      <c r="M299" s="85">
        <v>-610</v>
      </c>
    </row>
    <row r="300" spans="1:13" x14ac:dyDescent="0.2">
      <c r="A300" s="123" t="s">
        <v>645</v>
      </c>
      <c r="B300" s="122">
        <v>5996</v>
      </c>
      <c r="C300" s="122">
        <v>11189</v>
      </c>
      <c r="D300" s="122">
        <v>6104</v>
      </c>
      <c r="E300" s="122">
        <v>3150</v>
      </c>
      <c r="F300" s="122">
        <v>0</v>
      </c>
      <c r="G300" s="122">
        <v>18794</v>
      </c>
      <c r="H300" s="122">
        <v>1169</v>
      </c>
      <c r="I300" s="122">
        <v>2533</v>
      </c>
      <c r="J300" s="122">
        <v>-402</v>
      </c>
      <c r="K300" s="122">
        <v>1514</v>
      </c>
      <c r="L300" s="85">
        <v>50047</v>
      </c>
      <c r="M300" s="85">
        <v>11085</v>
      </c>
    </row>
    <row r="301" spans="1:13" x14ac:dyDescent="0.2">
      <c r="A301" s="123" t="s">
        <v>646</v>
      </c>
      <c r="B301" s="122">
        <v>5709</v>
      </c>
      <c r="C301" s="122">
        <v>10476</v>
      </c>
      <c r="D301" s="122">
        <v>4558</v>
      </c>
      <c r="E301" s="122">
        <v>2459</v>
      </c>
      <c r="F301" s="122">
        <v>0</v>
      </c>
      <c r="G301" s="122">
        <v>17097</v>
      </c>
      <c r="H301" s="122">
        <v>661</v>
      </c>
      <c r="I301" s="122">
        <v>2509</v>
      </c>
      <c r="J301" s="122">
        <v>-402</v>
      </c>
      <c r="K301" s="122">
        <v>1295</v>
      </c>
      <c r="L301" s="85">
        <v>44362</v>
      </c>
      <c r="M301" s="85">
        <v>5400</v>
      </c>
    </row>
    <row r="302" spans="1:13" x14ac:dyDescent="0.2">
      <c r="A302" s="123" t="s">
        <v>647</v>
      </c>
      <c r="B302" s="122">
        <v>7973</v>
      </c>
      <c r="C302" s="122">
        <v>9998</v>
      </c>
      <c r="D302" s="122">
        <v>3266</v>
      </c>
      <c r="E302" s="122">
        <v>3596</v>
      </c>
      <c r="F302" s="122">
        <v>0</v>
      </c>
      <c r="G302" s="122">
        <v>8093</v>
      </c>
      <c r="H302" s="122">
        <v>0</v>
      </c>
      <c r="I302" s="122">
        <v>420</v>
      </c>
      <c r="J302" s="122">
        <v>-402</v>
      </c>
      <c r="K302" s="122">
        <v>625</v>
      </c>
      <c r="L302" s="85">
        <v>33569</v>
      </c>
      <c r="M302" s="85">
        <v>-5393</v>
      </c>
    </row>
    <row r="303" spans="1:13" x14ac:dyDescent="0.2">
      <c r="A303" s="123" t="s">
        <v>648</v>
      </c>
      <c r="B303" s="122">
        <v>5870</v>
      </c>
      <c r="C303" s="122">
        <v>12905</v>
      </c>
      <c r="D303" s="122">
        <v>5146</v>
      </c>
      <c r="E303" s="122">
        <v>2836</v>
      </c>
      <c r="F303" s="122">
        <v>0</v>
      </c>
      <c r="G303" s="122">
        <v>17109</v>
      </c>
      <c r="H303" s="122">
        <v>456</v>
      </c>
      <c r="I303" s="122">
        <v>2509</v>
      </c>
      <c r="J303" s="122">
        <v>-402</v>
      </c>
      <c r="K303" s="122">
        <v>1421</v>
      </c>
      <c r="L303" s="85">
        <v>47850</v>
      </c>
      <c r="M303" s="85">
        <v>8888</v>
      </c>
    </row>
    <row r="304" spans="1:13" x14ac:dyDescent="0.2">
      <c r="A304" s="123" t="s">
        <v>649</v>
      </c>
      <c r="B304" s="122">
        <v>6795</v>
      </c>
      <c r="C304" s="122">
        <v>11173</v>
      </c>
      <c r="D304" s="122">
        <v>4616</v>
      </c>
      <c r="E304" s="122">
        <v>2420</v>
      </c>
      <c r="F304" s="122">
        <v>0</v>
      </c>
      <c r="G304" s="122">
        <v>17504</v>
      </c>
      <c r="H304" s="122">
        <v>245</v>
      </c>
      <c r="I304" s="122">
        <v>2196</v>
      </c>
      <c r="J304" s="122">
        <v>-402</v>
      </c>
      <c r="K304" s="122">
        <v>1381</v>
      </c>
      <c r="L304" s="85">
        <v>45928</v>
      </c>
      <c r="M304" s="85">
        <v>6966</v>
      </c>
    </row>
    <row r="305" spans="1:13" x14ac:dyDescent="0.2">
      <c r="A305" s="123" t="s">
        <v>650</v>
      </c>
      <c r="B305" s="122">
        <v>8574</v>
      </c>
      <c r="C305" s="122">
        <v>12044</v>
      </c>
      <c r="D305" s="122">
        <v>5086</v>
      </c>
      <c r="E305" s="122">
        <v>2862</v>
      </c>
      <c r="F305" s="122">
        <v>0</v>
      </c>
      <c r="G305" s="122">
        <v>10994</v>
      </c>
      <c r="H305" s="122">
        <v>44</v>
      </c>
      <c r="I305" s="122">
        <v>404</v>
      </c>
      <c r="J305" s="122">
        <v>-402</v>
      </c>
      <c r="K305" s="122">
        <v>447</v>
      </c>
      <c r="L305" s="85">
        <v>40053</v>
      </c>
      <c r="M305" s="85">
        <v>1091</v>
      </c>
    </row>
    <row r="306" spans="1:13" x14ac:dyDescent="0.2">
      <c r="A306" s="123" t="s">
        <v>651</v>
      </c>
      <c r="B306" s="122">
        <v>4705</v>
      </c>
      <c r="C306" s="122">
        <v>10728</v>
      </c>
      <c r="D306" s="122">
        <v>5622</v>
      </c>
      <c r="E306" s="122">
        <v>2539</v>
      </c>
      <c r="F306" s="122">
        <v>0</v>
      </c>
      <c r="G306" s="122">
        <v>21146</v>
      </c>
      <c r="H306" s="122">
        <v>1100</v>
      </c>
      <c r="I306" s="122">
        <v>2573</v>
      </c>
      <c r="J306" s="122">
        <v>-402</v>
      </c>
      <c r="K306" s="122">
        <v>934</v>
      </c>
      <c r="L306" s="85">
        <v>48945</v>
      </c>
      <c r="M306" s="85">
        <v>9983</v>
      </c>
    </row>
    <row r="307" spans="1:13" ht="14.25" customHeight="1" x14ac:dyDescent="0.2">
      <c r="A307" s="18" t="s">
        <v>652</v>
      </c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85"/>
      <c r="M307" s="85"/>
    </row>
    <row r="308" spans="1:13" x14ac:dyDescent="0.2">
      <c r="A308" s="123" t="s">
        <v>653</v>
      </c>
      <c r="B308" s="122">
        <v>5950</v>
      </c>
      <c r="C308" s="122">
        <v>9563</v>
      </c>
      <c r="D308" s="122">
        <v>4259</v>
      </c>
      <c r="E308" s="122">
        <v>3044</v>
      </c>
      <c r="F308" s="122">
        <v>0</v>
      </c>
      <c r="G308" s="122">
        <v>18053</v>
      </c>
      <c r="H308" s="122">
        <v>900</v>
      </c>
      <c r="I308" s="122">
        <v>2467</v>
      </c>
      <c r="J308" s="122">
        <v>-402</v>
      </c>
      <c r="K308" s="122">
        <v>781</v>
      </c>
      <c r="L308" s="85">
        <v>44615</v>
      </c>
      <c r="M308" s="85">
        <v>5653</v>
      </c>
    </row>
    <row r="309" spans="1:13" x14ac:dyDescent="0.2">
      <c r="A309" s="123" t="s">
        <v>654</v>
      </c>
      <c r="B309" s="122">
        <v>6356</v>
      </c>
      <c r="C309" s="122">
        <v>9496</v>
      </c>
      <c r="D309" s="122">
        <v>4710</v>
      </c>
      <c r="E309" s="122">
        <v>3070</v>
      </c>
      <c r="F309" s="122">
        <v>0</v>
      </c>
      <c r="G309" s="122">
        <v>16722</v>
      </c>
      <c r="H309" s="122">
        <v>408</v>
      </c>
      <c r="I309" s="122">
        <v>2467</v>
      </c>
      <c r="J309" s="122">
        <v>-402</v>
      </c>
      <c r="K309" s="122">
        <v>554</v>
      </c>
      <c r="L309" s="85">
        <v>43381</v>
      </c>
      <c r="M309" s="85">
        <v>4419</v>
      </c>
    </row>
    <row r="310" spans="1:13" x14ac:dyDescent="0.2">
      <c r="A310" s="123" t="s">
        <v>655</v>
      </c>
      <c r="B310" s="122">
        <v>6246</v>
      </c>
      <c r="C310" s="122">
        <v>9946</v>
      </c>
      <c r="D310" s="122">
        <v>4062</v>
      </c>
      <c r="E310" s="122">
        <v>3156</v>
      </c>
      <c r="F310" s="122">
        <v>0</v>
      </c>
      <c r="G310" s="122">
        <v>12673</v>
      </c>
      <c r="H310" s="122">
        <v>53</v>
      </c>
      <c r="I310" s="122">
        <v>969</v>
      </c>
      <c r="J310" s="122">
        <v>-402</v>
      </c>
      <c r="K310" s="122">
        <v>971</v>
      </c>
      <c r="L310" s="85">
        <v>37674</v>
      </c>
      <c r="M310" s="85">
        <v>-1288</v>
      </c>
    </row>
    <row r="311" spans="1:13" x14ac:dyDescent="0.2">
      <c r="A311" s="123" t="s">
        <v>656</v>
      </c>
      <c r="B311" s="122">
        <v>6186</v>
      </c>
      <c r="C311" s="122">
        <v>8908</v>
      </c>
      <c r="D311" s="122">
        <v>3771</v>
      </c>
      <c r="E311" s="122">
        <v>2807</v>
      </c>
      <c r="F311" s="122">
        <v>0</v>
      </c>
      <c r="G311" s="122">
        <v>14198</v>
      </c>
      <c r="H311" s="122">
        <v>475</v>
      </c>
      <c r="I311" s="122">
        <v>1131</v>
      </c>
      <c r="J311" s="122">
        <v>-402</v>
      </c>
      <c r="K311" s="122">
        <v>818</v>
      </c>
      <c r="L311" s="85">
        <v>37892</v>
      </c>
      <c r="M311" s="85">
        <v>-1070</v>
      </c>
    </row>
    <row r="312" spans="1:13" x14ac:dyDescent="0.2">
      <c r="A312" s="123" t="s">
        <v>657</v>
      </c>
      <c r="B312" s="122">
        <v>6293</v>
      </c>
      <c r="C312" s="122">
        <v>10368</v>
      </c>
      <c r="D312" s="122">
        <v>4505</v>
      </c>
      <c r="E312" s="122">
        <v>3797</v>
      </c>
      <c r="F312" s="122">
        <v>0</v>
      </c>
      <c r="G312" s="122">
        <v>13747</v>
      </c>
      <c r="H312" s="122">
        <v>146</v>
      </c>
      <c r="I312" s="122">
        <v>627</v>
      </c>
      <c r="J312" s="122">
        <v>-402</v>
      </c>
      <c r="K312" s="122">
        <v>435</v>
      </c>
      <c r="L312" s="85">
        <v>39516</v>
      </c>
      <c r="M312" s="85">
        <v>554</v>
      </c>
    </row>
    <row r="313" spans="1:13" x14ac:dyDescent="0.2">
      <c r="A313" s="123" t="s">
        <v>658</v>
      </c>
      <c r="B313" s="122">
        <v>5772</v>
      </c>
      <c r="C313" s="122">
        <v>9384</v>
      </c>
      <c r="D313" s="122">
        <v>4328</v>
      </c>
      <c r="E313" s="122">
        <v>2595</v>
      </c>
      <c r="F313" s="122">
        <v>19</v>
      </c>
      <c r="G313" s="122">
        <v>16318</v>
      </c>
      <c r="H313" s="122">
        <v>709</v>
      </c>
      <c r="I313" s="122">
        <v>2467</v>
      </c>
      <c r="J313" s="122">
        <v>-402</v>
      </c>
      <c r="K313" s="122">
        <v>564</v>
      </c>
      <c r="L313" s="85">
        <v>41754</v>
      </c>
      <c r="M313" s="85">
        <v>2792</v>
      </c>
    </row>
    <row r="314" spans="1:13" x14ac:dyDescent="0.2">
      <c r="A314" s="123" t="s">
        <v>659</v>
      </c>
      <c r="B314" s="122">
        <v>5495</v>
      </c>
      <c r="C314" s="122">
        <v>10032</v>
      </c>
      <c r="D314" s="122">
        <v>4532</v>
      </c>
      <c r="E314" s="122">
        <v>3326</v>
      </c>
      <c r="F314" s="122">
        <v>0</v>
      </c>
      <c r="G314" s="122">
        <v>14494</v>
      </c>
      <c r="H314" s="122">
        <v>527</v>
      </c>
      <c r="I314" s="122">
        <v>627</v>
      </c>
      <c r="J314" s="122">
        <v>-402</v>
      </c>
      <c r="K314" s="122">
        <v>527</v>
      </c>
      <c r="L314" s="85">
        <v>39158</v>
      </c>
      <c r="M314" s="85">
        <v>196</v>
      </c>
    </row>
    <row r="315" spans="1:13" x14ac:dyDescent="0.2">
      <c r="A315" s="123" t="s">
        <v>660</v>
      </c>
      <c r="B315" s="122">
        <v>7085</v>
      </c>
      <c r="C315" s="122">
        <v>10437</v>
      </c>
      <c r="D315" s="122">
        <v>4136</v>
      </c>
      <c r="E315" s="122">
        <v>2944</v>
      </c>
      <c r="F315" s="122">
        <v>0</v>
      </c>
      <c r="G315" s="122">
        <v>11262</v>
      </c>
      <c r="H315" s="122">
        <v>37</v>
      </c>
      <c r="I315" s="122">
        <v>1040</v>
      </c>
      <c r="J315" s="122">
        <v>-402</v>
      </c>
      <c r="K315" s="122">
        <v>638</v>
      </c>
      <c r="L315" s="85">
        <v>37177</v>
      </c>
      <c r="M315" s="85">
        <v>-1785</v>
      </c>
    </row>
    <row r="316" spans="1:13" x14ac:dyDescent="0.2">
      <c r="A316" s="123" t="s">
        <v>661</v>
      </c>
      <c r="B316" s="122">
        <v>6925</v>
      </c>
      <c r="C316" s="122">
        <v>9765</v>
      </c>
      <c r="D316" s="122">
        <v>3591</v>
      </c>
      <c r="E316" s="122">
        <v>3711</v>
      </c>
      <c r="F316" s="122">
        <v>0</v>
      </c>
      <c r="G316" s="122">
        <v>10125</v>
      </c>
      <c r="H316" s="122">
        <v>0</v>
      </c>
      <c r="I316" s="122">
        <v>401</v>
      </c>
      <c r="J316" s="122">
        <v>-402</v>
      </c>
      <c r="K316" s="122">
        <v>1153</v>
      </c>
      <c r="L316" s="85">
        <v>35269</v>
      </c>
      <c r="M316" s="85">
        <v>-3693</v>
      </c>
    </row>
    <row r="317" spans="1:13" x14ac:dyDescent="0.2">
      <c r="A317" s="123" t="s">
        <v>662</v>
      </c>
      <c r="B317" s="122">
        <v>5460</v>
      </c>
      <c r="C317" s="122">
        <v>10727</v>
      </c>
      <c r="D317" s="122">
        <v>4596</v>
      </c>
      <c r="E317" s="122">
        <v>2255</v>
      </c>
      <c r="F317" s="122">
        <v>0</v>
      </c>
      <c r="G317" s="122">
        <v>20355</v>
      </c>
      <c r="H317" s="122">
        <v>726</v>
      </c>
      <c r="I317" s="122">
        <v>2467</v>
      </c>
      <c r="J317" s="122">
        <v>-402</v>
      </c>
      <c r="K317" s="122">
        <v>498</v>
      </c>
      <c r="L317" s="85">
        <v>46682</v>
      </c>
      <c r="M317" s="85">
        <v>7720</v>
      </c>
    </row>
    <row r="318" spans="1:13" x14ac:dyDescent="0.2">
      <c r="A318" s="123" t="s">
        <v>663</v>
      </c>
      <c r="B318" s="122">
        <v>6867</v>
      </c>
      <c r="C318" s="122">
        <v>10284</v>
      </c>
      <c r="D318" s="122">
        <v>4149</v>
      </c>
      <c r="E318" s="122">
        <v>2868</v>
      </c>
      <c r="F318" s="122">
        <v>0</v>
      </c>
      <c r="G318" s="122">
        <v>11388</v>
      </c>
      <c r="H318" s="122">
        <v>0</v>
      </c>
      <c r="I318" s="122">
        <v>338</v>
      </c>
      <c r="J318" s="122">
        <v>-402</v>
      </c>
      <c r="K318" s="122">
        <v>572</v>
      </c>
      <c r="L318" s="85">
        <v>36064</v>
      </c>
      <c r="M318" s="85">
        <v>-2898</v>
      </c>
    </row>
    <row r="319" spans="1:13" x14ac:dyDescent="0.2">
      <c r="A319" s="123" t="s">
        <v>664</v>
      </c>
      <c r="B319" s="122">
        <v>6057</v>
      </c>
      <c r="C319" s="122">
        <v>10811</v>
      </c>
      <c r="D319" s="122">
        <v>4966</v>
      </c>
      <c r="E319" s="122">
        <v>3226</v>
      </c>
      <c r="F319" s="122">
        <v>0</v>
      </c>
      <c r="G319" s="122">
        <v>14175</v>
      </c>
      <c r="H319" s="122">
        <v>357</v>
      </c>
      <c r="I319" s="122">
        <v>1085</v>
      </c>
      <c r="J319" s="122">
        <v>-402</v>
      </c>
      <c r="K319" s="122">
        <v>339</v>
      </c>
      <c r="L319" s="85">
        <v>40614</v>
      </c>
      <c r="M319" s="85">
        <v>1652</v>
      </c>
    </row>
    <row r="320" spans="1:13" x14ac:dyDescent="0.2">
      <c r="A320" s="123" t="s">
        <v>665</v>
      </c>
      <c r="B320" s="122">
        <v>4326</v>
      </c>
      <c r="C320" s="122">
        <v>8141</v>
      </c>
      <c r="D320" s="122">
        <v>4472</v>
      </c>
      <c r="E320" s="122">
        <v>2991</v>
      </c>
      <c r="F320" s="122">
        <v>0</v>
      </c>
      <c r="G320" s="122">
        <v>21190</v>
      </c>
      <c r="H320" s="122">
        <v>1171</v>
      </c>
      <c r="I320" s="122">
        <v>2444</v>
      </c>
      <c r="J320" s="122">
        <v>-402</v>
      </c>
      <c r="K320" s="122">
        <v>567</v>
      </c>
      <c r="L320" s="85">
        <v>44900</v>
      </c>
      <c r="M320" s="85">
        <v>5938</v>
      </c>
    </row>
    <row r="321" spans="1:13" x14ac:dyDescent="0.2">
      <c r="A321" s="123" t="s">
        <v>666</v>
      </c>
      <c r="B321" s="122">
        <v>4092</v>
      </c>
      <c r="C321" s="122">
        <v>9569</v>
      </c>
      <c r="D321" s="122">
        <v>5597</v>
      </c>
      <c r="E321" s="122">
        <v>2903</v>
      </c>
      <c r="F321" s="122">
        <v>0</v>
      </c>
      <c r="G321" s="122">
        <v>18340</v>
      </c>
      <c r="H321" s="122">
        <v>1311</v>
      </c>
      <c r="I321" s="122">
        <v>2444</v>
      </c>
      <c r="J321" s="122">
        <v>-402</v>
      </c>
      <c r="K321" s="122">
        <v>473</v>
      </c>
      <c r="L321" s="85">
        <v>44327</v>
      </c>
      <c r="M321" s="85">
        <v>5365</v>
      </c>
    </row>
    <row r="322" spans="1:13" ht="5.25" customHeight="1" thickBot="1" x14ac:dyDescent="0.25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</row>
    <row r="323" spans="1:13" x14ac:dyDescent="0.2">
      <c r="A323" t="s">
        <v>336</v>
      </c>
    </row>
    <row r="324" spans="1:13" x14ac:dyDescent="0.2">
      <c r="A324" t="s">
        <v>337</v>
      </c>
    </row>
  </sheetData>
  <conditionalFormatting sqref="B12:M321">
    <cfRule type="cellIs" dxfId="10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X32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 zeroHeight="1" x14ac:dyDescent="0.2"/>
  <cols>
    <col min="1" max="1" width="16.7109375" style="111" customWidth="1"/>
    <col min="2" max="2" width="10.7109375" style="169" bestFit="1" customWidth="1"/>
    <col min="3" max="3" width="11.5703125" style="169" customWidth="1"/>
    <col min="4" max="4" width="11.5703125" style="184" customWidth="1"/>
    <col min="5" max="5" width="13.7109375" style="169" customWidth="1"/>
    <col min="6" max="7" width="10.5703125" style="168" customWidth="1"/>
    <col min="8" max="8" width="2.85546875" style="168" customWidth="1"/>
    <col min="9" max="10" width="10.28515625" style="169" customWidth="1"/>
    <col min="11" max="11" width="4.7109375" customWidth="1"/>
    <col min="12" max="13" width="9.28515625" style="184" customWidth="1"/>
    <col min="14" max="15" width="9.140625" style="168" customWidth="1"/>
    <col min="16" max="16" width="4.42578125" style="112" customWidth="1"/>
    <col min="17" max="253" width="9.140625" style="112" hidden="1"/>
    <col min="254" max="254" width="16.7109375" style="112" hidden="1"/>
    <col min="255" max="260" width="15.28515625" style="112" hidden="1"/>
    <col min="261" max="261" width="3.28515625" style="112" hidden="1"/>
    <col min="262" max="262" width="8.7109375" style="112" hidden="1"/>
    <col min="263" max="263" width="17" style="112" hidden="1"/>
    <col min="264" max="509" width="9.140625" style="112" hidden="1"/>
    <col min="510" max="510" width="16.7109375" style="112" hidden="1"/>
    <col min="511" max="516" width="15.28515625" style="112" hidden="1"/>
    <col min="517" max="517" width="3.28515625" style="112" hidden="1"/>
    <col min="518" max="518" width="8.7109375" style="112" hidden="1"/>
    <col min="519" max="519" width="17" style="112" hidden="1"/>
    <col min="520" max="765" width="9.140625" style="112" hidden="1"/>
    <col min="766" max="766" width="16.7109375" style="112" hidden="1"/>
    <col min="767" max="772" width="15.28515625" style="112" hidden="1"/>
    <col min="773" max="773" width="3.28515625" style="112" hidden="1"/>
    <col min="774" max="774" width="8.7109375" style="112" hidden="1"/>
    <col min="775" max="775" width="17" style="112" hidden="1"/>
    <col min="776" max="1021" width="9.140625" style="112" hidden="1"/>
    <col min="1022" max="1022" width="16.7109375" style="112" hidden="1"/>
    <col min="1023" max="1028" width="15.28515625" style="112" hidden="1"/>
    <col min="1029" max="1029" width="3.28515625" style="112" hidden="1"/>
    <col min="1030" max="1030" width="8.7109375" style="112" hidden="1"/>
    <col min="1031" max="1031" width="17" style="112" hidden="1"/>
    <col min="1032" max="1277" width="9.140625" style="112" hidden="1"/>
    <col min="1278" max="1278" width="16.7109375" style="112" hidden="1"/>
    <col min="1279" max="1284" width="15.28515625" style="112" hidden="1"/>
    <col min="1285" max="1285" width="3.28515625" style="112" hidden="1"/>
    <col min="1286" max="1286" width="8.7109375" style="112" hidden="1"/>
    <col min="1287" max="1287" width="17" style="112" hidden="1"/>
    <col min="1288" max="1533" width="9.140625" style="112" hidden="1"/>
    <col min="1534" max="1534" width="16.7109375" style="112" hidden="1"/>
    <col min="1535" max="1540" width="15.28515625" style="112" hidden="1"/>
    <col min="1541" max="1541" width="3.28515625" style="112" hidden="1"/>
    <col min="1542" max="1542" width="8.7109375" style="112" hidden="1"/>
    <col min="1543" max="1543" width="17" style="112" hidden="1"/>
    <col min="1544" max="1789" width="9.140625" style="112" hidden="1"/>
    <col min="1790" max="1790" width="16.7109375" style="112" hidden="1"/>
    <col min="1791" max="1796" width="15.28515625" style="112" hidden="1"/>
    <col min="1797" max="1797" width="3.28515625" style="112" hidden="1"/>
    <col min="1798" max="1798" width="8.7109375" style="112" hidden="1"/>
    <col min="1799" max="1799" width="17" style="112" hidden="1"/>
    <col min="1800" max="2045" width="9.140625" style="112" hidden="1"/>
    <col min="2046" max="2046" width="16.7109375" style="112" hidden="1"/>
    <col min="2047" max="2052" width="15.28515625" style="112" hidden="1"/>
    <col min="2053" max="2053" width="3.28515625" style="112" hidden="1"/>
    <col min="2054" max="2054" width="8.7109375" style="112" hidden="1"/>
    <col min="2055" max="2055" width="17" style="112" hidden="1"/>
    <col min="2056" max="2301" width="9.140625" style="112" hidden="1"/>
    <col min="2302" max="2302" width="16.7109375" style="112" hidden="1"/>
    <col min="2303" max="2308" width="15.28515625" style="112" hidden="1"/>
    <col min="2309" max="2309" width="3.28515625" style="112" hidden="1"/>
    <col min="2310" max="2310" width="8.7109375" style="112" hidden="1"/>
    <col min="2311" max="2311" width="17" style="112" hidden="1"/>
    <col min="2312" max="2557" width="9.140625" style="112" hidden="1"/>
    <col min="2558" max="2558" width="16.7109375" style="112" hidden="1"/>
    <col min="2559" max="2564" width="15.28515625" style="112" hidden="1"/>
    <col min="2565" max="2565" width="3.28515625" style="112" hidden="1"/>
    <col min="2566" max="2566" width="8.7109375" style="112" hidden="1"/>
    <col min="2567" max="2567" width="17" style="112" hidden="1"/>
    <col min="2568" max="2813" width="9.140625" style="112" hidden="1"/>
    <col min="2814" max="2814" width="16.7109375" style="112" hidden="1"/>
    <col min="2815" max="2820" width="15.28515625" style="112" hidden="1"/>
    <col min="2821" max="2821" width="3.28515625" style="112" hidden="1"/>
    <col min="2822" max="2822" width="8.7109375" style="112" hidden="1"/>
    <col min="2823" max="2823" width="17" style="112" hidden="1"/>
    <col min="2824" max="3069" width="9.140625" style="112" hidden="1"/>
    <col min="3070" max="3070" width="16.7109375" style="112" hidden="1"/>
    <col min="3071" max="3076" width="15.28515625" style="112" hidden="1"/>
    <col min="3077" max="3077" width="3.28515625" style="112" hidden="1"/>
    <col min="3078" max="3078" width="8.7109375" style="112" hidden="1"/>
    <col min="3079" max="3079" width="17" style="112" hidden="1"/>
    <col min="3080" max="3325" width="9.140625" style="112" hidden="1"/>
    <col min="3326" max="3326" width="16.7109375" style="112" hidden="1"/>
    <col min="3327" max="3332" width="15.28515625" style="112" hidden="1"/>
    <col min="3333" max="3333" width="3.28515625" style="112" hidden="1"/>
    <col min="3334" max="3334" width="8.7109375" style="112" hidden="1"/>
    <col min="3335" max="3335" width="17" style="112" hidden="1"/>
    <col min="3336" max="3581" width="9.140625" style="112" hidden="1"/>
    <col min="3582" max="3582" width="16.7109375" style="112" hidden="1"/>
    <col min="3583" max="3588" width="15.28515625" style="112" hidden="1"/>
    <col min="3589" max="3589" width="3.28515625" style="112" hidden="1"/>
    <col min="3590" max="3590" width="8.7109375" style="112" hidden="1"/>
    <col min="3591" max="3591" width="17" style="112" hidden="1"/>
    <col min="3592" max="3837" width="9.140625" style="112" hidden="1"/>
    <col min="3838" max="3838" width="16.7109375" style="112" hidden="1"/>
    <col min="3839" max="3844" width="15.28515625" style="112" hidden="1"/>
    <col min="3845" max="3845" width="3.28515625" style="112" hidden="1"/>
    <col min="3846" max="3846" width="8.7109375" style="112" hidden="1"/>
    <col min="3847" max="3847" width="17" style="112" hidden="1"/>
    <col min="3848" max="4093" width="9.140625" style="112" hidden="1"/>
    <col min="4094" max="4094" width="16.7109375" style="112" hidden="1"/>
    <col min="4095" max="4100" width="15.28515625" style="112" hidden="1"/>
    <col min="4101" max="4101" width="3.28515625" style="112" hidden="1"/>
    <col min="4102" max="4102" width="8.7109375" style="112" hidden="1"/>
    <col min="4103" max="4103" width="17" style="112" hidden="1"/>
    <col min="4104" max="4349" width="9.140625" style="112" hidden="1"/>
    <col min="4350" max="4350" width="16.7109375" style="112" hidden="1"/>
    <col min="4351" max="4356" width="15.28515625" style="112" hidden="1"/>
    <col min="4357" max="4357" width="3.28515625" style="112" hidden="1"/>
    <col min="4358" max="4358" width="8.7109375" style="112" hidden="1"/>
    <col min="4359" max="4359" width="17" style="112" hidden="1"/>
    <col min="4360" max="4605" width="9.140625" style="112" hidden="1"/>
    <col min="4606" max="4606" width="16.7109375" style="112" hidden="1"/>
    <col min="4607" max="4612" width="15.28515625" style="112" hidden="1"/>
    <col min="4613" max="4613" width="3.28515625" style="112" hidden="1"/>
    <col min="4614" max="4614" width="8.7109375" style="112" hidden="1"/>
    <col min="4615" max="4615" width="17" style="112" hidden="1"/>
    <col min="4616" max="4861" width="9.140625" style="112" hidden="1"/>
    <col min="4862" max="4862" width="16.7109375" style="112" hidden="1"/>
    <col min="4863" max="4868" width="15.28515625" style="112" hidden="1"/>
    <col min="4869" max="4869" width="3.28515625" style="112" hidden="1"/>
    <col min="4870" max="4870" width="8.7109375" style="112" hidden="1"/>
    <col min="4871" max="4871" width="17" style="112" hidden="1"/>
    <col min="4872" max="5117" width="9.140625" style="112" hidden="1"/>
    <col min="5118" max="5118" width="16.7109375" style="112" hidden="1"/>
    <col min="5119" max="5124" width="15.28515625" style="112" hidden="1"/>
    <col min="5125" max="5125" width="3.28515625" style="112" hidden="1"/>
    <col min="5126" max="5126" width="8.7109375" style="112" hidden="1"/>
    <col min="5127" max="5127" width="17" style="112" hidden="1"/>
    <col min="5128" max="5373" width="9.140625" style="112" hidden="1"/>
    <col min="5374" max="5374" width="16.7109375" style="112" hidden="1"/>
    <col min="5375" max="5380" width="15.28515625" style="112" hidden="1"/>
    <col min="5381" max="5381" width="3.28515625" style="112" hidden="1"/>
    <col min="5382" max="5382" width="8.7109375" style="112" hidden="1"/>
    <col min="5383" max="5383" width="17" style="112" hidden="1"/>
    <col min="5384" max="5629" width="9.140625" style="112" hidden="1"/>
    <col min="5630" max="5630" width="16.7109375" style="112" hidden="1"/>
    <col min="5631" max="5636" width="15.28515625" style="112" hidden="1"/>
    <col min="5637" max="5637" width="3.28515625" style="112" hidden="1"/>
    <col min="5638" max="5638" width="8.7109375" style="112" hidden="1"/>
    <col min="5639" max="5639" width="17" style="112" hidden="1"/>
    <col min="5640" max="5885" width="9.140625" style="112" hidden="1"/>
    <col min="5886" max="5886" width="16.7109375" style="112" hidden="1"/>
    <col min="5887" max="5892" width="15.28515625" style="112" hidden="1"/>
    <col min="5893" max="5893" width="3.28515625" style="112" hidden="1"/>
    <col min="5894" max="5894" width="8.7109375" style="112" hidden="1"/>
    <col min="5895" max="5895" width="17" style="112" hidden="1"/>
    <col min="5896" max="6141" width="9.140625" style="112" hidden="1"/>
    <col min="6142" max="6142" width="16.7109375" style="112" hidden="1"/>
    <col min="6143" max="6148" width="15.28515625" style="112" hidden="1"/>
    <col min="6149" max="6149" width="3.28515625" style="112" hidden="1"/>
    <col min="6150" max="6150" width="8.7109375" style="112" hidden="1"/>
    <col min="6151" max="6151" width="17" style="112" hidden="1"/>
    <col min="6152" max="6397" width="9.140625" style="112" hidden="1"/>
    <col min="6398" max="6398" width="16.7109375" style="112" hidden="1"/>
    <col min="6399" max="6404" width="15.28515625" style="112" hidden="1"/>
    <col min="6405" max="6405" width="3.28515625" style="112" hidden="1"/>
    <col min="6406" max="6406" width="8.7109375" style="112" hidden="1"/>
    <col min="6407" max="6407" width="17" style="112" hidden="1"/>
    <col min="6408" max="6653" width="9.140625" style="112" hidden="1"/>
    <col min="6654" max="6654" width="16.7109375" style="112" hidden="1"/>
    <col min="6655" max="6660" width="15.28515625" style="112" hidden="1"/>
    <col min="6661" max="6661" width="3.28515625" style="112" hidden="1"/>
    <col min="6662" max="6662" width="8.7109375" style="112" hidden="1"/>
    <col min="6663" max="6663" width="17" style="112" hidden="1"/>
    <col min="6664" max="6909" width="9.140625" style="112" hidden="1"/>
    <col min="6910" max="6910" width="16.7109375" style="112" hidden="1"/>
    <col min="6911" max="6916" width="15.28515625" style="112" hidden="1"/>
    <col min="6917" max="6917" width="3.28515625" style="112" hidden="1"/>
    <col min="6918" max="6918" width="8.7109375" style="112" hidden="1"/>
    <col min="6919" max="6919" width="17" style="112" hidden="1"/>
    <col min="6920" max="7165" width="9.140625" style="112" hidden="1"/>
    <col min="7166" max="7166" width="16.7109375" style="112" hidden="1"/>
    <col min="7167" max="7172" width="15.28515625" style="112" hidden="1"/>
    <col min="7173" max="7173" width="3.28515625" style="112" hidden="1"/>
    <col min="7174" max="7174" width="8.7109375" style="112" hidden="1"/>
    <col min="7175" max="7175" width="17" style="112" hidden="1"/>
    <col min="7176" max="7421" width="9.140625" style="112" hidden="1"/>
    <col min="7422" max="7422" width="16.7109375" style="112" hidden="1"/>
    <col min="7423" max="7428" width="15.28515625" style="112" hidden="1"/>
    <col min="7429" max="7429" width="3.28515625" style="112" hidden="1"/>
    <col min="7430" max="7430" width="8.7109375" style="112" hidden="1"/>
    <col min="7431" max="7431" width="17" style="112" hidden="1"/>
    <col min="7432" max="7677" width="9.140625" style="112" hidden="1"/>
    <col min="7678" max="7678" width="16.7109375" style="112" hidden="1"/>
    <col min="7679" max="7684" width="15.28515625" style="112" hidden="1"/>
    <col min="7685" max="7685" width="3.28515625" style="112" hidden="1"/>
    <col min="7686" max="7686" width="8.7109375" style="112" hidden="1"/>
    <col min="7687" max="7687" width="17" style="112" hidden="1"/>
    <col min="7688" max="7933" width="9.140625" style="112" hidden="1"/>
    <col min="7934" max="7934" width="16.7109375" style="112" hidden="1"/>
    <col min="7935" max="7940" width="15.28515625" style="112" hidden="1"/>
    <col min="7941" max="7941" width="3.28515625" style="112" hidden="1"/>
    <col min="7942" max="7942" width="8.7109375" style="112" hidden="1"/>
    <col min="7943" max="7943" width="17" style="112" hidden="1"/>
    <col min="7944" max="8189" width="9.140625" style="112" hidden="1"/>
    <col min="8190" max="8190" width="16.7109375" style="112" hidden="1"/>
    <col min="8191" max="8196" width="15.28515625" style="112" hidden="1"/>
    <col min="8197" max="8197" width="3.28515625" style="112" hidden="1"/>
    <col min="8198" max="8198" width="8.7109375" style="112" hidden="1"/>
    <col min="8199" max="8199" width="17" style="112" hidden="1"/>
    <col min="8200" max="8445" width="9.140625" style="112" hidden="1"/>
    <col min="8446" max="8446" width="16.7109375" style="112" hidden="1"/>
    <col min="8447" max="8452" width="15.28515625" style="112" hidden="1"/>
    <col min="8453" max="8453" width="3.28515625" style="112" hidden="1"/>
    <col min="8454" max="8454" width="8.7109375" style="112" hidden="1"/>
    <col min="8455" max="8455" width="17" style="112" hidden="1"/>
    <col min="8456" max="8701" width="9.140625" style="112" hidden="1"/>
    <col min="8702" max="8702" width="16.7109375" style="112" hidden="1"/>
    <col min="8703" max="8708" width="15.28515625" style="112" hidden="1"/>
    <col min="8709" max="8709" width="3.28515625" style="112" hidden="1"/>
    <col min="8710" max="8710" width="8.7109375" style="112" hidden="1"/>
    <col min="8711" max="8711" width="17" style="112" hidden="1"/>
    <col min="8712" max="8957" width="9.140625" style="112" hidden="1"/>
    <col min="8958" max="8958" width="16.7109375" style="112" hidden="1"/>
    <col min="8959" max="8964" width="15.28515625" style="112" hidden="1"/>
    <col min="8965" max="8965" width="3.28515625" style="112" hidden="1"/>
    <col min="8966" max="8966" width="8.7109375" style="112" hidden="1"/>
    <col min="8967" max="8967" width="17" style="112" hidden="1"/>
    <col min="8968" max="9213" width="9.140625" style="112" hidden="1"/>
    <col min="9214" max="9214" width="16.7109375" style="112" hidden="1"/>
    <col min="9215" max="9220" width="15.28515625" style="112" hidden="1"/>
    <col min="9221" max="9221" width="3.28515625" style="112" hidden="1"/>
    <col min="9222" max="9222" width="8.7109375" style="112" hidden="1"/>
    <col min="9223" max="9223" width="17" style="112" hidden="1"/>
    <col min="9224" max="9469" width="9.140625" style="112" hidden="1"/>
    <col min="9470" max="9470" width="16.7109375" style="112" hidden="1"/>
    <col min="9471" max="9476" width="15.28515625" style="112" hidden="1"/>
    <col min="9477" max="9477" width="3.28515625" style="112" hidden="1"/>
    <col min="9478" max="9478" width="8.7109375" style="112" hidden="1"/>
    <col min="9479" max="9479" width="17" style="112" hidden="1"/>
    <col min="9480" max="9725" width="9.140625" style="112" hidden="1"/>
    <col min="9726" max="9726" width="16.7109375" style="112" hidden="1"/>
    <col min="9727" max="9732" width="15.28515625" style="112" hidden="1"/>
    <col min="9733" max="9733" width="3.28515625" style="112" hidden="1"/>
    <col min="9734" max="9734" width="8.7109375" style="112" hidden="1"/>
    <col min="9735" max="9735" width="17" style="112" hidden="1"/>
    <col min="9736" max="9981" width="9.140625" style="112" hidden="1"/>
    <col min="9982" max="9982" width="16.7109375" style="112" hidden="1"/>
    <col min="9983" max="9988" width="15.28515625" style="112" hidden="1"/>
    <col min="9989" max="9989" width="3.28515625" style="112" hidden="1"/>
    <col min="9990" max="9990" width="8.7109375" style="112" hidden="1"/>
    <col min="9991" max="9991" width="17" style="112" hidden="1"/>
    <col min="9992" max="10237" width="9.140625" style="112" hidden="1"/>
    <col min="10238" max="10238" width="16.7109375" style="112" hidden="1"/>
    <col min="10239" max="10244" width="15.28515625" style="112" hidden="1"/>
    <col min="10245" max="10245" width="3.28515625" style="112" hidden="1"/>
    <col min="10246" max="10246" width="8.7109375" style="112" hidden="1"/>
    <col min="10247" max="10247" width="17" style="112" hidden="1"/>
    <col min="10248" max="10493" width="9.140625" style="112" hidden="1"/>
    <col min="10494" max="10494" width="16.7109375" style="112" hidden="1"/>
    <col min="10495" max="10500" width="15.28515625" style="112" hidden="1"/>
    <col min="10501" max="10501" width="3.28515625" style="112" hidden="1"/>
    <col min="10502" max="10502" width="8.7109375" style="112" hidden="1"/>
    <col min="10503" max="10503" width="17" style="112" hidden="1"/>
    <col min="10504" max="10749" width="9.140625" style="112" hidden="1"/>
    <col min="10750" max="10750" width="16.7109375" style="112" hidden="1"/>
    <col min="10751" max="10756" width="15.28515625" style="112" hidden="1"/>
    <col min="10757" max="10757" width="3.28515625" style="112" hidden="1"/>
    <col min="10758" max="10758" width="8.7109375" style="112" hidden="1"/>
    <col min="10759" max="10759" width="17" style="112" hidden="1"/>
    <col min="10760" max="11005" width="9.140625" style="112" hidden="1"/>
    <col min="11006" max="11006" width="16.7109375" style="112" hidden="1"/>
    <col min="11007" max="11012" width="15.28515625" style="112" hidden="1"/>
    <col min="11013" max="11013" width="3.28515625" style="112" hidden="1"/>
    <col min="11014" max="11014" width="8.7109375" style="112" hidden="1"/>
    <col min="11015" max="11015" width="17" style="112" hidden="1"/>
    <col min="11016" max="11261" width="9.140625" style="112" hidden="1"/>
    <col min="11262" max="11262" width="16.7109375" style="112" hidden="1"/>
    <col min="11263" max="11268" width="15.28515625" style="112" hidden="1"/>
    <col min="11269" max="11269" width="3.28515625" style="112" hidden="1"/>
    <col min="11270" max="11270" width="8.7109375" style="112" hidden="1"/>
    <col min="11271" max="11271" width="17" style="112" hidden="1"/>
    <col min="11272" max="11517" width="9.140625" style="112" hidden="1"/>
    <col min="11518" max="11518" width="16.7109375" style="112" hidden="1"/>
    <col min="11519" max="11524" width="15.28515625" style="112" hidden="1"/>
    <col min="11525" max="11525" width="3.28515625" style="112" hidden="1"/>
    <col min="11526" max="11526" width="8.7109375" style="112" hidden="1"/>
    <col min="11527" max="11527" width="17" style="112" hidden="1"/>
    <col min="11528" max="11773" width="9.140625" style="112" hidden="1"/>
    <col min="11774" max="11774" width="16.7109375" style="112" hidden="1"/>
    <col min="11775" max="11780" width="15.28515625" style="112" hidden="1"/>
    <col min="11781" max="11781" width="3.28515625" style="112" hidden="1"/>
    <col min="11782" max="11782" width="8.7109375" style="112" hidden="1"/>
    <col min="11783" max="11783" width="17" style="112" hidden="1"/>
    <col min="11784" max="12029" width="9.140625" style="112" hidden="1"/>
    <col min="12030" max="12030" width="16.7109375" style="112" hidden="1"/>
    <col min="12031" max="12036" width="15.28515625" style="112" hidden="1"/>
    <col min="12037" max="12037" width="3.28515625" style="112" hidden="1"/>
    <col min="12038" max="12038" width="8.7109375" style="112" hidden="1"/>
    <col min="12039" max="12039" width="17" style="112" hidden="1"/>
    <col min="12040" max="12285" width="9.140625" style="112" hidden="1"/>
    <col min="12286" max="12286" width="16.7109375" style="112" hidden="1"/>
    <col min="12287" max="12292" width="15.28515625" style="112" hidden="1"/>
    <col min="12293" max="12293" width="3.28515625" style="112" hidden="1"/>
    <col min="12294" max="12294" width="8.7109375" style="112" hidden="1"/>
    <col min="12295" max="12295" width="17" style="112" hidden="1"/>
    <col min="12296" max="12541" width="9.140625" style="112" hidden="1"/>
    <col min="12542" max="12542" width="16.7109375" style="112" hidden="1"/>
    <col min="12543" max="12548" width="15.28515625" style="112" hidden="1"/>
    <col min="12549" max="12549" width="3.28515625" style="112" hidden="1"/>
    <col min="12550" max="12550" width="8.7109375" style="112" hidden="1"/>
    <col min="12551" max="12551" width="17" style="112" hidden="1"/>
    <col min="12552" max="12797" width="9.140625" style="112" hidden="1"/>
    <col min="12798" max="12798" width="16.7109375" style="112" hidden="1"/>
    <col min="12799" max="12804" width="15.28515625" style="112" hidden="1"/>
    <col min="12805" max="12805" width="3.28515625" style="112" hidden="1"/>
    <col min="12806" max="12806" width="8.7109375" style="112" hidden="1"/>
    <col min="12807" max="12807" width="17" style="112" hidden="1"/>
    <col min="12808" max="13053" width="9.140625" style="112" hidden="1"/>
    <col min="13054" max="13054" width="16.7109375" style="112" hidden="1"/>
    <col min="13055" max="13060" width="15.28515625" style="112" hidden="1"/>
    <col min="13061" max="13061" width="3.28515625" style="112" hidden="1"/>
    <col min="13062" max="13062" width="8.7109375" style="112" hidden="1"/>
    <col min="13063" max="13063" width="17" style="112" hidden="1"/>
    <col min="13064" max="13309" width="9.140625" style="112" hidden="1"/>
    <col min="13310" max="13310" width="16.7109375" style="112" hidden="1"/>
    <col min="13311" max="13316" width="15.28515625" style="112" hidden="1"/>
    <col min="13317" max="13317" width="3.28515625" style="112" hidden="1"/>
    <col min="13318" max="13318" width="8.7109375" style="112" hidden="1"/>
    <col min="13319" max="13319" width="17" style="112" hidden="1"/>
    <col min="13320" max="13565" width="9.140625" style="112" hidden="1"/>
    <col min="13566" max="13566" width="16.7109375" style="112" hidden="1"/>
    <col min="13567" max="13572" width="15.28515625" style="112" hidden="1"/>
    <col min="13573" max="13573" width="3.28515625" style="112" hidden="1"/>
    <col min="13574" max="13574" width="8.7109375" style="112" hidden="1"/>
    <col min="13575" max="13575" width="17" style="112" hidden="1"/>
    <col min="13576" max="13821" width="9.140625" style="112" hidden="1"/>
    <col min="13822" max="13822" width="16.7109375" style="112" hidden="1"/>
    <col min="13823" max="13828" width="15.28515625" style="112" hidden="1"/>
    <col min="13829" max="13829" width="3.28515625" style="112" hidden="1"/>
    <col min="13830" max="13830" width="8.7109375" style="112" hidden="1"/>
    <col min="13831" max="13831" width="17" style="112" hidden="1"/>
    <col min="13832" max="14077" width="9.140625" style="112" hidden="1"/>
    <col min="14078" max="14078" width="16.7109375" style="112" hidden="1"/>
    <col min="14079" max="14084" width="15.28515625" style="112" hidden="1"/>
    <col min="14085" max="14085" width="3.28515625" style="112" hidden="1"/>
    <col min="14086" max="14086" width="8.7109375" style="112" hidden="1"/>
    <col min="14087" max="14087" width="17" style="112" hidden="1"/>
    <col min="14088" max="14333" width="9.140625" style="112" hidden="1"/>
    <col min="14334" max="14334" width="16.7109375" style="112" hidden="1"/>
    <col min="14335" max="14340" width="15.28515625" style="112" hidden="1"/>
    <col min="14341" max="14341" width="3.28515625" style="112" hidden="1"/>
    <col min="14342" max="14342" width="8.7109375" style="112" hidden="1"/>
    <col min="14343" max="14343" width="17" style="112" hidden="1"/>
    <col min="14344" max="14589" width="9.140625" style="112" hidden="1"/>
    <col min="14590" max="14590" width="16.7109375" style="112" hidden="1"/>
    <col min="14591" max="14596" width="15.28515625" style="112" hidden="1"/>
    <col min="14597" max="14597" width="3.28515625" style="112" hidden="1"/>
    <col min="14598" max="14598" width="8.7109375" style="112" hidden="1"/>
    <col min="14599" max="14599" width="17" style="112" hidden="1"/>
    <col min="14600" max="14845" width="9.140625" style="112" hidden="1"/>
    <col min="14846" max="14846" width="16.7109375" style="112" hidden="1"/>
    <col min="14847" max="14852" width="15.28515625" style="112" hidden="1"/>
    <col min="14853" max="14853" width="3.28515625" style="112" hidden="1"/>
    <col min="14854" max="14854" width="8.7109375" style="112" hidden="1"/>
    <col min="14855" max="14855" width="17" style="112" hidden="1"/>
    <col min="14856" max="15101" width="9.140625" style="112" hidden="1"/>
    <col min="15102" max="15102" width="16.7109375" style="112" hidden="1"/>
    <col min="15103" max="15108" width="15.28515625" style="112" hidden="1"/>
    <col min="15109" max="15109" width="3.28515625" style="112" hidden="1"/>
    <col min="15110" max="15110" width="8.7109375" style="112" hidden="1"/>
    <col min="15111" max="15111" width="17" style="112" hidden="1"/>
    <col min="15112" max="15357" width="9.140625" style="112" hidden="1"/>
    <col min="15358" max="15358" width="16.7109375" style="112" hidden="1"/>
    <col min="15359" max="15364" width="15.28515625" style="112" hidden="1"/>
    <col min="15365" max="15365" width="3.28515625" style="112" hidden="1"/>
    <col min="15366" max="15366" width="8.7109375" style="112" hidden="1"/>
    <col min="15367" max="15367" width="17" style="112" hidden="1"/>
    <col min="15368" max="15613" width="9.140625" style="112" hidden="1"/>
    <col min="15614" max="15614" width="16.7109375" style="112" hidden="1"/>
    <col min="15615" max="15620" width="15.28515625" style="112" hidden="1"/>
    <col min="15621" max="15621" width="3.28515625" style="112" hidden="1"/>
    <col min="15622" max="15622" width="8.7109375" style="112" hidden="1"/>
    <col min="15623" max="15623" width="17" style="112" hidden="1"/>
    <col min="15624" max="15869" width="9.140625" style="112" hidden="1"/>
    <col min="15870" max="15870" width="16.7109375" style="112" hidden="1"/>
    <col min="15871" max="15876" width="15.28515625" style="112" hidden="1"/>
    <col min="15877" max="15877" width="3.28515625" style="112" hidden="1"/>
    <col min="15878" max="15878" width="8.7109375" style="112" hidden="1"/>
    <col min="15879" max="15879" width="17" style="112" hidden="1"/>
    <col min="15880" max="16125" width="9.140625" style="112" hidden="1"/>
    <col min="16126" max="16126" width="16.7109375" style="112" hidden="1"/>
    <col min="16127" max="16132" width="15.28515625" style="112" hidden="1"/>
    <col min="16133" max="16133" width="3.28515625" style="112" hidden="1"/>
    <col min="16134" max="16134" width="8.7109375" style="112" hidden="1"/>
    <col min="16135" max="16135" width="17" style="112" hidden="1"/>
    <col min="16136" max="16136" width="8.7109375" style="112" hidden="1"/>
    <col min="16137" max="16137" width="17" style="112" hidden="1"/>
    <col min="16138" max="16138" width="8.7109375" style="112" hidden="1"/>
    <col min="16139" max="16139" width="17" style="112" hidden="1"/>
    <col min="16140" max="16140" width="8.7109375" style="112" hidden="1"/>
    <col min="16141" max="16144" width="17" style="112" hidden="1"/>
    <col min="16145" max="16384" width="9.140625" style="112" hidden="1"/>
  </cols>
  <sheetData>
    <row r="1" spans="1:15" x14ac:dyDescent="0.2">
      <c r="B1" s="111"/>
      <c r="C1" s="111"/>
      <c r="D1" s="111"/>
      <c r="E1" s="111"/>
      <c r="F1" s="112"/>
      <c r="G1" s="112"/>
      <c r="H1" s="112"/>
      <c r="I1" s="111"/>
      <c r="J1" s="111"/>
      <c r="L1" s="111"/>
      <c r="M1" s="111"/>
      <c r="N1" s="112"/>
      <c r="O1" s="112"/>
    </row>
    <row r="2" spans="1:15" ht="16.5" thickBot="1" x14ac:dyDescent="0.3">
      <c r="A2" s="64" t="str">
        <f>"Tabell 4  Förskola, fritidshem och annan pedagogisk verksamhet, utjämningsåret "&amp;Innehåll!C45</f>
        <v>Tabell 4  Förskola, fritidshem och annan pedagogisk verksamhet, utjämningsåret 2018</v>
      </c>
      <c r="B2" s="64"/>
      <c r="C2" s="113"/>
      <c r="D2" s="113"/>
      <c r="E2" s="113"/>
      <c r="F2" s="112"/>
      <c r="G2" s="112"/>
      <c r="H2" s="112"/>
      <c r="I2" s="113"/>
      <c r="J2" s="113"/>
      <c r="L2" s="71" t="s">
        <v>73</v>
      </c>
      <c r="M2" s="111"/>
      <c r="N2" s="112"/>
      <c r="O2" s="112"/>
    </row>
    <row r="3" spans="1:15" x14ac:dyDescent="0.2">
      <c r="A3" s="13" t="s">
        <v>19</v>
      </c>
      <c r="B3" s="170" t="s">
        <v>41</v>
      </c>
      <c r="C3" s="4" t="s">
        <v>256</v>
      </c>
      <c r="D3" s="4" t="s">
        <v>265</v>
      </c>
      <c r="E3" s="114" t="s">
        <v>258</v>
      </c>
      <c r="F3" s="658" t="s">
        <v>75</v>
      </c>
      <c r="G3" s="658"/>
      <c r="H3" s="261"/>
      <c r="I3" s="658" t="s">
        <v>76</v>
      </c>
      <c r="J3" s="658"/>
      <c r="L3" s="658" t="s">
        <v>260</v>
      </c>
      <c r="M3" s="658"/>
      <c r="N3" s="4" t="s">
        <v>56</v>
      </c>
      <c r="O3" s="4" t="s">
        <v>56</v>
      </c>
    </row>
    <row r="4" spans="1:15" x14ac:dyDescent="0.2">
      <c r="A4" s="27"/>
      <c r="B4" s="171" t="s">
        <v>257</v>
      </c>
      <c r="C4" s="5" t="s">
        <v>232</v>
      </c>
      <c r="D4" s="5" t="s">
        <v>266</v>
      </c>
      <c r="E4" s="6" t="s">
        <v>259</v>
      </c>
      <c r="F4" s="15" t="s">
        <v>309</v>
      </c>
      <c r="G4" s="15" t="s">
        <v>339</v>
      </c>
      <c r="H4" s="15"/>
      <c r="I4" s="15" t="s">
        <v>309</v>
      </c>
      <c r="J4" s="15" t="s">
        <v>339</v>
      </c>
      <c r="L4" s="15" t="s">
        <v>309</v>
      </c>
      <c r="M4" s="15" t="s">
        <v>339</v>
      </c>
      <c r="N4" s="117" t="s">
        <v>261</v>
      </c>
      <c r="O4" s="117" t="s">
        <v>261</v>
      </c>
    </row>
    <row r="5" spans="1:15" x14ac:dyDescent="0.2">
      <c r="A5" s="27" t="s">
        <v>47</v>
      </c>
      <c r="B5" s="5">
        <f>Innehåll!C45-2</f>
        <v>2016</v>
      </c>
      <c r="C5" s="171" t="s">
        <v>48</v>
      </c>
      <c r="D5" s="171"/>
      <c r="E5" s="5" t="s">
        <v>232</v>
      </c>
      <c r="L5" s="15"/>
      <c r="M5" s="15"/>
      <c r="N5" s="185" t="s">
        <v>262</v>
      </c>
      <c r="O5" s="185" t="s">
        <v>264</v>
      </c>
    </row>
    <row r="6" spans="1:15" x14ac:dyDescent="0.2">
      <c r="A6" s="27"/>
      <c r="B6" s="16"/>
      <c r="C6" s="15"/>
      <c r="D6" s="15"/>
      <c r="E6" s="171" t="s">
        <v>48</v>
      </c>
      <c r="F6" s="15"/>
      <c r="G6" s="15"/>
      <c r="H6" s="15"/>
      <c r="I6" s="15"/>
      <c r="J6" s="15"/>
      <c r="L6" s="15"/>
      <c r="M6" s="15"/>
      <c r="N6" s="15" t="s">
        <v>263</v>
      </c>
      <c r="O6" s="15" t="s">
        <v>263</v>
      </c>
    </row>
    <row r="7" spans="1:15" x14ac:dyDescent="0.2">
      <c r="A7" s="172"/>
      <c r="B7" s="175"/>
      <c r="C7" s="173" t="s">
        <v>92</v>
      </c>
      <c r="D7" s="173" t="s">
        <v>93</v>
      </c>
      <c r="E7" s="173" t="s">
        <v>94</v>
      </c>
      <c r="F7" s="174" t="s">
        <v>95</v>
      </c>
      <c r="G7" s="174" t="s">
        <v>96</v>
      </c>
      <c r="H7" s="174"/>
      <c r="I7" s="173" t="s">
        <v>118</v>
      </c>
      <c r="J7" s="174" t="s">
        <v>98</v>
      </c>
      <c r="L7" s="174" t="s">
        <v>99</v>
      </c>
      <c r="M7" s="174" t="s">
        <v>100</v>
      </c>
      <c r="N7" s="174" t="s">
        <v>103</v>
      </c>
      <c r="O7" s="186" t="s">
        <v>104</v>
      </c>
    </row>
    <row r="8" spans="1:15" s="176" customFormat="1" x14ac:dyDescent="0.2">
      <c r="A8" s="17"/>
      <c r="B8" s="119"/>
      <c r="C8" s="121" t="s">
        <v>267</v>
      </c>
      <c r="D8" s="121"/>
      <c r="E8" s="121" t="s">
        <v>338</v>
      </c>
      <c r="F8" s="121"/>
      <c r="G8" s="121"/>
      <c r="H8" s="121"/>
      <c r="I8" s="121"/>
      <c r="J8" s="121"/>
      <c r="L8" s="121"/>
      <c r="M8" s="121"/>
      <c r="N8" s="121"/>
      <c r="O8" s="121"/>
    </row>
    <row r="9" spans="1:15" customFormat="1" ht="18.75" customHeight="1" x14ac:dyDescent="0.2">
      <c r="A9" s="18" t="s">
        <v>359</v>
      </c>
      <c r="B9" s="18"/>
      <c r="C9" s="18"/>
      <c r="D9" s="18"/>
      <c r="E9" s="18"/>
      <c r="F9" s="18"/>
      <c r="G9" s="18"/>
      <c r="H9" s="18"/>
      <c r="I9" s="18"/>
      <c r="J9" s="18"/>
      <c r="L9" s="18"/>
      <c r="M9" s="18"/>
      <c r="N9" s="18"/>
      <c r="O9" s="18"/>
    </row>
    <row r="10" spans="1:15" customFormat="1" x14ac:dyDescent="0.2">
      <c r="A10" s="123" t="s">
        <v>360</v>
      </c>
      <c r="B10" s="122">
        <v>90675</v>
      </c>
      <c r="C10" s="122">
        <v>9559</v>
      </c>
      <c r="D10" s="178">
        <v>1.00139377501013</v>
      </c>
      <c r="E10" s="122">
        <v>9545.4842428837001</v>
      </c>
      <c r="F10" s="122">
        <v>7478.2392086140499</v>
      </c>
      <c r="G10" s="122">
        <v>1659.9117711204899</v>
      </c>
      <c r="H10" s="122"/>
      <c r="I10" s="122">
        <v>221.346688522113</v>
      </c>
      <c r="J10" s="122">
        <v>185.98657462704099</v>
      </c>
      <c r="L10" s="178">
        <v>1.02758620689655</v>
      </c>
      <c r="M10" s="178">
        <v>1.181</v>
      </c>
      <c r="N10" s="140">
        <v>7.07361455748552</v>
      </c>
      <c r="O10" s="140">
        <v>9.5108905431486104</v>
      </c>
    </row>
    <row r="11" spans="1:15" customFormat="1" x14ac:dyDescent="0.2">
      <c r="A11" s="123" t="s">
        <v>361</v>
      </c>
      <c r="B11" s="122">
        <v>32653</v>
      </c>
      <c r="C11" s="122">
        <v>8464</v>
      </c>
      <c r="D11" s="178">
        <v>1.00139377501013</v>
      </c>
      <c r="E11" s="122">
        <v>8452.3582926269701</v>
      </c>
      <c r="F11" s="122">
        <v>6009.1472352369601</v>
      </c>
      <c r="G11" s="122">
        <v>2035.8777942408601</v>
      </c>
      <c r="H11" s="122"/>
      <c r="I11" s="122">
        <v>221.346688522113</v>
      </c>
      <c r="J11" s="122">
        <v>185.98657462704099</v>
      </c>
      <c r="L11" s="178">
        <v>1.02758620689655</v>
      </c>
      <c r="M11" s="178">
        <v>1.181</v>
      </c>
      <c r="N11" s="140">
        <v>5.6840106575199796</v>
      </c>
      <c r="O11" s="140">
        <v>11.665084372033199</v>
      </c>
    </row>
    <row r="12" spans="1:15" customFormat="1" x14ac:dyDescent="0.2">
      <c r="A12" s="123" t="s">
        <v>362</v>
      </c>
      <c r="B12" s="122">
        <v>27406</v>
      </c>
      <c r="C12" s="122">
        <v>9822</v>
      </c>
      <c r="D12" s="178">
        <v>1.00139377501013</v>
      </c>
      <c r="E12" s="122">
        <v>9808.4930537264008</v>
      </c>
      <c r="F12" s="122">
        <v>7352.5029006909299</v>
      </c>
      <c r="G12" s="122">
        <v>2048.6568898863102</v>
      </c>
      <c r="H12" s="122"/>
      <c r="I12" s="122">
        <v>221.346688522113</v>
      </c>
      <c r="J12" s="122">
        <v>185.98657462704099</v>
      </c>
      <c r="L12" s="178">
        <v>1.02758620689655</v>
      </c>
      <c r="M12" s="178">
        <v>1.181</v>
      </c>
      <c r="N12" s="140">
        <v>6.9546814566153401</v>
      </c>
      <c r="O12" s="140">
        <v>11.7383054805517</v>
      </c>
    </row>
    <row r="13" spans="1:15" customFormat="1" x14ac:dyDescent="0.2">
      <c r="A13" s="123" t="s">
        <v>363</v>
      </c>
      <c r="B13" s="122">
        <v>85693</v>
      </c>
      <c r="C13" s="122">
        <v>9150</v>
      </c>
      <c r="D13" s="178">
        <v>1.00139377501013</v>
      </c>
      <c r="E13" s="122">
        <v>9137.3942343295003</v>
      </c>
      <c r="F13" s="122">
        <v>7113.5641525000201</v>
      </c>
      <c r="G13" s="122">
        <v>1616.4968186803301</v>
      </c>
      <c r="H13" s="122"/>
      <c r="I13" s="122">
        <v>221.346688522113</v>
      </c>
      <c r="J13" s="122">
        <v>185.98657462704099</v>
      </c>
      <c r="L13" s="178">
        <v>1.02758620689655</v>
      </c>
      <c r="M13" s="178">
        <v>1.181</v>
      </c>
      <c r="N13" s="140">
        <v>6.7286709532867297</v>
      </c>
      <c r="O13" s="140">
        <v>9.2621334298017306</v>
      </c>
    </row>
    <row r="14" spans="1:15" customFormat="1" x14ac:dyDescent="0.2">
      <c r="A14" s="123" t="s">
        <v>364</v>
      </c>
      <c r="B14" s="122">
        <v>107538</v>
      </c>
      <c r="C14" s="122">
        <v>9817</v>
      </c>
      <c r="D14" s="178">
        <v>1.00139377501013</v>
      </c>
      <c r="E14" s="122">
        <v>9803.46413918494</v>
      </c>
      <c r="F14" s="122">
        <v>7620.9615497326404</v>
      </c>
      <c r="G14" s="122">
        <v>1775.16932630315</v>
      </c>
      <c r="H14" s="122"/>
      <c r="I14" s="122">
        <v>221.346688522113</v>
      </c>
      <c r="J14" s="122">
        <v>185.98657462704099</v>
      </c>
      <c r="L14" s="178">
        <v>1.02758620689655</v>
      </c>
      <c r="M14" s="178">
        <v>1.181</v>
      </c>
      <c r="N14" s="140">
        <v>7.2086146292473403</v>
      </c>
      <c r="O14" s="140">
        <v>10.171288288790899</v>
      </c>
    </row>
    <row r="15" spans="1:15" customFormat="1" x14ac:dyDescent="0.2">
      <c r="A15" s="123" t="s">
        <v>365</v>
      </c>
      <c r="B15" s="122">
        <v>74412</v>
      </c>
      <c r="C15" s="122">
        <v>8960</v>
      </c>
      <c r="D15" s="178">
        <v>1.00139377501013</v>
      </c>
      <c r="E15" s="122">
        <v>8947.6517927739806</v>
      </c>
      <c r="F15" s="122">
        <v>6910.48534769449</v>
      </c>
      <c r="G15" s="122">
        <v>1629.8331819303301</v>
      </c>
      <c r="H15" s="122"/>
      <c r="I15" s="122">
        <v>221.346688522113</v>
      </c>
      <c r="J15" s="122">
        <v>185.98657462704099</v>
      </c>
      <c r="L15" s="178">
        <v>1.02758620689655</v>
      </c>
      <c r="M15" s="178">
        <v>1.181</v>
      </c>
      <c r="N15" s="140">
        <v>6.5365801214857804</v>
      </c>
      <c r="O15" s="140">
        <v>9.3385475460947198</v>
      </c>
    </row>
    <row r="16" spans="1:15" customFormat="1" x14ac:dyDescent="0.2">
      <c r="A16" s="123" t="s">
        <v>366</v>
      </c>
      <c r="B16" s="122">
        <v>46853</v>
      </c>
      <c r="C16" s="122">
        <v>8607</v>
      </c>
      <c r="D16" s="178">
        <v>1.00139377501013</v>
      </c>
      <c r="E16" s="122">
        <v>8594.6440603712308</v>
      </c>
      <c r="F16" s="122">
        <v>6369.8827112697199</v>
      </c>
      <c r="G16" s="122">
        <v>1817.4280859523501</v>
      </c>
      <c r="H16" s="122"/>
      <c r="I16" s="122">
        <v>221.346688522113</v>
      </c>
      <c r="J16" s="122">
        <v>185.98657462704099</v>
      </c>
      <c r="L16" s="178">
        <v>1.02758620689655</v>
      </c>
      <c r="M16" s="178">
        <v>1.181</v>
      </c>
      <c r="N16" s="140">
        <v>6.0252278402663704</v>
      </c>
      <c r="O16" s="140">
        <v>10.4134206987813</v>
      </c>
    </row>
    <row r="17" spans="1:15" customFormat="1" x14ac:dyDescent="0.2">
      <c r="A17" s="123" t="s">
        <v>367</v>
      </c>
      <c r="B17" s="122">
        <v>99359</v>
      </c>
      <c r="C17" s="122">
        <v>9699</v>
      </c>
      <c r="D17" s="178">
        <v>1.00139377501013</v>
      </c>
      <c r="E17" s="122">
        <v>9685.2388099113905</v>
      </c>
      <c r="F17" s="122">
        <v>7407.7235873316704</v>
      </c>
      <c r="G17" s="122">
        <v>1870.18195943056</v>
      </c>
      <c r="H17" s="122"/>
      <c r="I17" s="122">
        <v>221.346688522113</v>
      </c>
      <c r="J17" s="122">
        <v>185.98657462704099</v>
      </c>
      <c r="L17" s="178">
        <v>1.02758620689655</v>
      </c>
      <c r="M17" s="178">
        <v>1.181</v>
      </c>
      <c r="N17" s="140">
        <v>7.0069143207963096</v>
      </c>
      <c r="O17" s="140">
        <v>10.7156875572419</v>
      </c>
    </row>
    <row r="18" spans="1:15" customFormat="1" x14ac:dyDescent="0.2">
      <c r="A18" s="123" t="s">
        <v>368</v>
      </c>
      <c r="B18" s="122">
        <v>59420</v>
      </c>
      <c r="C18" s="122">
        <v>6288</v>
      </c>
      <c r="D18" s="178">
        <v>1.00139377501013</v>
      </c>
      <c r="E18" s="122">
        <v>6279.0939458072899</v>
      </c>
      <c r="F18" s="122">
        <v>5293.1266330615199</v>
      </c>
      <c r="G18" s="122">
        <v>1222.16231834423</v>
      </c>
      <c r="H18" s="122"/>
      <c r="I18" s="122">
        <v>-181.71529774359701</v>
      </c>
      <c r="J18" s="122">
        <v>-54.479707854860301</v>
      </c>
      <c r="L18" s="178">
        <v>0.96379310344827596</v>
      </c>
      <c r="M18" s="178">
        <v>1.014</v>
      </c>
      <c r="N18" s="140">
        <v>5.0067317401548301</v>
      </c>
      <c r="O18" s="140">
        <v>7.0026926960619296</v>
      </c>
    </row>
    <row r="19" spans="1:15" customFormat="1" x14ac:dyDescent="0.2">
      <c r="A19" s="123" t="s">
        <v>369</v>
      </c>
      <c r="B19" s="122">
        <v>10424</v>
      </c>
      <c r="C19" s="122">
        <v>8744</v>
      </c>
      <c r="D19" s="178">
        <v>1.00139377501013</v>
      </c>
      <c r="E19" s="122">
        <v>8731.6957608142293</v>
      </c>
      <c r="F19" s="122">
        <v>6845.8492542145104</v>
      </c>
      <c r="G19" s="122">
        <v>1928.7764622202701</v>
      </c>
      <c r="H19" s="122"/>
      <c r="I19" s="122">
        <v>-61.886058583518903</v>
      </c>
      <c r="J19" s="122">
        <v>18.9561029629659</v>
      </c>
      <c r="L19" s="178">
        <v>0.98275862068965503</v>
      </c>
      <c r="M19" s="178">
        <v>1.0649999999999999</v>
      </c>
      <c r="N19" s="140">
        <v>6.4754412893323101</v>
      </c>
      <c r="O19" s="140">
        <v>11.051419800460501</v>
      </c>
    </row>
    <row r="20" spans="1:15" customFormat="1" x14ac:dyDescent="0.2">
      <c r="A20" s="123" t="s">
        <v>370</v>
      </c>
      <c r="B20" s="122">
        <v>27752</v>
      </c>
      <c r="C20" s="122">
        <v>7675</v>
      </c>
      <c r="D20" s="178">
        <v>1.00139377501013</v>
      </c>
      <c r="E20" s="122">
        <v>7663.8415984390604</v>
      </c>
      <c r="F20" s="122">
        <v>6167.5193898008802</v>
      </c>
      <c r="G20" s="122">
        <v>1372.22169259466</v>
      </c>
      <c r="H20" s="122"/>
      <c r="I20" s="122">
        <v>-61.886058583518903</v>
      </c>
      <c r="J20" s="122">
        <v>185.98657462704099</v>
      </c>
      <c r="L20" s="178">
        <v>0.98275862068965503</v>
      </c>
      <c r="M20" s="178">
        <v>1.181</v>
      </c>
      <c r="N20" s="140">
        <v>5.8338137791870901</v>
      </c>
      <c r="O20" s="140">
        <v>7.8624963966561001</v>
      </c>
    </row>
    <row r="21" spans="1:15" customFormat="1" x14ac:dyDescent="0.2">
      <c r="A21" s="123" t="s">
        <v>371</v>
      </c>
      <c r="B21" s="122">
        <v>16615</v>
      </c>
      <c r="C21" s="122">
        <v>9510</v>
      </c>
      <c r="D21" s="178">
        <v>1.00139377501013</v>
      </c>
      <c r="E21" s="122">
        <v>9497.2410231936192</v>
      </c>
      <c r="F21" s="122">
        <v>7145.5781312220497</v>
      </c>
      <c r="G21" s="122">
        <v>1944.3296288224101</v>
      </c>
      <c r="H21" s="122"/>
      <c r="I21" s="122">
        <v>221.346688522113</v>
      </c>
      <c r="J21" s="122">
        <v>185.98657462704099</v>
      </c>
      <c r="L21" s="178">
        <v>1.02758620689655</v>
      </c>
      <c r="M21" s="178">
        <v>1.181</v>
      </c>
      <c r="N21" s="140">
        <v>6.7589527535359597</v>
      </c>
      <c r="O21" s="140">
        <v>11.1405356605477</v>
      </c>
    </row>
    <row r="22" spans="1:15" customFormat="1" x14ac:dyDescent="0.2">
      <c r="A22" s="123" t="s">
        <v>372</v>
      </c>
      <c r="B22" s="122">
        <v>46274</v>
      </c>
      <c r="C22" s="122">
        <v>8799</v>
      </c>
      <c r="D22" s="178">
        <v>1.00139377501013</v>
      </c>
      <c r="E22" s="122">
        <v>8786.4544842936593</v>
      </c>
      <c r="F22" s="122">
        <v>7388.5792329510496</v>
      </c>
      <c r="G22" s="122">
        <v>1591.9965821763401</v>
      </c>
      <c r="H22" s="122"/>
      <c r="I22" s="122">
        <v>-61.886058583518903</v>
      </c>
      <c r="J22" s="122">
        <v>-132.23527225020601</v>
      </c>
      <c r="L22" s="178">
        <v>0.98275862068965503</v>
      </c>
      <c r="M22" s="178">
        <v>0.96</v>
      </c>
      <c r="N22" s="140">
        <v>6.9888058088775598</v>
      </c>
      <c r="O22" s="140">
        <v>9.1217530362622607</v>
      </c>
    </row>
    <row r="23" spans="1:15" customFormat="1" x14ac:dyDescent="0.2">
      <c r="A23" s="123" t="s">
        <v>373</v>
      </c>
      <c r="B23" s="122">
        <v>71023</v>
      </c>
      <c r="C23" s="122">
        <v>9085</v>
      </c>
      <c r="D23" s="178">
        <v>1.00139377501013</v>
      </c>
      <c r="E23" s="122">
        <v>9072.8072655198794</v>
      </c>
      <c r="F23" s="122">
        <v>6772.8326598006797</v>
      </c>
      <c r="G23" s="122">
        <v>1892.64134257005</v>
      </c>
      <c r="H23" s="122"/>
      <c r="I23" s="122">
        <v>221.346688522113</v>
      </c>
      <c r="J23" s="122">
        <v>185.98657462704099</v>
      </c>
      <c r="L23" s="178">
        <v>1.02758620689655</v>
      </c>
      <c r="M23" s="178">
        <v>1.181</v>
      </c>
      <c r="N23" s="140">
        <v>6.4063753995184696</v>
      </c>
      <c r="O23" s="140">
        <v>10.844374357602501</v>
      </c>
    </row>
    <row r="24" spans="1:15" customFormat="1" x14ac:dyDescent="0.2">
      <c r="A24" s="123" t="s">
        <v>374</v>
      </c>
      <c r="B24" s="122">
        <v>78129</v>
      </c>
      <c r="C24" s="122">
        <v>8055</v>
      </c>
      <c r="D24" s="178">
        <v>1.00139377501013</v>
      </c>
      <c r="E24" s="122">
        <v>8043.7406825533499</v>
      </c>
      <c r="F24" s="122">
        <v>6568.1863805733301</v>
      </c>
      <c r="G24" s="122">
        <v>1068.2210388308599</v>
      </c>
      <c r="H24" s="122"/>
      <c r="I24" s="122">
        <v>221.346688522113</v>
      </c>
      <c r="J24" s="122">
        <v>185.98657462704099</v>
      </c>
      <c r="L24" s="178">
        <v>1.02758620689655</v>
      </c>
      <c r="M24" s="178">
        <v>1.181</v>
      </c>
      <c r="N24" s="140">
        <v>6.2128019045424896</v>
      </c>
      <c r="O24" s="140">
        <v>6.1206466228929104</v>
      </c>
    </row>
    <row r="25" spans="1:15" customFormat="1" x14ac:dyDescent="0.2">
      <c r="A25" s="123" t="s">
        <v>375</v>
      </c>
      <c r="B25" s="122">
        <v>935619</v>
      </c>
      <c r="C25" s="122">
        <v>8397</v>
      </c>
      <c r="D25" s="178">
        <v>1.00139377501013</v>
      </c>
      <c r="E25" s="122">
        <v>8385.2820112233603</v>
      </c>
      <c r="F25" s="122">
        <v>6736.9832749241104</v>
      </c>
      <c r="G25" s="122">
        <v>1321.03577374834</v>
      </c>
      <c r="H25" s="122"/>
      <c r="I25" s="122">
        <v>286.70809170035602</v>
      </c>
      <c r="J25" s="122">
        <v>40.554870850561997</v>
      </c>
      <c r="L25" s="178">
        <v>1.0379310344827599</v>
      </c>
      <c r="M25" s="178">
        <v>1.08</v>
      </c>
      <c r="N25" s="140">
        <v>6.3724657152109998</v>
      </c>
      <c r="O25" s="140">
        <v>7.5692135367067204</v>
      </c>
    </row>
    <row r="26" spans="1:15" customFormat="1" x14ac:dyDescent="0.2">
      <c r="A26" s="123" t="s">
        <v>376</v>
      </c>
      <c r="B26" s="122">
        <v>47750</v>
      </c>
      <c r="C26" s="122">
        <v>9202</v>
      </c>
      <c r="D26" s="178">
        <v>1.00139377501013</v>
      </c>
      <c r="E26" s="122">
        <v>9189.2066688157702</v>
      </c>
      <c r="F26" s="122">
        <v>7501.1523703442399</v>
      </c>
      <c r="G26" s="122">
        <v>1280.72103532237</v>
      </c>
      <c r="H26" s="122"/>
      <c r="I26" s="122">
        <v>221.346688522113</v>
      </c>
      <c r="J26" s="122">
        <v>185.98657462704099</v>
      </c>
      <c r="L26" s="178">
        <v>1.02758620689655</v>
      </c>
      <c r="M26" s="178">
        <v>1.181</v>
      </c>
      <c r="N26" s="140">
        <v>7.09528795811518</v>
      </c>
      <c r="O26" s="140">
        <v>7.3382198952879598</v>
      </c>
    </row>
    <row r="27" spans="1:15" customFormat="1" x14ac:dyDescent="0.2">
      <c r="A27" s="123" t="s">
        <v>377</v>
      </c>
      <c r="B27" s="122">
        <v>94631</v>
      </c>
      <c r="C27" s="122">
        <v>8147</v>
      </c>
      <c r="D27" s="178">
        <v>1.00139377501013</v>
      </c>
      <c r="E27" s="122">
        <v>8135.4706871404396</v>
      </c>
      <c r="F27" s="122">
        <v>6627.1328162688696</v>
      </c>
      <c r="G27" s="122">
        <v>1522.2811028035101</v>
      </c>
      <c r="H27" s="122"/>
      <c r="I27" s="122">
        <v>-40.098924190777097</v>
      </c>
      <c r="J27" s="122">
        <v>26.155692258831401</v>
      </c>
      <c r="L27" s="178">
        <v>0.986206896551724</v>
      </c>
      <c r="M27" s="178">
        <v>1.07</v>
      </c>
      <c r="N27" s="140">
        <v>6.2685589288922197</v>
      </c>
      <c r="O27" s="140">
        <v>8.72230030328328</v>
      </c>
    </row>
    <row r="28" spans="1:15" customFormat="1" x14ac:dyDescent="0.2">
      <c r="A28" s="123" t="s">
        <v>378</v>
      </c>
      <c r="B28" s="122">
        <v>47103</v>
      </c>
      <c r="C28" s="122">
        <v>8907</v>
      </c>
      <c r="D28" s="178">
        <v>1.00139377501013</v>
      </c>
      <c r="E28" s="122">
        <v>8895.0885619322398</v>
      </c>
      <c r="F28" s="122">
        <v>6692.9415517460802</v>
      </c>
      <c r="G28" s="122">
        <v>1794.813747037</v>
      </c>
      <c r="H28" s="122"/>
      <c r="I28" s="122">
        <v>221.346688522113</v>
      </c>
      <c r="J28" s="122">
        <v>185.98657462704099</v>
      </c>
      <c r="L28" s="178">
        <v>1.02758620689655</v>
      </c>
      <c r="M28" s="178">
        <v>1.181</v>
      </c>
      <c r="N28" s="140">
        <v>6.3308069549710204</v>
      </c>
      <c r="O28" s="140">
        <v>10.283846039530401</v>
      </c>
    </row>
    <row r="29" spans="1:15" customFormat="1" x14ac:dyDescent="0.2">
      <c r="A29" s="123" t="s">
        <v>379</v>
      </c>
      <c r="B29" s="122">
        <v>69386</v>
      </c>
      <c r="C29" s="122">
        <v>8973</v>
      </c>
      <c r="D29" s="178">
        <v>1.00139377501013</v>
      </c>
      <c r="E29" s="122">
        <v>8960.3844347106096</v>
      </c>
      <c r="F29" s="122">
        <v>6701.0264913906103</v>
      </c>
      <c r="G29" s="122">
        <v>1852.0246801708499</v>
      </c>
      <c r="H29" s="122"/>
      <c r="I29" s="122">
        <v>221.346688522113</v>
      </c>
      <c r="J29" s="122">
        <v>185.98657462704099</v>
      </c>
      <c r="L29" s="178">
        <v>1.02758620689655</v>
      </c>
      <c r="M29" s="178">
        <v>1.181</v>
      </c>
      <c r="N29" s="140">
        <v>6.3384544432594501</v>
      </c>
      <c r="O29" s="140">
        <v>10.6116507652841</v>
      </c>
    </row>
    <row r="30" spans="1:15" customFormat="1" x14ac:dyDescent="0.2">
      <c r="A30" s="123" t="s">
        <v>380</v>
      </c>
      <c r="B30" s="122">
        <v>43891</v>
      </c>
      <c r="C30" s="122">
        <v>8845</v>
      </c>
      <c r="D30" s="178">
        <v>1.00139377501013</v>
      </c>
      <c r="E30" s="122">
        <v>8832.7551452315092</v>
      </c>
      <c r="F30" s="122">
        <v>6896.1044981985997</v>
      </c>
      <c r="G30" s="122">
        <v>1529.3173838837499</v>
      </c>
      <c r="H30" s="122"/>
      <c r="I30" s="122">
        <v>221.346688522113</v>
      </c>
      <c r="J30" s="122">
        <v>185.98657462704099</v>
      </c>
      <c r="L30" s="178">
        <v>1.02758620689655</v>
      </c>
      <c r="M30" s="178">
        <v>1.181</v>
      </c>
      <c r="N30" s="140">
        <v>6.5229773757718004</v>
      </c>
      <c r="O30" s="140">
        <v>8.7626164817388492</v>
      </c>
    </row>
    <row r="31" spans="1:15" customFormat="1" x14ac:dyDescent="0.2">
      <c r="A31" s="123" t="s">
        <v>381</v>
      </c>
      <c r="B31" s="122">
        <v>26755</v>
      </c>
      <c r="C31" s="122">
        <v>9887</v>
      </c>
      <c r="D31" s="178">
        <v>1.00139377501013</v>
      </c>
      <c r="E31" s="122">
        <v>9873.3011847479793</v>
      </c>
      <c r="F31" s="122">
        <v>7784.2940411601103</v>
      </c>
      <c r="G31" s="122">
        <v>1681.6738804387101</v>
      </c>
      <c r="H31" s="122"/>
      <c r="I31" s="122">
        <v>221.346688522113</v>
      </c>
      <c r="J31" s="122">
        <v>185.98657462704099</v>
      </c>
      <c r="L31" s="178">
        <v>1.02758620689655</v>
      </c>
      <c r="M31" s="178">
        <v>1.181</v>
      </c>
      <c r="N31" s="140">
        <v>7.3631096991216598</v>
      </c>
      <c r="O31" s="140">
        <v>9.6355821341805292</v>
      </c>
    </row>
    <row r="32" spans="1:15" customFormat="1" x14ac:dyDescent="0.2">
      <c r="A32" s="123" t="s">
        <v>382</v>
      </c>
      <c r="B32" s="122">
        <v>32785</v>
      </c>
      <c r="C32" s="122">
        <v>9867</v>
      </c>
      <c r="D32" s="178">
        <v>1.00139377501013</v>
      </c>
      <c r="E32" s="122">
        <v>9853.2737426283602</v>
      </c>
      <c r="F32" s="122">
        <v>7581.1554653411404</v>
      </c>
      <c r="G32" s="122">
        <v>1864.78501413807</v>
      </c>
      <c r="H32" s="122"/>
      <c r="I32" s="122">
        <v>221.346688522113</v>
      </c>
      <c r="J32" s="122">
        <v>185.98657462704099</v>
      </c>
      <c r="L32" s="178">
        <v>1.02758620689655</v>
      </c>
      <c r="M32" s="178">
        <v>1.181</v>
      </c>
      <c r="N32" s="140">
        <v>7.1709623303339898</v>
      </c>
      <c r="O32" s="140">
        <v>10.6847643739515</v>
      </c>
    </row>
    <row r="33" spans="1:15" customFormat="1" x14ac:dyDescent="0.2">
      <c r="A33" s="123" t="s">
        <v>383</v>
      </c>
      <c r="B33" s="122">
        <v>11621</v>
      </c>
      <c r="C33" s="122">
        <v>8500</v>
      </c>
      <c r="D33" s="178">
        <v>1.00139377501013</v>
      </c>
      <c r="E33" s="122">
        <v>8488.1414623331493</v>
      </c>
      <c r="F33" s="122">
        <v>6113.4129624372699</v>
      </c>
      <c r="G33" s="122">
        <v>1967.39523674672</v>
      </c>
      <c r="H33" s="122"/>
      <c r="I33" s="122">
        <v>221.346688522113</v>
      </c>
      <c r="J33" s="122">
        <v>185.98657462704099</v>
      </c>
      <c r="L33" s="178">
        <v>1.02758620689655</v>
      </c>
      <c r="M33" s="178">
        <v>1.181</v>
      </c>
      <c r="N33" s="140">
        <v>5.7826348851217597</v>
      </c>
      <c r="O33" s="140">
        <v>11.272695981412999</v>
      </c>
    </row>
    <row r="34" spans="1:15" customFormat="1" x14ac:dyDescent="0.2">
      <c r="A34" s="123" t="s">
        <v>384</v>
      </c>
      <c r="B34" s="122">
        <v>42000</v>
      </c>
      <c r="C34" s="122">
        <v>9218</v>
      </c>
      <c r="D34" s="178">
        <v>1.00139377501013</v>
      </c>
      <c r="E34" s="122">
        <v>9205.1628948790003</v>
      </c>
      <c r="F34" s="122">
        <v>6957.3957875864598</v>
      </c>
      <c r="G34" s="122">
        <v>1840.4338441433799</v>
      </c>
      <c r="H34" s="122"/>
      <c r="I34" s="122">
        <v>221.346688522113</v>
      </c>
      <c r="J34" s="122">
        <v>185.98657462704099</v>
      </c>
      <c r="L34" s="178">
        <v>1.02758620689655</v>
      </c>
      <c r="M34" s="178">
        <v>1.181</v>
      </c>
      <c r="N34" s="140">
        <v>6.5809523809523798</v>
      </c>
      <c r="O34" s="140">
        <v>10.5452380952381</v>
      </c>
    </row>
    <row r="35" spans="1:15" customFormat="1" x14ac:dyDescent="0.2">
      <c r="A35" s="123" t="s">
        <v>385</v>
      </c>
      <c r="B35" s="122">
        <v>43293</v>
      </c>
      <c r="C35" s="122">
        <v>8829</v>
      </c>
      <c r="D35" s="178">
        <v>1.00139377501013</v>
      </c>
      <c r="E35" s="122">
        <v>8817.1274594150309</v>
      </c>
      <c r="F35" s="122">
        <v>6632.3898470296399</v>
      </c>
      <c r="G35" s="122">
        <v>1777.40434923623</v>
      </c>
      <c r="H35" s="122"/>
      <c r="I35" s="122">
        <v>221.346688522113</v>
      </c>
      <c r="J35" s="122">
        <v>185.98657462704099</v>
      </c>
      <c r="L35" s="178">
        <v>1.02758620689655</v>
      </c>
      <c r="M35" s="178">
        <v>1.181</v>
      </c>
      <c r="N35" s="140">
        <v>6.2735315177973296</v>
      </c>
      <c r="O35" s="140">
        <v>10.184094426350701</v>
      </c>
    </row>
    <row r="36" spans="1:15" customFormat="1" ht="14.25" customHeight="1" x14ac:dyDescent="0.2">
      <c r="A36" s="18" t="s">
        <v>386</v>
      </c>
      <c r="B36" s="19"/>
      <c r="C36" s="19"/>
      <c r="D36" s="179"/>
      <c r="E36" s="19"/>
      <c r="F36" s="19"/>
      <c r="G36" s="19"/>
      <c r="H36" s="19"/>
      <c r="I36" s="19"/>
      <c r="J36" s="19"/>
      <c r="L36" s="179"/>
      <c r="M36" s="179"/>
      <c r="N36" s="68"/>
      <c r="O36" s="68"/>
    </row>
    <row r="37" spans="1:15" customFormat="1" x14ac:dyDescent="0.2">
      <c r="A37" s="123" t="s">
        <v>387</v>
      </c>
      <c r="B37" s="122">
        <v>42988</v>
      </c>
      <c r="C37" s="122">
        <v>7444</v>
      </c>
      <c r="D37" s="178">
        <v>1.00139377501013</v>
      </c>
      <c r="E37" s="122">
        <v>7433.3747018123204</v>
      </c>
      <c r="F37" s="122">
        <v>6251.5292514058801</v>
      </c>
      <c r="G37" s="122">
        <v>1455.4783203433999</v>
      </c>
      <c r="H37" s="122"/>
      <c r="I37" s="122">
        <v>-181.71529774359701</v>
      </c>
      <c r="J37" s="122">
        <v>-91.917572193359902</v>
      </c>
      <c r="L37" s="178">
        <v>0.96379310344827596</v>
      </c>
      <c r="M37" s="178">
        <v>0.98799999999999999</v>
      </c>
      <c r="N37" s="140">
        <v>5.9132781241276602</v>
      </c>
      <c r="O37" s="140">
        <v>8.3395366148692691</v>
      </c>
    </row>
    <row r="38" spans="1:15" customFormat="1" x14ac:dyDescent="0.2">
      <c r="A38" s="123" t="s">
        <v>388</v>
      </c>
      <c r="B38" s="122">
        <v>13755</v>
      </c>
      <c r="C38" s="122">
        <v>6885</v>
      </c>
      <c r="D38" s="178">
        <v>1.00139377501013</v>
      </c>
      <c r="E38" s="122">
        <v>6875.5299416914304</v>
      </c>
      <c r="F38" s="122">
        <v>6002.7243513715403</v>
      </c>
      <c r="G38" s="122">
        <v>1273.90469788466</v>
      </c>
      <c r="H38" s="122"/>
      <c r="I38" s="122">
        <v>-268.86383531456403</v>
      </c>
      <c r="J38" s="122">
        <v>-132.23527225020601</v>
      </c>
      <c r="L38" s="178">
        <v>0.95</v>
      </c>
      <c r="M38" s="178">
        <v>0.96</v>
      </c>
      <c r="N38" s="140">
        <v>5.6779352962559102</v>
      </c>
      <c r="O38" s="140">
        <v>7.2991639403853101</v>
      </c>
    </row>
    <row r="39" spans="1:15" customFormat="1" x14ac:dyDescent="0.2">
      <c r="A39" s="123" t="s">
        <v>389</v>
      </c>
      <c r="B39" s="122">
        <v>20737</v>
      </c>
      <c r="C39" s="122">
        <v>8684</v>
      </c>
      <c r="D39" s="178">
        <v>1.00139377501013</v>
      </c>
      <c r="E39" s="122">
        <v>8671.6541250283008</v>
      </c>
      <c r="F39" s="122">
        <v>6515.4270678062403</v>
      </c>
      <c r="G39" s="122">
        <v>1748.8937940728999</v>
      </c>
      <c r="H39" s="122"/>
      <c r="I39" s="122">
        <v>221.346688522113</v>
      </c>
      <c r="J39" s="122">
        <v>185.98657462704099</v>
      </c>
      <c r="L39" s="178">
        <v>1.02758620689655</v>
      </c>
      <c r="M39" s="178">
        <v>1.181</v>
      </c>
      <c r="N39" s="140">
        <v>6.1628972368230697</v>
      </c>
      <c r="O39" s="140">
        <v>10.0207358827217</v>
      </c>
    </row>
    <row r="40" spans="1:15" customFormat="1" x14ac:dyDescent="0.2">
      <c r="A40" s="123" t="s">
        <v>390</v>
      </c>
      <c r="B40" s="122">
        <v>17323</v>
      </c>
      <c r="C40" s="122">
        <v>10574</v>
      </c>
      <c r="D40" s="178">
        <v>1.00139377501013</v>
      </c>
      <c r="E40" s="122">
        <v>10559.7746257133</v>
      </c>
      <c r="F40" s="122">
        <v>8476.9008205677892</v>
      </c>
      <c r="G40" s="122">
        <v>2125.8037607660599</v>
      </c>
      <c r="H40" s="122"/>
      <c r="I40" s="122">
        <v>-61.886058583518903</v>
      </c>
      <c r="J40" s="122">
        <v>18.9561029629659</v>
      </c>
      <c r="L40" s="178">
        <v>0.98275862068965503</v>
      </c>
      <c r="M40" s="178">
        <v>1.0649999999999999</v>
      </c>
      <c r="N40" s="140">
        <v>8.0182416440570297</v>
      </c>
      <c r="O40" s="140">
        <v>12.1803382785892</v>
      </c>
    </row>
    <row r="41" spans="1:15" customFormat="1" x14ac:dyDescent="0.2">
      <c r="A41" s="123" t="s">
        <v>391</v>
      </c>
      <c r="B41" s="122">
        <v>20744</v>
      </c>
      <c r="C41" s="122">
        <v>7002</v>
      </c>
      <c r="D41" s="178">
        <v>1.00139377501013</v>
      </c>
      <c r="E41" s="122">
        <v>6992.7355416271703</v>
      </c>
      <c r="F41" s="122">
        <v>6141.1895855114299</v>
      </c>
      <c r="G41" s="122">
        <v>1331.8405459350299</v>
      </c>
      <c r="H41" s="122"/>
      <c r="I41" s="122">
        <v>-268.86383531456403</v>
      </c>
      <c r="J41" s="122">
        <v>-211.43075450472401</v>
      </c>
      <c r="L41" s="178">
        <v>0.95</v>
      </c>
      <c r="M41" s="178">
        <v>0.90500000000000003</v>
      </c>
      <c r="N41" s="140">
        <v>5.8089086000771299</v>
      </c>
      <c r="O41" s="140">
        <v>7.6311222522175104</v>
      </c>
    </row>
    <row r="42" spans="1:15" customFormat="1" x14ac:dyDescent="0.2">
      <c r="A42" s="123" t="s">
        <v>386</v>
      </c>
      <c r="B42" s="122">
        <v>214559</v>
      </c>
      <c r="C42" s="122">
        <v>7710</v>
      </c>
      <c r="D42" s="178">
        <v>1.00139377501013</v>
      </c>
      <c r="E42" s="122">
        <v>7699.7277489715898</v>
      </c>
      <c r="F42" s="122">
        <v>6319.78728503205</v>
      </c>
      <c r="G42" s="122">
        <v>1393.8836958714801</v>
      </c>
      <c r="H42" s="122"/>
      <c r="I42" s="122">
        <v>-40.098924190777097</v>
      </c>
      <c r="J42" s="122">
        <v>26.155692258831401</v>
      </c>
      <c r="L42" s="178">
        <v>0.986206896551724</v>
      </c>
      <c r="M42" s="178">
        <v>1.07</v>
      </c>
      <c r="N42" s="140">
        <v>5.9778429243238502</v>
      </c>
      <c r="O42" s="140">
        <v>7.9866144044295497</v>
      </c>
    </row>
    <row r="43" spans="1:15" customFormat="1" x14ac:dyDescent="0.2">
      <c r="A43" s="123" t="s">
        <v>392</v>
      </c>
      <c r="B43" s="122">
        <v>9445</v>
      </c>
      <c r="C43" s="122">
        <v>7085</v>
      </c>
      <c r="D43" s="178">
        <v>1.00139377501013</v>
      </c>
      <c r="E43" s="122">
        <v>7075.0935696515999</v>
      </c>
      <c r="F43" s="122">
        <v>5663.7818338092502</v>
      </c>
      <c r="G43" s="122">
        <v>1454.2416914629</v>
      </c>
      <c r="H43" s="122"/>
      <c r="I43" s="122">
        <v>-61.886058583518903</v>
      </c>
      <c r="J43" s="122">
        <v>18.9561029629659</v>
      </c>
      <c r="L43" s="178">
        <v>0.98275862068965503</v>
      </c>
      <c r="M43" s="178">
        <v>1.0649999999999999</v>
      </c>
      <c r="N43" s="140">
        <v>5.3573319216516699</v>
      </c>
      <c r="O43" s="140">
        <v>8.3324510322922194</v>
      </c>
    </row>
    <row r="44" spans="1:15" customFormat="1" x14ac:dyDescent="0.2">
      <c r="A44" s="123" t="s">
        <v>393</v>
      </c>
      <c r="B44" s="122">
        <v>21822</v>
      </c>
      <c r="C44" s="122">
        <v>6768</v>
      </c>
      <c r="D44" s="178">
        <v>1.00139377501013</v>
      </c>
      <c r="E44" s="122">
        <v>6758.3752889560201</v>
      </c>
      <c r="F44" s="122">
        <v>5779.68079937929</v>
      </c>
      <c r="G44" s="122">
        <v>1302.0380327461601</v>
      </c>
      <c r="H44" s="122"/>
      <c r="I44" s="122">
        <v>-268.86383531456403</v>
      </c>
      <c r="J44" s="122">
        <v>-54.479707854860301</v>
      </c>
      <c r="L44" s="178">
        <v>0.95</v>
      </c>
      <c r="M44" s="178">
        <v>1.014</v>
      </c>
      <c r="N44" s="140">
        <v>5.4669599486756502</v>
      </c>
      <c r="O44" s="140">
        <v>7.4603611034735602</v>
      </c>
    </row>
    <row r="45" spans="1:15" customFormat="1" ht="14.25" customHeight="1" x14ac:dyDescent="0.2">
      <c r="A45" s="18" t="s">
        <v>394</v>
      </c>
      <c r="B45" s="19"/>
      <c r="C45" s="19"/>
      <c r="D45" s="179"/>
      <c r="E45" s="19"/>
      <c r="F45" s="19"/>
      <c r="G45" s="19"/>
      <c r="H45" s="19"/>
      <c r="I45" s="19"/>
      <c r="J45" s="19"/>
      <c r="L45" s="179"/>
      <c r="M45" s="179"/>
      <c r="N45" s="68"/>
      <c r="O45" s="68"/>
    </row>
    <row r="46" spans="1:15" customFormat="1" x14ac:dyDescent="0.2">
      <c r="A46" s="123" t="s">
        <v>395</v>
      </c>
      <c r="B46" s="122">
        <v>103684</v>
      </c>
      <c r="C46" s="122">
        <v>8085</v>
      </c>
      <c r="D46" s="178">
        <v>1.00139377501013</v>
      </c>
      <c r="E46" s="122">
        <v>8073.8158114682901</v>
      </c>
      <c r="F46" s="122">
        <v>6597.0609857270101</v>
      </c>
      <c r="G46" s="122">
        <v>1490.6980576732201</v>
      </c>
      <c r="H46" s="122"/>
      <c r="I46" s="122">
        <v>-40.098924190777097</v>
      </c>
      <c r="J46" s="122">
        <v>26.155692258831401</v>
      </c>
      <c r="L46" s="178">
        <v>0.986206896551724</v>
      </c>
      <c r="M46" s="178">
        <v>1.07</v>
      </c>
      <c r="N46" s="140">
        <v>6.2401141931252697</v>
      </c>
      <c r="O46" s="140">
        <v>8.5413371397708406</v>
      </c>
    </row>
    <row r="47" spans="1:15" customFormat="1" x14ac:dyDescent="0.2">
      <c r="A47" s="123" t="s">
        <v>396</v>
      </c>
      <c r="B47" s="122">
        <v>16830</v>
      </c>
      <c r="C47" s="122">
        <v>6573</v>
      </c>
      <c r="D47" s="178">
        <v>1.00139377501013</v>
      </c>
      <c r="E47" s="122">
        <v>6564.3315209471002</v>
      </c>
      <c r="F47" s="122">
        <v>5571.82497209144</v>
      </c>
      <c r="G47" s="122">
        <v>1353.28795636359</v>
      </c>
      <c r="H47" s="122"/>
      <c r="I47" s="122">
        <v>-268.86383531456403</v>
      </c>
      <c r="J47" s="122">
        <v>-91.917572193359902</v>
      </c>
      <c r="L47" s="178">
        <v>0.95</v>
      </c>
      <c r="M47" s="178">
        <v>0.98799999999999999</v>
      </c>
      <c r="N47" s="140">
        <v>5.2703505644682096</v>
      </c>
      <c r="O47" s="140">
        <v>7.7540106951871701</v>
      </c>
    </row>
    <row r="48" spans="1:15" customFormat="1" x14ac:dyDescent="0.2">
      <c r="A48" s="123" t="s">
        <v>397</v>
      </c>
      <c r="B48" s="122">
        <v>10861</v>
      </c>
      <c r="C48" s="122">
        <v>7921</v>
      </c>
      <c r="D48" s="178">
        <v>1.00139377501013</v>
      </c>
      <c r="E48" s="122">
        <v>7909.5504273686502</v>
      </c>
      <c r="F48" s="122">
        <v>6414.6588235159097</v>
      </c>
      <c r="G48" s="122">
        <v>1537.8215594732901</v>
      </c>
      <c r="H48" s="122"/>
      <c r="I48" s="122">
        <v>-61.886058583518903</v>
      </c>
      <c r="J48" s="122">
        <v>18.9561029629659</v>
      </c>
      <c r="L48" s="178">
        <v>0.98275862068965503</v>
      </c>
      <c r="M48" s="178">
        <v>1.0649999999999999</v>
      </c>
      <c r="N48" s="140">
        <v>6.0675812540281697</v>
      </c>
      <c r="O48" s="140">
        <v>8.8113433385507793</v>
      </c>
    </row>
    <row r="49" spans="1:15" customFormat="1" x14ac:dyDescent="0.2">
      <c r="A49" s="123" t="s">
        <v>398</v>
      </c>
      <c r="B49" s="122">
        <v>33722</v>
      </c>
      <c r="C49" s="122">
        <v>7478</v>
      </c>
      <c r="D49" s="178">
        <v>1.00139377501013</v>
      </c>
      <c r="E49" s="122">
        <v>7467.7869378498099</v>
      </c>
      <c r="F49" s="122">
        <v>6317.1281630083504</v>
      </c>
      <c r="G49" s="122">
        <v>1424.29164477841</v>
      </c>
      <c r="H49" s="122"/>
      <c r="I49" s="122">
        <v>-181.71529774359701</v>
      </c>
      <c r="J49" s="122">
        <v>-91.917572193359902</v>
      </c>
      <c r="L49" s="178">
        <v>0.96379310344827596</v>
      </c>
      <c r="M49" s="178">
        <v>0.98799999999999999</v>
      </c>
      <c r="N49" s="140">
        <v>5.9753276792598298</v>
      </c>
      <c r="O49" s="140">
        <v>8.1608445525176503</v>
      </c>
    </row>
    <row r="50" spans="1:15" customFormat="1" x14ac:dyDescent="0.2">
      <c r="A50" s="123" t="s">
        <v>399</v>
      </c>
      <c r="B50" s="122">
        <v>54924</v>
      </c>
      <c r="C50" s="122">
        <v>7413</v>
      </c>
      <c r="D50" s="178">
        <v>1.00139377501013</v>
      </c>
      <c r="E50" s="122">
        <v>7403.1373760259003</v>
      </c>
      <c r="F50" s="122">
        <v>6101.7592100115398</v>
      </c>
      <c r="G50" s="122">
        <v>1456.9377714991199</v>
      </c>
      <c r="H50" s="122"/>
      <c r="I50" s="122">
        <v>-181.71529774359701</v>
      </c>
      <c r="J50" s="122">
        <v>26.155692258831401</v>
      </c>
      <c r="L50" s="178">
        <v>0.96379310344827596</v>
      </c>
      <c r="M50" s="178">
        <v>1.07</v>
      </c>
      <c r="N50" s="140">
        <v>5.77161168159639</v>
      </c>
      <c r="O50" s="140">
        <v>8.3478989148641798</v>
      </c>
    </row>
    <row r="51" spans="1:15" customFormat="1" x14ac:dyDescent="0.2">
      <c r="A51" s="123" t="s">
        <v>400</v>
      </c>
      <c r="B51" s="122">
        <v>11921</v>
      </c>
      <c r="C51" s="122">
        <v>6555</v>
      </c>
      <c r="D51" s="178">
        <v>1.00139377501013</v>
      </c>
      <c r="E51" s="122">
        <v>6545.4126545217996</v>
      </c>
      <c r="F51" s="122">
        <v>5622.5656044069101</v>
      </c>
      <c r="G51" s="122">
        <v>1294.2059679704701</v>
      </c>
      <c r="H51" s="122"/>
      <c r="I51" s="122">
        <v>-159.92816335085399</v>
      </c>
      <c r="J51" s="122">
        <v>-211.43075450472401</v>
      </c>
      <c r="L51" s="178">
        <v>0.96724137931034504</v>
      </c>
      <c r="M51" s="178">
        <v>0.90500000000000003</v>
      </c>
      <c r="N51" s="140">
        <v>5.3183457763610402</v>
      </c>
      <c r="O51" s="140">
        <v>7.4154852780807001</v>
      </c>
    </row>
    <row r="52" spans="1:15" customFormat="1" x14ac:dyDescent="0.2">
      <c r="A52" s="123" t="s">
        <v>401</v>
      </c>
      <c r="B52" s="122">
        <v>34609</v>
      </c>
      <c r="C52" s="122">
        <v>7214</v>
      </c>
      <c r="D52" s="178">
        <v>1.00139377501013</v>
      </c>
      <c r="E52" s="122">
        <v>7204.3804703874303</v>
      </c>
      <c r="F52" s="122">
        <v>5892.5209920957404</v>
      </c>
      <c r="G52" s="122">
        <v>1625.81004828549</v>
      </c>
      <c r="H52" s="122"/>
      <c r="I52" s="122">
        <v>-181.71529774359701</v>
      </c>
      <c r="J52" s="122">
        <v>-132.23527225020601</v>
      </c>
      <c r="L52" s="178">
        <v>0.96379310344827596</v>
      </c>
      <c r="M52" s="178">
        <v>0.96</v>
      </c>
      <c r="N52" s="140">
        <v>5.5736947036897897</v>
      </c>
      <c r="O52" s="140">
        <v>9.3154959692565509</v>
      </c>
    </row>
    <row r="53" spans="1:15" customFormat="1" x14ac:dyDescent="0.2">
      <c r="A53" s="123" t="s">
        <v>402</v>
      </c>
      <c r="B53" s="122">
        <v>12447</v>
      </c>
      <c r="C53" s="122">
        <v>7526</v>
      </c>
      <c r="D53" s="178">
        <v>1.00139377501013</v>
      </c>
      <c r="E53" s="122">
        <v>7515.8256684999096</v>
      </c>
      <c r="F53" s="122">
        <v>6021.98275137378</v>
      </c>
      <c r="G53" s="122">
        <v>1536.7728727466799</v>
      </c>
      <c r="H53" s="122"/>
      <c r="I53" s="122">
        <v>-61.886058583518903</v>
      </c>
      <c r="J53" s="122">
        <v>18.9561029629659</v>
      </c>
      <c r="L53" s="178">
        <v>0.98275862068965503</v>
      </c>
      <c r="M53" s="178">
        <v>1.0649999999999999</v>
      </c>
      <c r="N53" s="140">
        <v>5.6961516831364998</v>
      </c>
      <c r="O53" s="140">
        <v>8.8053346187836397</v>
      </c>
    </row>
    <row r="54" spans="1:15" customFormat="1" x14ac:dyDescent="0.2">
      <c r="A54" s="123" t="s">
        <v>403</v>
      </c>
      <c r="B54" s="122">
        <v>9099</v>
      </c>
      <c r="C54" s="122">
        <v>6441</v>
      </c>
      <c r="D54" s="178">
        <v>1.00139377501013</v>
      </c>
      <c r="E54" s="122">
        <v>6432.2815419620702</v>
      </c>
      <c r="F54" s="122">
        <v>5611.9194308410297</v>
      </c>
      <c r="G54" s="122">
        <v>1384.8647266313701</v>
      </c>
      <c r="H54" s="122"/>
      <c r="I54" s="122">
        <v>-432.26734326012502</v>
      </c>
      <c r="J54" s="122">
        <v>-132.23527225020601</v>
      </c>
      <c r="L54" s="178">
        <v>0.92413793103448305</v>
      </c>
      <c r="M54" s="178">
        <v>0.96</v>
      </c>
      <c r="N54" s="140">
        <v>5.3082756346851303</v>
      </c>
      <c r="O54" s="140">
        <v>7.9349379052643103</v>
      </c>
    </row>
    <row r="55" spans="1:15" customFormat="1" ht="14.25" customHeight="1" x14ac:dyDescent="0.2">
      <c r="A55" s="18" t="s">
        <v>404</v>
      </c>
      <c r="B55" s="19"/>
      <c r="C55" s="19"/>
      <c r="D55" s="179"/>
      <c r="E55" s="19"/>
      <c r="F55" s="19"/>
      <c r="G55" s="19"/>
      <c r="H55" s="19"/>
      <c r="I55" s="19"/>
      <c r="J55" s="19"/>
      <c r="L55" s="179"/>
      <c r="M55" s="179"/>
      <c r="N55" s="68"/>
      <c r="O55" s="68"/>
    </row>
    <row r="56" spans="1:15" customFormat="1" x14ac:dyDescent="0.2">
      <c r="A56" s="123" t="s">
        <v>405</v>
      </c>
      <c r="B56" s="122">
        <v>5373</v>
      </c>
      <c r="C56" s="122">
        <v>7278</v>
      </c>
      <c r="D56" s="178">
        <v>1.00139377501013</v>
      </c>
      <c r="E56" s="122">
        <v>7267.62901742342</v>
      </c>
      <c r="F56" s="122">
        <v>6217.6776639837099</v>
      </c>
      <c r="G56" s="122">
        <v>1244.07268427343</v>
      </c>
      <c r="H56" s="122"/>
      <c r="I56" s="122">
        <v>-61.886058583518903</v>
      </c>
      <c r="J56" s="122">
        <v>-132.23527225020601</v>
      </c>
      <c r="L56" s="178">
        <v>0.98275862068965503</v>
      </c>
      <c r="M56" s="178">
        <v>0.96</v>
      </c>
      <c r="N56" s="140">
        <v>5.8812581425646702</v>
      </c>
      <c r="O56" s="140">
        <v>7.1282337613995903</v>
      </c>
    </row>
    <row r="57" spans="1:15" customFormat="1" x14ac:dyDescent="0.2">
      <c r="A57" s="123" t="s">
        <v>406</v>
      </c>
      <c r="B57" s="122">
        <v>21526</v>
      </c>
      <c r="C57" s="122">
        <v>7319</v>
      </c>
      <c r="D57" s="178">
        <v>1.00139377501013</v>
      </c>
      <c r="E57" s="122">
        <v>7308.8762966189797</v>
      </c>
      <c r="F57" s="122">
        <v>6379.7517063661699</v>
      </c>
      <c r="G57" s="122">
        <v>1300.48350810839</v>
      </c>
      <c r="H57" s="122"/>
      <c r="I57" s="122">
        <v>-159.92816335085399</v>
      </c>
      <c r="J57" s="122">
        <v>-211.43075450472401</v>
      </c>
      <c r="L57" s="178">
        <v>0.96724137931034504</v>
      </c>
      <c r="M57" s="178">
        <v>0.90500000000000003</v>
      </c>
      <c r="N57" s="140">
        <v>6.0345628542228003</v>
      </c>
      <c r="O57" s="140">
        <v>7.4514540555607196</v>
      </c>
    </row>
    <row r="58" spans="1:15" customFormat="1" x14ac:dyDescent="0.2">
      <c r="A58" s="123" t="s">
        <v>407</v>
      </c>
      <c r="B58" s="122">
        <v>9874</v>
      </c>
      <c r="C58" s="122">
        <v>6434</v>
      </c>
      <c r="D58" s="178">
        <v>1.00139377501013</v>
      </c>
      <c r="E58" s="122">
        <v>6425.02806408795</v>
      </c>
      <c r="F58" s="122">
        <v>5503.3604407728599</v>
      </c>
      <c r="G58" s="122">
        <v>1445.85253876857</v>
      </c>
      <c r="H58" s="122"/>
      <c r="I58" s="122">
        <v>-432.26734326012502</v>
      </c>
      <c r="J58" s="122">
        <v>-91.917572193359902</v>
      </c>
      <c r="L58" s="178">
        <v>0.92413793103448305</v>
      </c>
      <c r="M58" s="178">
        <v>0.98799999999999999</v>
      </c>
      <c r="N58" s="140">
        <v>5.20559043953818</v>
      </c>
      <c r="O58" s="140">
        <v>8.2843832286813903</v>
      </c>
    </row>
    <row r="59" spans="1:15" customFormat="1" x14ac:dyDescent="0.2">
      <c r="A59" s="123" t="s">
        <v>408</v>
      </c>
      <c r="B59" s="122">
        <v>155817</v>
      </c>
      <c r="C59" s="122">
        <v>7778</v>
      </c>
      <c r="D59" s="178">
        <v>1.00139377501013</v>
      </c>
      <c r="E59" s="122">
        <v>7766.67815738218</v>
      </c>
      <c r="F59" s="122">
        <v>6381.1936304852497</v>
      </c>
      <c r="G59" s="122">
        <v>1399.4277588288701</v>
      </c>
      <c r="H59" s="122"/>
      <c r="I59" s="122">
        <v>-40.098924190777097</v>
      </c>
      <c r="J59" s="122">
        <v>26.155692258831401</v>
      </c>
      <c r="L59" s="178">
        <v>0.986206896551724</v>
      </c>
      <c r="M59" s="178">
        <v>1.07</v>
      </c>
      <c r="N59" s="140">
        <v>6.0359267602379703</v>
      </c>
      <c r="O59" s="140">
        <v>8.0183805361417608</v>
      </c>
    </row>
    <row r="60" spans="1:15" customFormat="1" x14ac:dyDescent="0.2">
      <c r="A60" s="123" t="s">
        <v>409</v>
      </c>
      <c r="B60" s="122">
        <v>26708</v>
      </c>
      <c r="C60" s="122">
        <v>7458</v>
      </c>
      <c r="D60" s="178">
        <v>1.00139377501013</v>
      </c>
      <c r="E60" s="122">
        <v>7447.3985716339203</v>
      </c>
      <c r="F60" s="122">
        <v>6230.4773574968303</v>
      </c>
      <c r="G60" s="122">
        <v>1490.55408407405</v>
      </c>
      <c r="H60" s="122"/>
      <c r="I60" s="122">
        <v>-181.71529774359701</v>
      </c>
      <c r="J60" s="122">
        <v>-91.917572193359902</v>
      </c>
      <c r="L60" s="178">
        <v>0.96379310344827596</v>
      </c>
      <c r="M60" s="178">
        <v>0.98799999999999999</v>
      </c>
      <c r="N60" s="140">
        <v>5.8933652838100903</v>
      </c>
      <c r="O60" s="140">
        <v>8.5405122060805692</v>
      </c>
    </row>
    <row r="61" spans="1:15" customFormat="1" x14ac:dyDescent="0.2">
      <c r="A61" s="123" t="s">
        <v>410</v>
      </c>
      <c r="B61" s="122">
        <v>43258</v>
      </c>
      <c r="C61" s="122">
        <v>6935</v>
      </c>
      <c r="D61" s="178">
        <v>1.00139377501013</v>
      </c>
      <c r="E61" s="122">
        <v>6924.9928025967802</v>
      </c>
      <c r="F61" s="122">
        <v>5794.5948925254697</v>
      </c>
      <c r="G61" s="122">
        <v>1404.0307800082701</v>
      </c>
      <c r="H61" s="122"/>
      <c r="I61" s="122">
        <v>-181.71529774359701</v>
      </c>
      <c r="J61" s="122">
        <v>-91.917572193359902</v>
      </c>
      <c r="L61" s="178">
        <v>0.96379310344827596</v>
      </c>
      <c r="M61" s="178">
        <v>0.98799999999999999</v>
      </c>
      <c r="N61" s="140">
        <v>5.4810670858569503</v>
      </c>
      <c r="O61" s="140">
        <v>8.0447547274492592</v>
      </c>
    </row>
    <row r="62" spans="1:15" customFormat="1" x14ac:dyDescent="0.2">
      <c r="A62" s="123" t="s">
        <v>411</v>
      </c>
      <c r="B62" s="122">
        <v>139363</v>
      </c>
      <c r="C62" s="122">
        <v>7998</v>
      </c>
      <c r="D62" s="178">
        <v>1.00139377501013</v>
      </c>
      <c r="E62" s="122">
        <v>7986.5420277563098</v>
      </c>
      <c r="F62" s="122">
        <v>6531.5104562720699</v>
      </c>
      <c r="G62" s="122">
        <v>1468.9748034161801</v>
      </c>
      <c r="H62" s="122"/>
      <c r="I62" s="122">
        <v>-40.098924190777097</v>
      </c>
      <c r="J62" s="122">
        <v>26.155692258831401</v>
      </c>
      <c r="L62" s="178">
        <v>0.986206896551724</v>
      </c>
      <c r="M62" s="178">
        <v>1.07</v>
      </c>
      <c r="N62" s="140">
        <v>6.1781104023306002</v>
      </c>
      <c r="O62" s="140">
        <v>8.4168681787849007</v>
      </c>
    </row>
    <row r="63" spans="1:15" customFormat="1" x14ac:dyDescent="0.2">
      <c r="A63" s="123" t="s">
        <v>412</v>
      </c>
      <c r="B63" s="122">
        <v>14402</v>
      </c>
      <c r="C63" s="122">
        <v>7756</v>
      </c>
      <c r="D63" s="178">
        <v>1.00139377501013</v>
      </c>
      <c r="E63" s="122">
        <v>7745.1118633337501</v>
      </c>
      <c r="F63" s="122">
        <v>6342.3309096787298</v>
      </c>
      <c r="G63" s="122">
        <v>1445.71090927558</v>
      </c>
      <c r="H63" s="122"/>
      <c r="I63" s="122">
        <v>-61.886058583518903</v>
      </c>
      <c r="J63" s="122">
        <v>18.9561029629659</v>
      </c>
      <c r="L63" s="178">
        <v>0.98275862068965503</v>
      </c>
      <c r="M63" s="178">
        <v>1.0649999999999999</v>
      </c>
      <c r="N63" s="140">
        <v>5.9991667823913302</v>
      </c>
      <c r="O63" s="140">
        <v>8.2835717261491499</v>
      </c>
    </row>
    <row r="64" spans="1:15" customFormat="1" x14ac:dyDescent="0.2">
      <c r="A64" s="123" t="s">
        <v>413</v>
      </c>
      <c r="B64" s="122">
        <v>7348</v>
      </c>
      <c r="C64" s="122">
        <v>5219</v>
      </c>
      <c r="D64" s="178">
        <v>1.00139377501013</v>
      </c>
      <c r="E64" s="122">
        <v>5211.5857572234099</v>
      </c>
      <c r="F64" s="122">
        <v>4719.13778529924</v>
      </c>
      <c r="G64" s="122">
        <v>1056.9505874345</v>
      </c>
      <c r="H64" s="122"/>
      <c r="I64" s="122">
        <v>-432.26734326012502</v>
      </c>
      <c r="J64" s="122">
        <v>-132.23527225020601</v>
      </c>
      <c r="L64" s="178">
        <v>0.92413793103448305</v>
      </c>
      <c r="M64" s="178">
        <v>0.96</v>
      </c>
      <c r="N64" s="140">
        <v>4.4637996733805103</v>
      </c>
      <c r="O64" s="140">
        <v>6.0560696788241701</v>
      </c>
    </row>
    <row r="65" spans="1:15" customFormat="1" x14ac:dyDescent="0.2">
      <c r="A65" s="123" t="s">
        <v>414</v>
      </c>
      <c r="B65" s="122">
        <v>7809</v>
      </c>
      <c r="C65" s="122">
        <v>5362</v>
      </c>
      <c r="D65" s="178">
        <v>1.00139377501013</v>
      </c>
      <c r="E65" s="122">
        <v>5354.9361474199704</v>
      </c>
      <c r="F65" s="122">
        <v>4657.1580983614604</v>
      </c>
      <c r="G65" s="122">
        <v>1184.5251001735001</v>
      </c>
      <c r="H65" s="122"/>
      <c r="I65" s="122">
        <v>-432.26734326012502</v>
      </c>
      <c r="J65" s="122">
        <v>-54.479707854860301</v>
      </c>
      <c r="L65" s="178">
        <v>0.92413793103448305</v>
      </c>
      <c r="M65" s="178">
        <v>1.014</v>
      </c>
      <c r="N65" s="140">
        <v>4.4051735177359497</v>
      </c>
      <c r="O65" s="140">
        <v>6.7870405941862</v>
      </c>
    </row>
    <row r="66" spans="1:15" customFormat="1" x14ac:dyDescent="0.2">
      <c r="A66" s="123" t="s">
        <v>415</v>
      </c>
      <c r="B66" s="122">
        <v>3675</v>
      </c>
      <c r="C66" s="122">
        <v>6170</v>
      </c>
      <c r="D66" s="178">
        <v>1.00139377501013</v>
      </c>
      <c r="E66" s="122">
        <v>6161.7860294074098</v>
      </c>
      <c r="F66" s="122">
        <v>5293.2016742439901</v>
      </c>
      <c r="G66" s="122">
        <v>1367.72556749552</v>
      </c>
      <c r="H66" s="122"/>
      <c r="I66" s="122">
        <v>-366.90594008189902</v>
      </c>
      <c r="J66" s="122">
        <v>-132.23527225020601</v>
      </c>
      <c r="L66" s="178">
        <v>0.93448275862068997</v>
      </c>
      <c r="M66" s="178">
        <v>0.96</v>
      </c>
      <c r="N66" s="140">
        <v>5.00680272108844</v>
      </c>
      <c r="O66" s="140">
        <v>7.83673469387755</v>
      </c>
    </row>
    <row r="67" spans="1:15" customFormat="1" x14ac:dyDescent="0.2">
      <c r="A67" s="123" t="s">
        <v>416</v>
      </c>
      <c r="B67" s="122">
        <v>11617</v>
      </c>
      <c r="C67" s="122">
        <v>6290</v>
      </c>
      <c r="D67" s="178">
        <v>1.00139377501013</v>
      </c>
      <c r="E67" s="122">
        <v>6281.5486556238602</v>
      </c>
      <c r="F67" s="122">
        <v>5523.9871967889703</v>
      </c>
      <c r="G67" s="122">
        <v>1322.06407434522</v>
      </c>
      <c r="H67" s="122"/>
      <c r="I67" s="122">
        <v>-432.26734326012502</v>
      </c>
      <c r="J67" s="122">
        <v>-132.23527225020601</v>
      </c>
      <c r="L67" s="178">
        <v>0.92413793103448305</v>
      </c>
      <c r="M67" s="178">
        <v>0.96</v>
      </c>
      <c r="N67" s="140">
        <v>5.2251011448738902</v>
      </c>
      <c r="O67" s="140">
        <v>7.5751054489110796</v>
      </c>
    </row>
    <row r="68" spans="1:15" customFormat="1" x14ac:dyDescent="0.2">
      <c r="A68" s="123" t="s">
        <v>417</v>
      </c>
      <c r="B68" s="122">
        <v>5335</v>
      </c>
      <c r="C68" s="122">
        <v>6023</v>
      </c>
      <c r="D68" s="178">
        <v>1.00139377501013</v>
      </c>
      <c r="E68" s="122">
        <v>6014.8158661685402</v>
      </c>
      <c r="F68" s="122">
        <v>5231.51487750247</v>
      </c>
      <c r="G68" s="122">
        <v>1347.8036041764101</v>
      </c>
      <c r="H68" s="122"/>
      <c r="I68" s="122">
        <v>-432.26734326012502</v>
      </c>
      <c r="J68" s="122">
        <v>-132.23527225020601</v>
      </c>
      <c r="L68" s="178">
        <v>0.92413793103448305</v>
      </c>
      <c r="M68" s="178">
        <v>0.96</v>
      </c>
      <c r="N68" s="140">
        <v>4.9484536082474202</v>
      </c>
      <c r="O68" s="140">
        <v>7.7225866916588597</v>
      </c>
    </row>
    <row r="69" spans="1:15" customFormat="1" ht="14.25" customHeight="1" x14ac:dyDescent="0.2">
      <c r="A69" s="18" t="s">
        <v>418</v>
      </c>
      <c r="B69" s="19"/>
      <c r="C69" s="19"/>
      <c r="D69" s="179"/>
      <c r="E69" s="19"/>
      <c r="F69" s="19"/>
      <c r="G69" s="19"/>
      <c r="H69" s="19"/>
      <c r="I69" s="19"/>
      <c r="J69" s="19"/>
      <c r="L69" s="179"/>
      <c r="M69" s="179"/>
      <c r="N69" s="68"/>
      <c r="O69" s="68"/>
    </row>
    <row r="70" spans="1:15" customFormat="1" x14ac:dyDescent="0.2">
      <c r="A70" s="123" t="s">
        <v>419</v>
      </c>
      <c r="B70" s="122">
        <v>6603</v>
      </c>
      <c r="C70" s="122">
        <v>7324</v>
      </c>
      <c r="D70" s="178">
        <v>1.00139377501013</v>
      </c>
      <c r="E70" s="122">
        <v>7313.3239726462398</v>
      </c>
      <c r="F70" s="122">
        <v>6532.46102756441</v>
      </c>
      <c r="G70" s="122">
        <v>1345.3655605921599</v>
      </c>
      <c r="H70" s="122"/>
      <c r="I70" s="122">
        <v>-432.26734326012502</v>
      </c>
      <c r="J70" s="122">
        <v>-132.23527225020601</v>
      </c>
      <c r="L70" s="178">
        <v>0.92413793103448305</v>
      </c>
      <c r="M70" s="178">
        <v>0.96</v>
      </c>
      <c r="N70" s="140">
        <v>6.1790095411176704</v>
      </c>
      <c r="O70" s="140">
        <v>7.7086172951688603</v>
      </c>
    </row>
    <row r="71" spans="1:15" customFormat="1" x14ac:dyDescent="0.2">
      <c r="A71" s="123" t="s">
        <v>420</v>
      </c>
      <c r="B71" s="122">
        <v>17129</v>
      </c>
      <c r="C71" s="122">
        <v>6778</v>
      </c>
      <c r="D71" s="178">
        <v>1.00139377501013</v>
      </c>
      <c r="E71" s="122">
        <v>6768.93669963706</v>
      </c>
      <c r="F71" s="122">
        <v>5844.88446898655</v>
      </c>
      <c r="G71" s="122">
        <v>1284.8336381584299</v>
      </c>
      <c r="H71" s="122"/>
      <c r="I71" s="122">
        <v>-268.86383531456403</v>
      </c>
      <c r="J71" s="122">
        <v>-91.917572193359902</v>
      </c>
      <c r="L71" s="178">
        <v>0.95</v>
      </c>
      <c r="M71" s="178">
        <v>0.98799999999999999</v>
      </c>
      <c r="N71" s="140">
        <v>5.5286356471481097</v>
      </c>
      <c r="O71" s="140">
        <v>7.3617841088212996</v>
      </c>
    </row>
    <row r="72" spans="1:15" customFormat="1" x14ac:dyDescent="0.2">
      <c r="A72" s="123" t="s">
        <v>421</v>
      </c>
      <c r="B72" s="122">
        <v>29478</v>
      </c>
      <c r="C72" s="122">
        <v>7389</v>
      </c>
      <c r="D72" s="178">
        <v>1.00139377501013</v>
      </c>
      <c r="E72" s="122">
        <v>7378.6798292888097</v>
      </c>
      <c r="F72" s="122">
        <v>6233.1807275668198</v>
      </c>
      <c r="G72" s="122">
        <v>1516.8580195775601</v>
      </c>
      <c r="H72" s="122"/>
      <c r="I72" s="122">
        <v>-159.92816335085399</v>
      </c>
      <c r="J72" s="122">
        <v>-211.43075450472401</v>
      </c>
      <c r="L72" s="178">
        <v>0.96724137931034504</v>
      </c>
      <c r="M72" s="178">
        <v>0.90500000000000003</v>
      </c>
      <c r="N72" s="140">
        <v>5.89592238279395</v>
      </c>
      <c r="O72" s="140">
        <v>8.6912273559943003</v>
      </c>
    </row>
    <row r="73" spans="1:15" customFormat="1" x14ac:dyDescent="0.2">
      <c r="A73" s="123" t="s">
        <v>422</v>
      </c>
      <c r="B73" s="122">
        <v>9615</v>
      </c>
      <c r="C73" s="122">
        <v>7191</v>
      </c>
      <c r="D73" s="178">
        <v>1.00139377501013</v>
      </c>
      <c r="E73" s="122">
        <v>7180.7401518323604</v>
      </c>
      <c r="F73" s="122">
        <v>6036.4417960573501</v>
      </c>
      <c r="G73" s="122">
        <v>1515.65727363059</v>
      </c>
      <c r="H73" s="122"/>
      <c r="I73" s="122">
        <v>-159.92816335085399</v>
      </c>
      <c r="J73" s="122">
        <v>-211.43075450472401</v>
      </c>
      <c r="L73" s="178">
        <v>0.96724137931034504</v>
      </c>
      <c r="M73" s="178">
        <v>0.90500000000000003</v>
      </c>
      <c r="N73" s="140">
        <v>5.7098283931357301</v>
      </c>
      <c r="O73" s="140">
        <v>8.6843473738949601</v>
      </c>
    </row>
    <row r="74" spans="1:15" customFormat="1" x14ac:dyDescent="0.2">
      <c r="A74" s="123" t="s">
        <v>423</v>
      </c>
      <c r="B74" s="122">
        <v>11586</v>
      </c>
      <c r="C74" s="122">
        <v>10839</v>
      </c>
      <c r="D74" s="178">
        <v>1.00139377501013</v>
      </c>
      <c r="E74" s="122">
        <v>10823.9247574234</v>
      </c>
      <c r="F74" s="122">
        <v>8878.4525442624799</v>
      </c>
      <c r="G74" s="122">
        <v>1988.40216878152</v>
      </c>
      <c r="H74" s="122"/>
      <c r="I74" s="122">
        <v>-61.886058583518903</v>
      </c>
      <c r="J74" s="122">
        <v>18.9561029629659</v>
      </c>
      <c r="L74" s="178">
        <v>0.98275862068965503</v>
      </c>
      <c r="M74" s="178">
        <v>1.0649999999999999</v>
      </c>
      <c r="N74" s="140">
        <v>8.3980666321422408</v>
      </c>
      <c r="O74" s="140">
        <v>11.3930605903677</v>
      </c>
    </row>
    <row r="75" spans="1:15" customFormat="1" x14ac:dyDescent="0.2">
      <c r="A75" s="123" t="s">
        <v>424</v>
      </c>
      <c r="B75" s="122">
        <v>135297</v>
      </c>
      <c r="C75" s="122">
        <v>7941</v>
      </c>
      <c r="D75" s="178">
        <v>1.00139377501013</v>
      </c>
      <c r="E75" s="122">
        <v>7929.7739125863</v>
      </c>
      <c r="F75" s="122">
        <v>6497.2869594669501</v>
      </c>
      <c r="G75" s="122">
        <v>1446.43018505129</v>
      </c>
      <c r="H75" s="122"/>
      <c r="I75" s="122">
        <v>-40.098924190777097</v>
      </c>
      <c r="J75" s="122">
        <v>26.155692258831401</v>
      </c>
      <c r="L75" s="178">
        <v>0.986206896551724</v>
      </c>
      <c r="M75" s="178">
        <v>1.07</v>
      </c>
      <c r="N75" s="140">
        <v>6.1457386342638802</v>
      </c>
      <c r="O75" s="140">
        <v>8.2876930013230208</v>
      </c>
    </row>
    <row r="76" spans="1:15" customFormat="1" x14ac:dyDescent="0.2">
      <c r="A76" s="123" t="s">
        <v>425</v>
      </c>
      <c r="B76" s="122">
        <v>7226</v>
      </c>
      <c r="C76" s="122">
        <v>7897</v>
      </c>
      <c r="D76" s="178">
        <v>1.00139377501013</v>
      </c>
      <c r="E76" s="122">
        <v>7885.97313279645</v>
      </c>
      <c r="F76" s="122">
        <v>6466.6934466406201</v>
      </c>
      <c r="G76" s="122">
        <v>1613.40101698955</v>
      </c>
      <c r="H76" s="122"/>
      <c r="I76" s="122">
        <v>-61.886058583518903</v>
      </c>
      <c r="J76" s="122">
        <v>-132.23527225020601</v>
      </c>
      <c r="L76" s="178">
        <v>0.98275862068965503</v>
      </c>
      <c r="M76" s="178">
        <v>0.96</v>
      </c>
      <c r="N76" s="140">
        <v>6.11680044284528</v>
      </c>
      <c r="O76" s="140">
        <v>9.2443952394132296</v>
      </c>
    </row>
    <row r="77" spans="1:15" customFormat="1" x14ac:dyDescent="0.2">
      <c r="A77" s="123" t="s">
        <v>426</v>
      </c>
      <c r="B77" s="122">
        <v>30820</v>
      </c>
      <c r="C77" s="122">
        <v>7795</v>
      </c>
      <c r="D77" s="178">
        <v>1.00139377501013</v>
      </c>
      <c r="E77" s="122">
        <v>7784.4704617327598</v>
      </c>
      <c r="F77" s="122">
        <v>6586.0732396851299</v>
      </c>
      <c r="G77" s="122">
        <v>1450.24295759184</v>
      </c>
      <c r="H77" s="122"/>
      <c r="I77" s="122">
        <v>-159.92816335085399</v>
      </c>
      <c r="J77" s="122">
        <v>-91.917572193359902</v>
      </c>
      <c r="L77" s="178">
        <v>0.96724137931034504</v>
      </c>
      <c r="M77" s="178">
        <v>0.98799999999999999</v>
      </c>
      <c r="N77" s="140">
        <v>6.2297209604153103</v>
      </c>
      <c r="O77" s="140">
        <v>8.3095392602206406</v>
      </c>
    </row>
    <row r="78" spans="1:15" customFormat="1" x14ac:dyDescent="0.2">
      <c r="A78" s="123" t="s">
        <v>427</v>
      </c>
      <c r="B78" s="122">
        <v>11396</v>
      </c>
      <c r="C78" s="122">
        <v>7505</v>
      </c>
      <c r="D78" s="178">
        <v>1.00139377501013</v>
      </c>
      <c r="E78" s="122">
        <v>7494.9272344791898</v>
      </c>
      <c r="F78" s="122">
        <v>6354.7152150544698</v>
      </c>
      <c r="G78" s="122">
        <v>1511.5709372803001</v>
      </c>
      <c r="H78" s="122"/>
      <c r="I78" s="122">
        <v>-159.92816335085399</v>
      </c>
      <c r="J78" s="122">
        <v>-211.43075450472401</v>
      </c>
      <c r="L78" s="178">
        <v>0.96724137931034504</v>
      </c>
      <c r="M78" s="178">
        <v>0.90500000000000003</v>
      </c>
      <c r="N78" s="140">
        <v>6.0108810108810102</v>
      </c>
      <c r="O78" s="140">
        <v>8.6609336609336598</v>
      </c>
    </row>
    <row r="79" spans="1:15" customFormat="1" x14ac:dyDescent="0.2">
      <c r="A79" s="123" t="s">
        <v>428</v>
      </c>
      <c r="B79" s="122">
        <v>18794</v>
      </c>
      <c r="C79" s="122">
        <v>6895</v>
      </c>
      <c r="D79" s="178">
        <v>1.00139377501013</v>
      </c>
      <c r="E79" s="122">
        <v>6885.4196023155</v>
      </c>
      <c r="F79" s="122">
        <v>5816.4671258529097</v>
      </c>
      <c r="G79" s="122">
        <v>1440.31139431817</v>
      </c>
      <c r="H79" s="122"/>
      <c r="I79" s="122">
        <v>-159.92816335085399</v>
      </c>
      <c r="J79" s="122">
        <v>-211.43075450472401</v>
      </c>
      <c r="L79" s="178">
        <v>0.96724137931034504</v>
      </c>
      <c r="M79" s="178">
        <v>0.90500000000000003</v>
      </c>
      <c r="N79" s="140">
        <v>5.5017558795360202</v>
      </c>
      <c r="O79" s="140">
        <v>8.2526338193040303</v>
      </c>
    </row>
    <row r="80" spans="1:15" customFormat="1" x14ac:dyDescent="0.2">
      <c r="A80" s="123" t="s">
        <v>429</v>
      </c>
      <c r="B80" s="122">
        <v>13644</v>
      </c>
      <c r="C80" s="122">
        <v>8293</v>
      </c>
      <c r="D80" s="178">
        <v>1.00139377501013</v>
      </c>
      <c r="E80" s="122">
        <v>8281.0310213934699</v>
      </c>
      <c r="F80" s="122">
        <v>7027.86706317474</v>
      </c>
      <c r="G80" s="122">
        <v>1624.52287607431</v>
      </c>
      <c r="H80" s="122"/>
      <c r="I80" s="122">
        <v>-159.92816335085399</v>
      </c>
      <c r="J80" s="122">
        <v>-211.43075450472401</v>
      </c>
      <c r="L80" s="178">
        <v>0.96724137931034504</v>
      </c>
      <c r="M80" s="178">
        <v>0.90500000000000003</v>
      </c>
      <c r="N80" s="140">
        <v>6.6476106713573699</v>
      </c>
      <c r="O80" s="140">
        <v>9.3081207856933492</v>
      </c>
    </row>
    <row r="81" spans="1:15" customFormat="1" x14ac:dyDescent="0.2">
      <c r="A81" s="123" t="s">
        <v>430</v>
      </c>
      <c r="B81" s="122">
        <v>27241</v>
      </c>
      <c r="C81" s="122">
        <v>7367</v>
      </c>
      <c r="D81" s="178">
        <v>1.00139377501013</v>
      </c>
      <c r="E81" s="122">
        <v>7356.8069856807597</v>
      </c>
      <c r="F81" s="122">
        <v>6306.4982667542099</v>
      </c>
      <c r="G81" s="122">
        <v>1421.6676367821301</v>
      </c>
      <c r="H81" s="122"/>
      <c r="I81" s="122">
        <v>-159.92816335085399</v>
      </c>
      <c r="J81" s="122">
        <v>-211.43075450472401</v>
      </c>
      <c r="L81" s="178">
        <v>0.96724137931034504</v>
      </c>
      <c r="M81" s="178">
        <v>0.90500000000000003</v>
      </c>
      <c r="N81" s="140">
        <v>5.9652729341801001</v>
      </c>
      <c r="O81" s="140">
        <v>8.1458096251973107</v>
      </c>
    </row>
    <row r="82" spans="1:15" customFormat="1" x14ac:dyDescent="0.2">
      <c r="A82" s="123" t="s">
        <v>431</v>
      </c>
      <c r="B82" s="122">
        <v>33906</v>
      </c>
      <c r="C82" s="122">
        <v>7159</v>
      </c>
      <c r="D82" s="178">
        <v>1.00139377501013</v>
      </c>
      <c r="E82" s="122">
        <v>7148.7891099608296</v>
      </c>
      <c r="F82" s="122">
        <v>6052.1117611406798</v>
      </c>
      <c r="G82" s="122">
        <v>1468.0362666757301</v>
      </c>
      <c r="H82" s="122"/>
      <c r="I82" s="122">
        <v>-159.92816335085399</v>
      </c>
      <c r="J82" s="122">
        <v>-211.43075450472401</v>
      </c>
      <c r="L82" s="178">
        <v>0.96724137931034504</v>
      </c>
      <c r="M82" s="178">
        <v>0.90500000000000003</v>
      </c>
      <c r="N82" s="140">
        <v>5.7246505043355196</v>
      </c>
      <c r="O82" s="140">
        <v>8.4114905916356992</v>
      </c>
    </row>
    <row r="83" spans="1:15" customFormat="1" ht="14.25" customHeight="1" x14ac:dyDescent="0.2">
      <c r="A83" s="18" t="s">
        <v>432</v>
      </c>
      <c r="B83" s="19"/>
      <c r="C83" s="19"/>
      <c r="D83" s="179"/>
      <c r="E83" s="19"/>
      <c r="F83" s="19"/>
      <c r="G83" s="19"/>
      <c r="H83" s="19"/>
      <c r="I83" s="19"/>
      <c r="J83" s="19"/>
      <c r="L83" s="179"/>
      <c r="M83" s="179"/>
      <c r="N83" s="68"/>
      <c r="O83" s="68"/>
    </row>
    <row r="84" spans="1:15" customFormat="1" x14ac:dyDescent="0.2">
      <c r="A84" s="123" t="s">
        <v>433</v>
      </c>
      <c r="B84" s="122">
        <v>19850</v>
      </c>
      <c r="C84" s="122">
        <v>7969</v>
      </c>
      <c r="D84" s="178">
        <v>1.00139377501013</v>
      </c>
      <c r="E84" s="122">
        <v>7958.3462769465696</v>
      </c>
      <c r="F84" s="122">
        <v>6646.7911944892803</v>
      </c>
      <c r="G84" s="122">
        <v>1603.7185180583499</v>
      </c>
      <c r="H84" s="122"/>
      <c r="I84" s="122">
        <v>-159.92816335085399</v>
      </c>
      <c r="J84" s="122">
        <v>-132.23527225020601</v>
      </c>
      <c r="L84" s="178">
        <v>0.96724137931034504</v>
      </c>
      <c r="M84" s="178">
        <v>0.96</v>
      </c>
      <c r="N84" s="140">
        <v>6.2871536523929503</v>
      </c>
      <c r="O84" s="140">
        <v>9.1889168765743108</v>
      </c>
    </row>
    <row r="85" spans="1:15" customFormat="1" x14ac:dyDescent="0.2">
      <c r="A85" s="123" t="s">
        <v>434</v>
      </c>
      <c r="B85" s="122">
        <v>8760</v>
      </c>
      <c r="C85" s="122">
        <v>7678</v>
      </c>
      <c r="D85" s="178">
        <v>1.00139377501013</v>
      </c>
      <c r="E85" s="122">
        <v>7666.9774705993404</v>
      </c>
      <c r="F85" s="122">
        <v>6275.6281017224201</v>
      </c>
      <c r="G85" s="122">
        <v>1683.5128044779799</v>
      </c>
      <c r="H85" s="122"/>
      <c r="I85" s="122">
        <v>-159.92816335085399</v>
      </c>
      <c r="J85" s="122">
        <v>-132.23527225020601</v>
      </c>
      <c r="L85" s="178">
        <v>0.96724137931034504</v>
      </c>
      <c r="M85" s="178">
        <v>0.96</v>
      </c>
      <c r="N85" s="140">
        <v>5.93607305936073</v>
      </c>
      <c r="O85" s="140">
        <v>9.6461187214611908</v>
      </c>
    </row>
    <row r="86" spans="1:15" customFormat="1" x14ac:dyDescent="0.2">
      <c r="A86" s="123" t="s">
        <v>435</v>
      </c>
      <c r="B86" s="122">
        <v>28008</v>
      </c>
      <c r="C86" s="122">
        <v>6494</v>
      </c>
      <c r="D86" s="178">
        <v>1.00139377501013</v>
      </c>
      <c r="E86" s="122">
        <v>6484.7159220793301</v>
      </c>
      <c r="F86" s="122">
        <v>5484.5560371893398</v>
      </c>
      <c r="G86" s="122">
        <v>1371.5188027455699</v>
      </c>
      <c r="H86" s="122"/>
      <c r="I86" s="122">
        <v>-159.92816335085399</v>
      </c>
      <c r="J86" s="122">
        <v>-211.43075450472401</v>
      </c>
      <c r="L86" s="178">
        <v>0.96724137931034504</v>
      </c>
      <c r="M86" s="178">
        <v>0.90500000000000003</v>
      </c>
      <c r="N86" s="140">
        <v>5.1878034847186498</v>
      </c>
      <c r="O86" s="140">
        <v>7.8584690088546099</v>
      </c>
    </row>
    <row r="87" spans="1:15" customFormat="1" x14ac:dyDescent="0.2">
      <c r="A87" s="123" t="s">
        <v>436</v>
      </c>
      <c r="B87" s="122">
        <v>9991</v>
      </c>
      <c r="C87" s="122">
        <v>6532</v>
      </c>
      <c r="D87" s="178">
        <v>1.00139377501013</v>
      </c>
      <c r="E87" s="122">
        <v>6523.0795780689004</v>
      </c>
      <c r="F87" s="122">
        <v>5481.2392931761296</v>
      </c>
      <c r="G87" s="122">
        <v>1413.19920274836</v>
      </c>
      <c r="H87" s="122"/>
      <c r="I87" s="122">
        <v>-159.92816335085399</v>
      </c>
      <c r="J87" s="122">
        <v>-211.43075450472401</v>
      </c>
      <c r="L87" s="178">
        <v>0.96724137931034504</v>
      </c>
      <c r="M87" s="178">
        <v>0.90500000000000003</v>
      </c>
      <c r="N87" s="140">
        <v>5.1846661995796204</v>
      </c>
      <c r="O87" s="140">
        <v>8.0972875588029201</v>
      </c>
    </row>
    <row r="88" spans="1:15" customFormat="1" x14ac:dyDescent="0.2">
      <c r="A88" s="123" t="s">
        <v>437</v>
      </c>
      <c r="B88" s="122">
        <v>12393</v>
      </c>
      <c r="C88" s="122">
        <v>5853</v>
      </c>
      <c r="D88" s="178">
        <v>1.00139377501013</v>
      </c>
      <c r="E88" s="122">
        <v>5844.5746505470297</v>
      </c>
      <c r="F88" s="122">
        <v>5075.7295979426399</v>
      </c>
      <c r="G88" s="122">
        <v>1249.13964242368</v>
      </c>
      <c r="H88" s="122"/>
      <c r="I88" s="122">
        <v>-268.86383531456403</v>
      </c>
      <c r="J88" s="122">
        <v>-211.43075450472401</v>
      </c>
      <c r="L88" s="178">
        <v>0.95</v>
      </c>
      <c r="M88" s="178">
        <v>0.90500000000000003</v>
      </c>
      <c r="N88" s="140">
        <v>4.8010973936899903</v>
      </c>
      <c r="O88" s="140">
        <v>7.1572661986605297</v>
      </c>
    </row>
    <row r="89" spans="1:15" customFormat="1" x14ac:dyDescent="0.2">
      <c r="A89" s="123" t="s">
        <v>438</v>
      </c>
      <c r="B89" s="122">
        <v>9508</v>
      </c>
      <c r="C89" s="122">
        <v>6509</v>
      </c>
      <c r="D89" s="178">
        <v>1.00139377501013</v>
      </c>
      <c r="E89" s="122">
        <v>6500.4128255940204</v>
      </c>
      <c r="F89" s="122">
        <v>5537.3009937384804</v>
      </c>
      <c r="G89" s="122">
        <v>1334.4707497111201</v>
      </c>
      <c r="H89" s="122"/>
      <c r="I89" s="122">
        <v>-159.92816335085399</v>
      </c>
      <c r="J89" s="122">
        <v>-211.43075450472401</v>
      </c>
      <c r="L89" s="178">
        <v>0.96724137931034504</v>
      </c>
      <c r="M89" s="178">
        <v>0.90500000000000003</v>
      </c>
      <c r="N89" s="140">
        <v>5.2376945729911704</v>
      </c>
      <c r="O89" s="140">
        <v>7.64619267984855</v>
      </c>
    </row>
    <row r="90" spans="1:15" customFormat="1" x14ac:dyDescent="0.2">
      <c r="A90" s="123" t="s">
        <v>439</v>
      </c>
      <c r="B90" s="122">
        <v>89500</v>
      </c>
      <c r="C90" s="122">
        <v>8145</v>
      </c>
      <c r="D90" s="178">
        <v>1.00139377501013</v>
      </c>
      <c r="E90" s="122">
        <v>8134.0884749633196</v>
      </c>
      <c r="F90" s="122">
        <v>6658.6005315518996</v>
      </c>
      <c r="G90" s="122">
        <v>1489.4311753433699</v>
      </c>
      <c r="H90" s="122"/>
      <c r="I90" s="122">
        <v>-40.098924190777097</v>
      </c>
      <c r="J90" s="122">
        <v>26.155692258831401</v>
      </c>
      <c r="L90" s="178">
        <v>0.986206896551724</v>
      </c>
      <c r="M90" s="178">
        <v>1.07</v>
      </c>
      <c r="N90" s="140">
        <v>6.2983240223463701</v>
      </c>
      <c r="O90" s="140">
        <v>8.5340782122905008</v>
      </c>
    </row>
    <row r="91" spans="1:15" customFormat="1" x14ac:dyDescent="0.2">
      <c r="A91" s="123" t="s">
        <v>440</v>
      </c>
      <c r="B91" s="122">
        <v>16618</v>
      </c>
      <c r="C91" s="122">
        <v>8153</v>
      </c>
      <c r="D91" s="178">
        <v>1.00139377501013</v>
      </c>
      <c r="E91" s="122">
        <v>8141.3589063598401</v>
      </c>
      <c r="F91" s="122">
        <v>6832.5605381269797</v>
      </c>
      <c r="G91" s="122">
        <v>1560.6441037770701</v>
      </c>
      <c r="H91" s="122"/>
      <c r="I91" s="122">
        <v>-159.92816335085399</v>
      </c>
      <c r="J91" s="122">
        <v>-91.917572193359902</v>
      </c>
      <c r="L91" s="178">
        <v>0.96724137931034504</v>
      </c>
      <c r="M91" s="178">
        <v>0.98799999999999999</v>
      </c>
      <c r="N91" s="140">
        <v>6.4628715850282799</v>
      </c>
      <c r="O91" s="140">
        <v>8.9421109640149208</v>
      </c>
    </row>
    <row r="92" spans="1:15" customFormat="1" ht="14.25" customHeight="1" x14ac:dyDescent="0.2">
      <c r="A92" s="18" t="s">
        <v>441</v>
      </c>
      <c r="B92" s="19"/>
      <c r="C92" s="19"/>
      <c r="D92" s="179"/>
      <c r="E92" s="19"/>
      <c r="F92" s="19"/>
      <c r="G92" s="19"/>
      <c r="H92" s="19"/>
      <c r="I92" s="19"/>
      <c r="J92" s="19"/>
      <c r="L92" s="179"/>
      <c r="M92" s="179"/>
      <c r="N92" s="68"/>
      <c r="O92" s="68"/>
    </row>
    <row r="93" spans="1:15" customFormat="1" x14ac:dyDescent="0.2">
      <c r="A93" s="123" t="s">
        <v>442</v>
      </c>
      <c r="B93" s="122">
        <v>10930</v>
      </c>
      <c r="C93" s="122">
        <v>4752</v>
      </c>
      <c r="D93" s="178">
        <v>1.00139377501013</v>
      </c>
      <c r="E93" s="122">
        <v>4744.9006142625003</v>
      </c>
      <c r="F93" s="122">
        <v>4101.1311352912799</v>
      </c>
      <c r="G93" s="122">
        <v>1130.51653008621</v>
      </c>
      <c r="H93" s="122"/>
      <c r="I93" s="122">
        <v>-432.26734326012502</v>
      </c>
      <c r="J93" s="122">
        <v>-54.479707854860301</v>
      </c>
      <c r="L93" s="178">
        <v>0.92413793103448305</v>
      </c>
      <c r="M93" s="178">
        <v>1.014</v>
      </c>
      <c r="N93" s="140">
        <v>3.8792314730100599</v>
      </c>
      <c r="O93" s="140">
        <v>6.4775846294601997</v>
      </c>
    </row>
    <row r="94" spans="1:15" customFormat="1" x14ac:dyDescent="0.2">
      <c r="A94" s="123" t="s">
        <v>443</v>
      </c>
      <c r="B94" s="122">
        <v>9348</v>
      </c>
      <c r="C94" s="122">
        <v>6425</v>
      </c>
      <c r="D94" s="178">
        <v>1.00139377501013</v>
      </c>
      <c r="E94" s="122">
        <v>6415.8565721322902</v>
      </c>
      <c r="F94" s="122">
        <v>5575.5302595262201</v>
      </c>
      <c r="G94" s="122">
        <v>1211.68523046165</v>
      </c>
      <c r="H94" s="122"/>
      <c r="I94" s="122">
        <v>-159.92816335085399</v>
      </c>
      <c r="J94" s="122">
        <v>-211.43075450472401</v>
      </c>
      <c r="L94" s="178">
        <v>0.96724137931034504</v>
      </c>
      <c r="M94" s="178">
        <v>0.90500000000000003</v>
      </c>
      <c r="N94" s="140">
        <v>5.27385537013265</v>
      </c>
      <c r="O94" s="140">
        <v>6.9426615318784801</v>
      </c>
    </row>
    <row r="95" spans="1:15" customFormat="1" x14ac:dyDescent="0.2">
      <c r="A95" s="123" t="s">
        <v>444</v>
      </c>
      <c r="B95" s="122">
        <v>14607</v>
      </c>
      <c r="C95" s="122">
        <v>6539</v>
      </c>
      <c r="D95" s="178">
        <v>1.00139377501013</v>
      </c>
      <c r="E95" s="122">
        <v>6529.9617163268504</v>
      </c>
      <c r="F95" s="122">
        <v>5688.7844482460296</v>
      </c>
      <c r="G95" s="122">
        <v>1321.4718579001101</v>
      </c>
      <c r="H95" s="122"/>
      <c r="I95" s="122">
        <v>-268.86383531456403</v>
      </c>
      <c r="J95" s="122">
        <v>-211.43075450472401</v>
      </c>
      <c r="L95" s="178">
        <v>0.95</v>
      </c>
      <c r="M95" s="178">
        <v>0.90500000000000003</v>
      </c>
      <c r="N95" s="140">
        <v>5.3809817210926303</v>
      </c>
      <c r="O95" s="140">
        <v>7.5717121927842799</v>
      </c>
    </row>
    <row r="96" spans="1:15" customFormat="1" x14ac:dyDescent="0.2">
      <c r="A96" s="123" t="s">
        <v>445</v>
      </c>
      <c r="B96" s="122">
        <v>6080</v>
      </c>
      <c r="C96" s="122">
        <v>6369</v>
      </c>
      <c r="D96" s="178">
        <v>1.00139377501013</v>
      </c>
      <c r="E96" s="122">
        <v>6360.0135146248103</v>
      </c>
      <c r="F96" s="122">
        <v>5529.4444870970801</v>
      </c>
      <c r="G96" s="122">
        <v>1395.0716430380601</v>
      </c>
      <c r="H96" s="122"/>
      <c r="I96" s="122">
        <v>-432.26734326012502</v>
      </c>
      <c r="J96" s="122">
        <v>-132.23527225020601</v>
      </c>
      <c r="L96" s="178">
        <v>0.92413793103448305</v>
      </c>
      <c r="M96" s="178">
        <v>0.96</v>
      </c>
      <c r="N96" s="140">
        <v>5.2302631578947398</v>
      </c>
      <c r="O96" s="140">
        <v>7.9934210526315796</v>
      </c>
    </row>
    <row r="97" spans="1:15" customFormat="1" x14ac:dyDescent="0.2">
      <c r="A97" s="123" t="s">
        <v>441</v>
      </c>
      <c r="B97" s="122">
        <v>66571</v>
      </c>
      <c r="C97" s="122">
        <v>7590</v>
      </c>
      <c r="D97" s="178">
        <v>1.00139377501013</v>
      </c>
      <c r="E97" s="122">
        <v>7579.3875693155796</v>
      </c>
      <c r="F97" s="122">
        <v>6231.63315856382</v>
      </c>
      <c r="G97" s="122">
        <v>1361.69764268371</v>
      </c>
      <c r="H97" s="122"/>
      <c r="I97" s="122">
        <v>-40.098924190777097</v>
      </c>
      <c r="J97" s="122">
        <v>26.155692258831401</v>
      </c>
      <c r="L97" s="178">
        <v>0.986206896551724</v>
      </c>
      <c r="M97" s="178">
        <v>1.07</v>
      </c>
      <c r="N97" s="140">
        <v>5.8944585480163996</v>
      </c>
      <c r="O97" s="140">
        <v>7.8021961514773697</v>
      </c>
    </row>
    <row r="98" spans="1:15" customFormat="1" x14ac:dyDescent="0.2">
      <c r="A98" s="123" t="s">
        <v>446</v>
      </c>
      <c r="B98" s="122">
        <v>13395</v>
      </c>
      <c r="C98" s="122">
        <v>7015</v>
      </c>
      <c r="D98" s="178">
        <v>1.00139377501013</v>
      </c>
      <c r="E98" s="122">
        <v>7005.04635200349</v>
      </c>
      <c r="F98" s="122">
        <v>6093.0191627301001</v>
      </c>
      <c r="G98" s="122">
        <v>1283.38610712897</v>
      </c>
      <c r="H98" s="122"/>
      <c r="I98" s="122">
        <v>-159.92816335085399</v>
      </c>
      <c r="J98" s="122">
        <v>-211.43075450472401</v>
      </c>
      <c r="L98" s="178">
        <v>0.96724137931034504</v>
      </c>
      <c r="M98" s="178">
        <v>0.90500000000000003</v>
      </c>
      <c r="N98" s="140">
        <v>5.7633445315416196</v>
      </c>
      <c r="O98" s="140">
        <v>7.3534901082493498</v>
      </c>
    </row>
    <row r="99" spans="1:15" customFormat="1" x14ac:dyDescent="0.2">
      <c r="A99" s="123" t="s">
        <v>447</v>
      </c>
      <c r="B99" s="122">
        <v>14916</v>
      </c>
      <c r="C99" s="122">
        <v>7978</v>
      </c>
      <c r="D99" s="178">
        <v>1.00139377501013</v>
      </c>
      <c r="E99" s="122">
        <v>7966.7173672542103</v>
      </c>
      <c r="F99" s="122">
        <v>6463.9862692659199</v>
      </c>
      <c r="G99" s="122">
        <v>1545.6610536088499</v>
      </c>
      <c r="H99" s="122"/>
      <c r="I99" s="122">
        <v>-61.886058583518903</v>
      </c>
      <c r="J99" s="122">
        <v>18.9561029629659</v>
      </c>
      <c r="L99" s="178">
        <v>0.98275862068965503</v>
      </c>
      <c r="M99" s="178">
        <v>1.0649999999999999</v>
      </c>
      <c r="N99" s="140">
        <v>6.1142397425583299</v>
      </c>
      <c r="O99" s="140">
        <v>8.8562617323679298</v>
      </c>
    </row>
    <row r="100" spans="1:15" customFormat="1" x14ac:dyDescent="0.2">
      <c r="A100" s="123" t="s">
        <v>448</v>
      </c>
      <c r="B100" s="122">
        <v>20311</v>
      </c>
      <c r="C100" s="122">
        <v>6699</v>
      </c>
      <c r="D100" s="178">
        <v>1.00139377501013</v>
      </c>
      <c r="E100" s="122">
        <v>6689.48412348278</v>
      </c>
      <c r="F100" s="122">
        <v>5720.3729966356004</v>
      </c>
      <c r="G100" s="122">
        <v>1340.4700447027601</v>
      </c>
      <c r="H100" s="122"/>
      <c r="I100" s="122">
        <v>-159.92816335085399</v>
      </c>
      <c r="J100" s="122">
        <v>-211.43075450472401</v>
      </c>
      <c r="L100" s="178">
        <v>0.96724137931034504</v>
      </c>
      <c r="M100" s="178">
        <v>0.90500000000000003</v>
      </c>
      <c r="N100" s="140">
        <v>5.4108611097434904</v>
      </c>
      <c r="O100" s="140">
        <v>7.6805671803456299</v>
      </c>
    </row>
    <row r="101" spans="1:15" customFormat="1" x14ac:dyDescent="0.2">
      <c r="A101" s="123" t="s">
        <v>449</v>
      </c>
      <c r="B101" s="122">
        <v>27006</v>
      </c>
      <c r="C101" s="122">
        <v>6768</v>
      </c>
      <c r="D101" s="178">
        <v>1.00139377501013</v>
      </c>
      <c r="E101" s="122">
        <v>6758.1202259453303</v>
      </c>
      <c r="F101" s="122">
        <v>5785.9161075935199</v>
      </c>
      <c r="G101" s="122">
        <v>1343.56303620739</v>
      </c>
      <c r="H101" s="122"/>
      <c r="I101" s="122">
        <v>-159.92816335085399</v>
      </c>
      <c r="J101" s="122">
        <v>-211.43075450472401</v>
      </c>
      <c r="L101" s="178">
        <v>0.96724137931034504</v>
      </c>
      <c r="M101" s="178">
        <v>0.90500000000000003</v>
      </c>
      <c r="N101" s="140">
        <v>5.4728578834333099</v>
      </c>
      <c r="O101" s="140">
        <v>7.6982892690513198</v>
      </c>
    </row>
    <row r="102" spans="1:15" customFormat="1" x14ac:dyDescent="0.2">
      <c r="A102" s="123" t="s">
        <v>450</v>
      </c>
      <c r="B102" s="122">
        <v>7063</v>
      </c>
      <c r="C102" s="122">
        <v>5653</v>
      </c>
      <c r="D102" s="178">
        <v>1.00139377501013</v>
      </c>
      <c r="E102" s="122">
        <v>5645.1124677669704</v>
      </c>
      <c r="F102" s="122">
        <v>4954.4648217227004</v>
      </c>
      <c r="G102" s="122">
        <v>1334.34574380912</v>
      </c>
      <c r="H102" s="122"/>
      <c r="I102" s="122">
        <v>-432.26734326012502</v>
      </c>
      <c r="J102" s="122">
        <v>-211.43075450472401</v>
      </c>
      <c r="L102" s="178">
        <v>0.92413793103448305</v>
      </c>
      <c r="M102" s="178">
        <v>0.90500000000000003</v>
      </c>
      <c r="N102" s="140">
        <v>4.6863938836188597</v>
      </c>
      <c r="O102" s="140">
        <v>7.64547642644769</v>
      </c>
    </row>
    <row r="103" spans="1:15" customFormat="1" x14ac:dyDescent="0.2">
      <c r="A103" s="123" t="s">
        <v>451</v>
      </c>
      <c r="B103" s="122">
        <v>15636</v>
      </c>
      <c r="C103" s="122">
        <v>6568</v>
      </c>
      <c r="D103" s="178">
        <v>1.00139377501013</v>
      </c>
      <c r="E103" s="122">
        <v>6559.3220406269302</v>
      </c>
      <c r="F103" s="122">
        <v>5740.3713746450603</v>
      </c>
      <c r="G103" s="122">
        <v>1299.2452558011601</v>
      </c>
      <c r="H103" s="122"/>
      <c r="I103" s="122">
        <v>-268.86383531456403</v>
      </c>
      <c r="J103" s="122">
        <v>-211.43075450472401</v>
      </c>
      <c r="L103" s="178">
        <v>0.95</v>
      </c>
      <c r="M103" s="178">
        <v>0.90500000000000003</v>
      </c>
      <c r="N103" s="140">
        <v>5.4297774366845699</v>
      </c>
      <c r="O103" s="140">
        <v>7.4443591711435104</v>
      </c>
    </row>
    <row r="104" spans="1:15" customFormat="1" x14ac:dyDescent="0.2">
      <c r="A104" s="123" t="s">
        <v>452</v>
      </c>
      <c r="B104" s="122">
        <v>36438</v>
      </c>
      <c r="C104" s="122">
        <v>6145</v>
      </c>
      <c r="D104" s="178">
        <v>1.00139377501013</v>
      </c>
      <c r="E104" s="122">
        <v>6136.5856906270101</v>
      </c>
      <c r="F104" s="122">
        <v>5161.5409611672503</v>
      </c>
      <c r="G104" s="122">
        <v>1248.6775993967201</v>
      </c>
      <c r="H104" s="122"/>
      <c r="I104" s="122">
        <v>-181.71529774359701</v>
      </c>
      <c r="J104" s="122">
        <v>-91.917572193359902</v>
      </c>
      <c r="L104" s="178">
        <v>0.96379310344827596</v>
      </c>
      <c r="M104" s="178">
        <v>0.98799999999999999</v>
      </c>
      <c r="N104" s="140">
        <v>4.8822657665074898</v>
      </c>
      <c r="O104" s="140">
        <v>7.1546188045447101</v>
      </c>
    </row>
    <row r="105" spans="1:15" customFormat="1" ht="14.25" customHeight="1" x14ac:dyDescent="0.2">
      <c r="A105" s="18" t="s">
        <v>453</v>
      </c>
      <c r="B105" s="19"/>
      <c r="C105" s="19"/>
      <c r="D105" s="179"/>
      <c r="E105" s="19"/>
      <c r="F105" s="19"/>
      <c r="G105" s="19"/>
      <c r="H105" s="19"/>
      <c r="I105" s="19"/>
      <c r="J105" s="19"/>
      <c r="L105" s="179"/>
      <c r="M105" s="179"/>
      <c r="N105" s="68"/>
      <c r="O105" s="68"/>
    </row>
    <row r="106" spans="1:15" customFormat="1" x14ac:dyDescent="0.2">
      <c r="A106" s="123" t="s">
        <v>454</v>
      </c>
      <c r="B106" s="122">
        <v>58003</v>
      </c>
      <c r="C106" s="122">
        <v>6352</v>
      </c>
      <c r="D106" s="178">
        <v>1.00139377501013</v>
      </c>
      <c r="E106" s="122">
        <v>6343.5581765329498</v>
      </c>
      <c r="F106" s="122">
        <v>5303.9631013073404</v>
      </c>
      <c r="G106" s="122">
        <v>1275.7900808240699</v>
      </c>
      <c r="H106" s="122"/>
      <c r="I106" s="122">
        <v>-181.71529774359701</v>
      </c>
      <c r="J106" s="122">
        <v>-54.479707854860301</v>
      </c>
      <c r="L106" s="178">
        <v>0.96379310344827596</v>
      </c>
      <c r="M106" s="178">
        <v>1.014</v>
      </c>
      <c r="N106" s="140">
        <v>5.0169818802475703</v>
      </c>
      <c r="O106" s="140">
        <v>7.3099667258590104</v>
      </c>
    </row>
    <row r="107" spans="1:15" customFormat="1" ht="14.25" customHeight="1" x14ac:dyDescent="0.2">
      <c r="A107" s="18" t="s">
        <v>455</v>
      </c>
      <c r="B107" s="19"/>
      <c r="C107" s="19"/>
      <c r="D107" s="179"/>
      <c r="E107" s="19"/>
      <c r="F107" s="19"/>
      <c r="G107" s="19"/>
      <c r="H107" s="19"/>
      <c r="I107" s="19"/>
      <c r="J107" s="19"/>
      <c r="L107" s="179"/>
      <c r="M107" s="179"/>
      <c r="N107" s="68"/>
      <c r="O107" s="68"/>
    </row>
    <row r="108" spans="1:15" customFormat="1" x14ac:dyDescent="0.2">
      <c r="A108" s="123" t="s">
        <v>456</v>
      </c>
      <c r="B108" s="122">
        <v>32130</v>
      </c>
      <c r="C108" s="122">
        <v>6733</v>
      </c>
      <c r="D108" s="178">
        <v>1.00139377501013</v>
      </c>
      <c r="E108" s="122">
        <v>6723.7796418125299</v>
      </c>
      <c r="F108" s="122">
        <v>5666.0497461403302</v>
      </c>
      <c r="G108" s="122">
        <v>1331.3627656091501</v>
      </c>
      <c r="H108" s="122"/>
      <c r="I108" s="122">
        <v>-181.71529774359701</v>
      </c>
      <c r="J108" s="122">
        <v>-91.917572193359902</v>
      </c>
      <c r="L108" s="178">
        <v>0.96379310344827596</v>
      </c>
      <c r="M108" s="178">
        <v>0.98799999999999999</v>
      </c>
      <c r="N108" s="140">
        <v>5.3594771241830097</v>
      </c>
      <c r="O108" s="140">
        <v>7.6283846872082197</v>
      </c>
    </row>
    <row r="109" spans="1:15" customFormat="1" x14ac:dyDescent="0.2">
      <c r="A109" s="123" t="s">
        <v>457</v>
      </c>
      <c r="B109" s="122">
        <v>66262</v>
      </c>
      <c r="C109" s="122">
        <v>7463</v>
      </c>
      <c r="D109" s="178">
        <v>1.00139377501013</v>
      </c>
      <c r="E109" s="122">
        <v>7452.6687617172602</v>
      </c>
      <c r="F109" s="122">
        <v>5995.8422381243599</v>
      </c>
      <c r="G109" s="122">
        <v>1470.7697555248401</v>
      </c>
      <c r="H109" s="122"/>
      <c r="I109" s="122">
        <v>-40.098924190777097</v>
      </c>
      <c r="J109" s="122">
        <v>26.155692258831401</v>
      </c>
      <c r="L109" s="178">
        <v>0.986206896551724</v>
      </c>
      <c r="M109" s="178">
        <v>1.07</v>
      </c>
      <c r="N109" s="140">
        <v>5.6714255531073601</v>
      </c>
      <c r="O109" s="140">
        <v>8.4271528176028507</v>
      </c>
    </row>
    <row r="110" spans="1:15" customFormat="1" x14ac:dyDescent="0.2">
      <c r="A110" s="123" t="s">
        <v>458</v>
      </c>
      <c r="B110" s="122">
        <v>13417</v>
      </c>
      <c r="C110" s="122">
        <v>6056</v>
      </c>
      <c r="D110" s="178">
        <v>1.00139377501013</v>
      </c>
      <c r="E110" s="122">
        <v>6047.3279200439001</v>
      </c>
      <c r="F110" s="122">
        <v>5129.6003510727696</v>
      </c>
      <c r="G110" s="122">
        <v>1289.0864868266999</v>
      </c>
      <c r="H110" s="122"/>
      <c r="I110" s="122">
        <v>-159.92816335085399</v>
      </c>
      <c r="J110" s="122">
        <v>-211.43075450472401</v>
      </c>
      <c r="L110" s="178">
        <v>0.96724137931034504</v>
      </c>
      <c r="M110" s="178">
        <v>0.90500000000000003</v>
      </c>
      <c r="N110" s="140">
        <v>4.8520533651337896</v>
      </c>
      <c r="O110" s="140">
        <v>7.3861518968472799</v>
      </c>
    </row>
    <row r="111" spans="1:15" customFormat="1" x14ac:dyDescent="0.2">
      <c r="A111" s="123" t="s">
        <v>459</v>
      </c>
      <c r="B111" s="122">
        <v>29207</v>
      </c>
      <c r="C111" s="122">
        <v>7177</v>
      </c>
      <c r="D111" s="178">
        <v>1.00139377501013</v>
      </c>
      <c r="E111" s="122">
        <v>7166.9710581988702</v>
      </c>
      <c r="F111" s="122">
        <v>5965.2440786029802</v>
      </c>
      <c r="G111" s="122">
        <v>1475.3598495328499</v>
      </c>
      <c r="H111" s="122"/>
      <c r="I111" s="122">
        <v>-181.71529774359701</v>
      </c>
      <c r="J111" s="122">
        <v>-91.917572193359902</v>
      </c>
      <c r="L111" s="178">
        <v>0.96379310344827596</v>
      </c>
      <c r="M111" s="178">
        <v>0.98799999999999999</v>
      </c>
      <c r="N111" s="140">
        <v>5.6424829664121603</v>
      </c>
      <c r="O111" s="140">
        <v>8.4534529393638493</v>
      </c>
    </row>
    <row r="112" spans="1:15" customFormat="1" x14ac:dyDescent="0.2">
      <c r="A112" s="123" t="s">
        <v>460</v>
      </c>
      <c r="B112" s="122">
        <v>17437</v>
      </c>
      <c r="C112" s="122">
        <v>6621</v>
      </c>
      <c r="D112" s="178">
        <v>1.00139377501013</v>
      </c>
      <c r="E112" s="122">
        <v>6611.8219565483796</v>
      </c>
      <c r="F112" s="122">
        <v>5620.3832161274004</v>
      </c>
      <c r="G112" s="122">
        <v>1352.2201479289099</v>
      </c>
      <c r="H112" s="122"/>
      <c r="I112" s="122">
        <v>-268.86383531456403</v>
      </c>
      <c r="J112" s="122">
        <v>-91.917572193359902</v>
      </c>
      <c r="L112" s="178">
        <v>0.95</v>
      </c>
      <c r="M112" s="178">
        <v>0.98799999999999999</v>
      </c>
      <c r="N112" s="140">
        <v>5.3162814704364303</v>
      </c>
      <c r="O112" s="140">
        <v>7.7478924126856699</v>
      </c>
    </row>
    <row r="113" spans="1:15" customFormat="1" ht="14.25" customHeight="1" x14ac:dyDescent="0.2">
      <c r="A113" s="18" t="s">
        <v>461</v>
      </c>
      <c r="B113" s="19"/>
      <c r="C113" s="19"/>
      <c r="D113" s="179"/>
      <c r="E113" s="19"/>
      <c r="F113" s="19"/>
      <c r="G113" s="19"/>
      <c r="H113" s="19"/>
      <c r="I113" s="19"/>
      <c r="J113" s="19"/>
      <c r="L113" s="179"/>
      <c r="M113" s="179"/>
      <c r="N113" s="68"/>
      <c r="O113" s="68"/>
    </row>
    <row r="114" spans="1:15" customFormat="1" x14ac:dyDescent="0.2">
      <c r="A114" s="123" t="s">
        <v>462</v>
      </c>
      <c r="B114" s="122">
        <v>15202</v>
      </c>
      <c r="C114" s="122">
        <v>7979</v>
      </c>
      <c r="D114" s="178">
        <v>1.00139377501013</v>
      </c>
      <c r="E114" s="122">
        <v>7968.2330030667999</v>
      </c>
      <c r="F114" s="122">
        <v>6411.9208760162501</v>
      </c>
      <c r="G114" s="122">
        <v>1599.2420826711</v>
      </c>
      <c r="H114" s="122"/>
      <c r="I114" s="122">
        <v>-61.886058583518903</v>
      </c>
      <c r="J114" s="122">
        <v>18.9561029629659</v>
      </c>
      <c r="L114" s="178">
        <v>0.98275862068965503</v>
      </c>
      <c r="M114" s="178">
        <v>1.0649999999999999</v>
      </c>
      <c r="N114" s="140">
        <v>6.06499144849362</v>
      </c>
      <c r="O114" s="140">
        <v>9.1632679910538108</v>
      </c>
    </row>
    <row r="115" spans="1:15" customFormat="1" x14ac:dyDescent="0.2">
      <c r="A115" s="123" t="s">
        <v>463</v>
      </c>
      <c r="B115" s="122">
        <v>12625</v>
      </c>
      <c r="C115" s="122">
        <v>7120</v>
      </c>
      <c r="D115" s="178">
        <v>1.00139377501013</v>
      </c>
      <c r="E115" s="122">
        <v>7110.0188279993999</v>
      </c>
      <c r="F115" s="122">
        <v>5777.9750949049503</v>
      </c>
      <c r="G115" s="122">
        <v>1526.16506392817</v>
      </c>
      <c r="H115" s="122"/>
      <c r="I115" s="122">
        <v>-61.886058583518903</v>
      </c>
      <c r="J115" s="122">
        <v>-132.23527225020601</v>
      </c>
      <c r="L115" s="178">
        <v>0.98275862068965503</v>
      </c>
      <c r="M115" s="178">
        <v>0.96</v>
      </c>
      <c r="N115" s="140">
        <v>5.4653465346534702</v>
      </c>
      <c r="O115" s="140">
        <v>8.7445544554455399</v>
      </c>
    </row>
    <row r="116" spans="1:15" customFormat="1" x14ac:dyDescent="0.2">
      <c r="A116" s="123" t="s">
        <v>464</v>
      </c>
      <c r="B116" s="122">
        <v>17646</v>
      </c>
      <c r="C116" s="122">
        <v>9359</v>
      </c>
      <c r="D116" s="178">
        <v>1.00139377501013</v>
      </c>
      <c r="E116" s="122">
        <v>9345.5241207990293</v>
      </c>
      <c r="F116" s="122">
        <v>7309.2281372034504</v>
      </c>
      <c r="G116" s="122">
        <v>1628.96272044643</v>
      </c>
      <c r="H116" s="122"/>
      <c r="I116" s="122">
        <v>221.346688522113</v>
      </c>
      <c r="J116" s="122">
        <v>185.98657462704099</v>
      </c>
      <c r="L116" s="178">
        <v>1.02758620689655</v>
      </c>
      <c r="M116" s="178">
        <v>1.181</v>
      </c>
      <c r="N116" s="140">
        <v>6.9137481582228304</v>
      </c>
      <c r="O116" s="140">
        <v>9.3335600136008203</v>
      </c>
    </row>
    <row r="117" spans="1:15" customFormat="1" x14ac:dyDescent="0.2">
      <c r="A117" s="123" t="s">
        <v>465</v>
      </c>
      <c r="B117" s="122">
        <v>14614</v>
      </c>
      <c r="C117" s="122">
        <v>5665</v>
      </c>
      <c r="D117" s="178">
        <v>1.00139377501013</v>
      </c>
      <c r="E117" s="122">
        <v>5657.1265851984499</v>
      </c>
      <c r="F117" s="122">
        <v>4745.6171406020003</v>
      </c>
      <c r="G117" s="122">
        <v>1234.85298776587</v>
      </c>
      <c r="H117" s="122"/>
      <c r="I117" s="122">
        <v>-268.86383531456403</v>
      </c>
      <c r="J117" s="122">
        <v>-54.479707854860301</v>
      </c>
      <c r="L117" s="178">
        <v>0.95</v>
      </c>
      <c r="M117" s="178">
        <v>1.014</v>
      </c>
      <c r="N117" s="140">
        <v>4.4888463117558501</v>
      </c>
      <c r="O117" s="140">
        <v>7.0754071438346804</v>
      </c>
    </row>
    <row r="118" spans="1:15" customFormat="1" x14ac:dyDescent="0.2">
      <c r="A118" s="123" t="s">
        <v>466</v>
      </c>
      <c r="B118" s="122">
        <v>32878</v>
      </c>
      <c r="C118" s="122">
        <v>8243</v>
      </c>
      <c r="D118" s="178">
        <v>1.00139377501013</v>
      </c>
      <c r="E118" s="122">
        <v>8231.1862708361095</v>
      </c>
      <c r="F118" s="122">
        <v>6710.8111825455799</v>
      </c>
      <c r="G118" s="122">
        <v>1563.30504391108</v>
      </c>
      <c r="H118" s="122"/>
      <c r="I118" s="122">
        <v>-61.886058583518903</v>
      </c>
      <c r="J118" s="122">
        <v>18.9561029629659</v>
      </c>
      <c r="L118" s="178">
        <v>0.98275862068965503</v>
      </c>
      <c r="M118" s="178">
        <v>1.0649999999999999</v>
      </c>
      <c r="N118" s="140">
        <v>6.3477097147028401</v>
      </c>
      <c r="O118" s="140">
        <v>8.9573575034977804</v>
      </c>
    </row>
    <row r="119" spans="1:15" customFormat="1" x14ac:dyDescent="0.2">
      <c r="A119" s="123" t="s">
        <v>467</v>
      </c>
      <c r="B119" s="122">
        <v>140547</v>
      </c>
      <c r="C119" s="122">
        <v>7828</v>
      </c>
      <c r="D119" s="178">
        <v>1.00139377501013</v>
      </c>
      <c r="E119" s="122">
        <v>7816.7188407787798</v>
      </c>
      <c r="F119" s="122">
        <v>6413.3022776216103</v>
      </c>
      <c r="G119" s="122">
        <v>1417.3597950891201</v>
      </c>
      <c r="H119" s="122"/>
      <c r="I119" s="122">
        <v>-40.098924190777097</v>
      </c>
      <c r="J119" s="122">
        <v>26.155692258831401</v>
      </c>
      <c r="L119" s="178">
        <v>0.986206896551724</v>
      </c>
      <c r="M119" s="178">
        <v>1.07</v>
      </c>
      <c r="N119" s="140">
        <v>6.0662981066831696</v>
      </c>
      <c r="O119" s="140">
        <v>8.1211267405209604</v>
      </c>
    </row>
    <row r="120" spans="1:15" customFormat="1" x14ac:dyDescent="0.2">
      <c r="A120" s="123" t="s">
        <v>468</v>
      </c>
      <c r="B120" s="122">
        <v>51667</v>
      </c>
      <c r="C120" s="122">
        <v>6979</v>
      </c>
      <c r="D120" s="178">
        <v>1.00139377501013</v>
      </c>
      <c r="E120" s="122">
        <v>6968.8139112959998</v>
      </c>
      <c r="F120" s="122">
        <v>5762.0545666622902</v>
      </c>
      <c r="G120" s="122">
        <v>1362.31895011848</v>
      </c>
      <c r="H120" s="122"/>
      <c r="I120" s="122">
        <v>-181.71529774359701</v>
      </c>
      <c r="J120" s="122">
        <v>26.155692258831401</v>
      </c>
      <c r="L120" s="178">
        <v>0.96379310344827596</v>
      </c>
      <c r="M120" s="178">
        <v>1.07</v>
      </c>
      <c r="N120" s="140">
        <v>5.4502874175005296</v>
      </c>
      <c r="O120" s="140">
        <v>7.8057560918961801</v>
      </c>
    </row>
    <row r="121" spans="1:15" customFormat="1" x14ac:dyDescent="0.2">
      <c r="A121" s="123" t="s">
        <v>469</v>
      </c>
      <c r="B121" s="122">
        <v>25847</v>
      </c>
      <c r="C121" s="122">
        <v>7223</v>
      </c>
      <c r="D121" s="178">
        <v>1.00139377501013</v>
      </c>
      <c r="E121" s="122">
        <v>7212.9431970918604</v>
      </c>
      <c r="F121" s="122">
        <v>5877.6617149330004</v>
      </c>
      <c r="G121" s="122">
        <v>1529.40281299258</v>
      </c>
      <c r="H121" s="122"/>
      <c r="I121" s="122">
        <v>-61.886058583518903</v>
      </c>
      <c r="J121" s="122">
        <v>-132.23527225020601</v>
      </c>
      <c r="L121" s="178">
        <v>0.98275862068965503</v>
      </c>
      <c r="M121" s="178">
        <v>0.96</v>
      </c>
      <c r="N121" s="140">
        <v>5.5596394165667196</v>
      </c>
      <c r="O121" s="140">
        <v>8.7631059697450393</v>
      </c>
    </row>
    <row r="122" spans="1:15" customFormat="1" x14ac:dyDescent="0.2">
      <c r="A122" s="123" t="s">
        <v>470</v>
      </c>
      <c r="B122" s="122">
        <v>15283</v>
      </c>
      <c r="C122" s="122">
        <v>7389</v>
      </c>
      <c r="D122" s="178">
        <v>1.00139377501013</v>
      </c>
      <c r="E122" s="122">
        <v>7379.0430352144504</v>
      </c>
      <c r="F122" s="122">
        <v>6045.8975152798303</v>
      </c>
      <c r="G122" s="122">
        <v>1376.07547555517</v>
      </c>
      <c r="H122" s="122"/>
      <c r="I122" s="122">
        <v>-61.886058583518903</v>
      </c>
      <c r="J122" s="122">
        <v>18.9561029629659</v>
      </c>
      <c r="L122" s="178">
        <v>0.98275862068965503</v>
      </c>
      <c r="M122" s="178">
        <v>1.0649999999999999</v>
      </c>
      <c r="N122" s="140">
        <v>5.7187724923117198</v>
      </c>
      <c r="O122" s="140">
        <v>7.8845776352810297</v>
      </c>
    </row>
    <row r="123" spans="1:15" customFormat="1" x14ac:dyDescent="0.2">
      <c r="A123" s="123" t="s">
        <v>471</v>
      </c>
      <c r="B123" s="122">
        <v>16192</v>
      </c>
      <c r="C123" s="122">
        <v>7883</v>
      </c>
      <c r="D123" s="178">
        <v>1.00139377501013</v>
      </c>
      <c r="E123" s="122">
        <v>7871.8296121548201</v>
      </c>
      <c r="F123" s="122">
        <v>6359.4041115555801</v>
      </c>
      <c r="G123" s="122">
        <v>1555.3554562197901</v>
      </c>
      <c r="H123" s="122"/>
      <c r="I123" s="122">
        <v>-61.886058583518903</v>
      </c>
      <c r="J123" s="122">
        <v>18.9561029629659</v>
      </c>
      <c r="L123" s="178">
        <v>0.98275862068965503</v>
      </c>
      <c r="M123" s="178">
        <v>1.0649999999999999</v>
      </c>
      <c r="N123" s="140">
        <v>6.0153162055336002</v>
      </c>
      <c r="O123" s="140">
        <v>8.9118083003952595</v>
      </c>
    </row>
    <row r="124" spans="1:15" customFormat="1" x14ac:dyDescent="0.2">
      <c r="A124" s="123" t="s">
        <v>472</v>
      </c>
      <c r="B124" s="122">
        <v>17219</v>
      </c>
      <c r="C124" s="122">
        <v>6813</v>
      </c>
      <c r="D124" s="178">
        <v>1.00139377501013</v>
      </c>
      <c r="E124" s="122">
        <v>6803.3713681154904</v>
      </c>
      <c r="F124" s="122">
        <v>5869.5921852381898</v>
      </c>
      <c r="G124" s="122">
        <v>1334.87829044207</v>
      </c>
      <c r="H124" s="122"/>
      <c r="I124" s="122">
        <v>-268.86383531456403</v>
      </c>
      <c r="J124" s="122">
        <v>-132.23527225020601</v>
      </c>
      <c r="L124" s="178">
        <v>0.95</v>
      </c>
      <c r="M124" s="178">
        <v>0.96</v>
      </c>
      <c r="N124" s="140">
        <v>5.5520065044427698</v>
      </c>
      <c r="O124" s="140">
        <v>7.6485277890702097</v>
      </c>
    </row>
    <row r="125" spans="1:15" customFormat="1" x14ac:dyDescent="0.2">
      <c r="A125" s="123" t="s">
        <v>473</v>
      </c>
      <c r="B125" s="122">
        <v>83191</v>
      </c>
      <c r="C125" s="122">
        <v>7521</v>
      </c>
      <c r="D125" s="178">
        <v>1.00139377501013</v>
      </c>
      <c r="E125" s="122">
        <v>7510.6440630474399</v>
      </c>
      <c r="F125" s="122">
        <v>6077.0273176310902</v>
      </c>
      <c r="G125" s="122">
        <v>1447.5599773483</v>
      </c>
      <c r="H125" s="122"/>
      <c r="I125" s="122">
        <v>-40.098924190777097</v>
      </c>
      <c r="J125" s="122">
        <v>26.155692258831401</v>
      </c>
      <c r="L125" s="178">
        <v>0.986206896551724</v>
      </c>
      <c r="M125" s="178">
        <v>1.07</v>
      </c>
      <c r="N125" s="140">
        <v>5.7482179562693103</v>
      </c>
      <c r="O125" s="140">
        <v>8.2941664362731604</v>
      </c>
    </row>
    <row r="126" spans="1:15" customFormat="1" x14ac:dyDescent="0.2">
      <c r="A126" s="123" t="s">
        <v>474</v>
      </c>
      <c r="B126" s="122">
        <v>30532</v>
      </c>
      <c r="C126" s="122">
        <v>8943</v>
      </c>
      <c r="D126" s="178">
        <v>1.00139377501013</v>
      </c>
      <c r="E126" s="122">
        <v>8930.96224959549</v>
      </c>
      <c r="F126" s="122">
        <v>7105.2614693709402</v>
      </c>
      <c r="G126" s="122">
        <v>1868.6307358451099</v>
      </c>
      <c r="H126" s="122"/>
      <c r="I126" s="122">
        <v>-61.886058583518903</v>
      </c>
      <c r="J126" s="122">
        <v>18.9561029629659</v>
      </c>
      <c r="L126" s="178">
        <v>0.98275862068965503</v>
      </c>
      <c r="M126" s="178">
        <v>1.0649999999999999</v>
      </c>
      <c r="N126" s="140">
        <v>6.7208175029477299</v>
      </c>
      <c r="O126" s="140">
        <v>10.7067994235556</v>
      </c>
    </row>
    <row r="127" spans="1:15" customFormat="1" x14ac:dyDescent="0.2">
      <c r="A127" s="123" t="s">
        <v>475</v>
      </c>
      <c r="B127" s="122">
        <v>44611</v>
      </c>
      <c r="C127" s="122">
        <v>8155</v>
      </c>
      <c r="D127" s="178">
        <v>1.00139377501013</v>
      </c>
      <c r="E127" s="122">
        <v>8143.3910470885003</v>
      </c>
      <c r="F127" s="122">
        <v>6995.7189934637099</v>
      </c>
      <c r="G127" s="122">
        <v>1421.30492356174</v>
      </c>
      <c r="H127" s="122"/>
      <c r="I127" s="122">
        <v>-181.71529774359701</v>
      </c>
      <c r="J127" s="122">
        <v>-91.917572193359902</v>
      </c>
      <c r="L127" s="178">
        <v>0.96379310344827596</v>
      </c>
      <c r="M127" s="178">
        <v>0.98799999999999999</v>
      </c>
      <c r="N127" s="140">
        <v>6.6172020353724399</v>
      </c>
      <c r="O127" s="140">
        <v>8.14373136670328</v>
      </c>
    </row>
    <row r="128" spans="1:15" customFormat="1" x14ac:dyDescent="0.2">
      <c r="A128" s="123" t="s">
        <v>476</v>
      </c>
      <c r="B128" s="122">
        <v>23887</v>
      </c>
      <c r="C128" s="122">
        <v>10203</v>
      </c>
      <c r="D128" s="178">
        <v>1.00139377501013</v>
      </c>
      <c r="E128" s="122">
        <v>10188.3320769453</v>
      </c>
      <c r="F128" s="122">
        <v>7767.3606910630597</v>
      </c>
      <c r="G128" s="122">
        <v>2013.6381227330901</v>
      </c>
      <c r="H128" s="122"/>
      <c r="I128" s="122">
        <v>221.346688522113</v>
      </c>
      <c r="J128" s="122">
        <v>185.98657462704099</v>
      </c>
      <c r="L128" s="178">
        <v>1.02758620689655</v>
      </c>
      <c r="M128" s="178">
        <v>1.181</v>
      </c>
      <c r="N128" s="140">
        <v>7.3470925608071296</v>
      </c>
      <c r="O128" s="140">
        <v>11.537656465860101</v>
      </c>
    </row>
    <row r="129" spans="1:15" customFormat="1" x14ac:dyDescent="0.2">
      <c r="A129" s="123" t="s">
        <v>477</v>
      </c>
      <c r="B129" s="122">
        <v>118542</v>
      </c>
      <c r="C129" s="122">
        <v>7310</v>
      </c>
      <c r="D129" s="178">
        <v>1.00139377501013</v>
      </c>
      <c r="E129" s="122">
        <v>7299.8967926597397</v>
      </c>
      <c r="F129" s="122">
        <v>5905.7476768530496</v>
      </c>
      <c r="G129" s="122">
        <v>1408.09234773863</v>
      </c>
      <c r="H129" s="122"/>
      <c r="I129" s="122">
        <v>-40.098924190777097</v>
      </c>
      <c r="J129" s="122">
        <v>26.155692258831401</v>
      </c>
      <c r="L129" s="178">
        <v>0.986206896551724</v>
      </c>
      <c r="M129" s="178">
        <v>1.07</v>
      </c>
      <c r="N129" s="140">
        <v>5.5862057329891499</v>
      </c>
      <c r="O129" s="140">
        <v>8.0680265222452796</v>
      </c>
    </row>
    <row r="130" spans="1:15" customFormat="1" x14ac:dyDescent="0.2">
      <c r="A130" s="123" t="s">
        <v>478</v>
      </c>
      <c r="B130" s="122">
        <v>328494</v>
      </c>
      <c r="C130" s="122">
        <v>9149</v>
      </c>
      <c r="D130" s="178">
        <v>1.00139377501013</v>
      </c>
      <c r="E130" s="122">
        <v>9136.4349196741005</v>
      </c>
      <c r="F130" s="122">
        <v>7450.754865461</v>
      </c>
      <c r="G130" s="122">
        <v>1358.4170916621799</v>
      </c>
      <c r="H130" s="122"/>
      <c r="I130" s="122">
        <v>286.70809170035602</v>
      </c>
      <c r="J130" s="122">
        <v>40.554870850561997</v>
      </c>
      <c r="L130" s="178">
        <v>1.0379310344827599</v>
      </c>
      <c r="M130" s="178">
        <v>1.08</v>
      </c>
      <c r="N130" s="140">
        <v>7.0476173080786904</v>
      </c>
      <c r="O130" s="140">
        <v>7.7833993923785503</v>
      </c>
    </row>
    <row r="131" spans="1:15" customFormat="1" x14ac:dyDescent="0.2">
      <c r="A131" s="123" t="s">
        <v>479</v>
      </c>
      <c r="B131" s="122">
        <v>13149</v>
      </c>
      <c r="C131" s="122">
        <v>7209</v>
      </c>
      <c r="D131" s="178">
        <v>1.00139377501013</v>
      </c>
      <c r="E131" s="122">
        <v>7198.7641922753701</v>
      </c>
      <c r="F131" s="122">
        <v>6110.5292666343703</v>
      </c>
      <c r="G131" s="122">
        <v>1380.39836124205</v>
      </c>
      <c r="H131" s="122"/>
      <c r="I131" s="122">
        <v>-159.92816335085399</v>
      </c>
      <c r="J131" s="122">
        <v>-132.23527225020601</v>
      </c>
      <c r="L131" s="178">
        <v>0.96724137931034504</v>
      </c>
      <c r="M131" s="178">
        <v>0.96</v>
      </c>
      <c r="N131" s="140">
        <v>5.7799072172788799</v>
      </c>
      <c r="O131" s="140">
        <v>7.9093467183816299</v>
      </c>
    </row>
    <row r="132" spans="1:15" customFormat="1" x14ac:dyDescent="0.2">
      <c r="A132" s="123" t="s">
        <v>480</v>
      </c>
      <c r="B132" s="122">
        <v>7338</v>
      </c>
      <c r="C132" s="122">
        <v>7537</v>
      </c>
      <c r="D132" s="178">
        <v>1.00139377501013</v>
      </c>
      <c r="E132" s="122">
        <v>7526.2223449493003</v>
      </c>
      <c r="F132" s="122">
        <v>6396.8066555452297</v>
      </c>
      <c r="G132" s="122">
        <v>1500.7746072596501</v>
      </c>
      <c r="H132" s="122"/>
      <c r="I132" s="122">
        <v>-159.92816335085399</v>
      </c>
      <c r="J132" s="122">
        <v>-211.43075450472401</v>
      </c>
      <c r="L132" s="178">
        <v>0.96724137931034504</v>
      </c>
      <c r="M132" s="178">
        <v>0.90500000000000003</v>
      </c>
      <c r="N132" s="140">
        <v>6.0506950122649199</v>
      </c>
      <c r="O132" s="140">
        <v>8.5990733169800997</v>
      </c>
    </row>
    <row r="133" spans="1:15" customFormat="1" x14ac:dyDescent="0.2">
      <c r="A133" s="123" t="s">
        <v>481</v>
      </c>
      <c r="B133" s="122">
        <v>19485</v>
      </c>
      <c r="C133" s="122">
        <v>5044</v>
      </c>
      <c r="D133" s="178">
        <v>1.00139377501013</v>
      </c>
      <c r="E133" s="122">
        <v>5037.0534366910797</v>
      </c>
      <c r="F133" s="122">
        <v>4280.8947921466997</v>
      </c>
      <c r="G133" s="122">
        <v>1116.94005205231</v>
      </c>
      <c r="H133" s="122"/>
      <c r="I133" s="122">
        <v>-268.86383531456403</v>
      </c>
      <c r="J133" s="122">
        <v>-91.917572193359902</v>
      </c>
      <c r="L133" s="178">
        <v>0.95</v>
      </c>
      <c r="M133" s="178">
        <v>0.98799999999999999</v>
      </c>
      <c r="N133" s="140">
        <v>4.0492686682063104</v>
      </c>
      <c r="O133" s="140">
        <v>6.3997947138824696</v>
      </c>
    </row>
    <row r="134" spans="1:15" customFormat="1" x14ac:dyDescent="0.2">
      <c r="A134" s="123" t="s">
        <v>482</v>
      </c>
      <c r="B134" s="122">
        <v>18742</v>
      </c>
      <c r="C134" s="122">
        <v>7263</v>
      </c>
      <c r="D134" s="178">
        <v>1.00139377501013</v>
      </c>
      <c r="E134" s="122">
        <v>7253.2822391372601</v>
      </c>
      <c r="F134" s="122">
        <v>6001.8295303471104</v>
      </c>
      <c r="G134" s="122">
        <v>1294.3826644107</v>
      </c>
      <c r="H134" s="122"/>
      <c r="I134" s="122">
        <v>-61.886058583518903</v>
      </c>
      <c r="J134" s="122">
        <v>18.9561029629659</v>
      </c>
      <c r="L134" s="178">
        <v>0.98275862068965503</v>
      </c>
      <c r="M134" s="178">
        <v>1.0649999999999999</v>
      </c>
      <c r="N134" s="140">
        <v>5.6770888912602704</v>
      </c>
      <c r="O134" s="140">
        <v>7.4164977056877603</v>
      </c>
    </row>
    <row r="135" spans="1:15" customFormat="1" x14ac:dyDescent="0.2">
      <c r="A135" s="123" t="s">
        <v>483</v>
      </c>
      <c r="B135" s="122">
        <v>15408</v>
      </c>
      <c r="C135" s="122">
        <v>8160</v>
      </c>
      <c r="D135" s="178">
        <v>1.00139377501013</v>
      </c>
      <c r="E135" s="122">
        <v>8148.5656174741598</v>
      </c>
      <c r="F135" s="122">
        <v>6236.9975728791496</v>
      </c>
      <c r="G135" s="122">
        <v>1504.2347814458601</v>
      </c>
      <c r="H135" s="122"/>
      <c r="I135" s="122">
        <v>221.346688522113</v>
      </c>
      <c r="J135" s="122">
        <v>185.98657462704099</v>
      </c>
      <c r="L135" s="178">
        <v>1.02758620689655</v>
      </c>
      <c r="M135" s="178">
        <v>1.181</v>
      </c>
      <c r="N135" s="140">
        <v>5.8995327102803703</v>
      </c>
      <c r="O135" s="140">
        <v>8.6188992731048799</v>
      </c>
    </row>
    <row r="136" spans="1:15" customFormat="1" x14ac:dyDescent="0.2">
      <c r="A136" s="123" t="s">
        <v>484</v>
      </c>
      <c r="B136" s="122">
        <v>23600</v>
      </c>
      <c r="C136" s="122">
        <v>9659</v>
      </c>
      <c r="D136" s="178">
        <v>1.00139377501013</v>
      </c>
      <c r="E136" s="122">
        <v>9645.9891061383296</v>
      </c>
      <c r="F136" s="122">
        <v>7378.0154070878898</v>
      </c>
      <c r="G136" s="122">
        <v>1860.6404359012799</v>
      </c>
      <c r="H136" s="122"/>
      <c r="I136" s="122">
        <v>221.346688522113</v>
      </c>
      <c r="J136" s="122">
        <v>185.98657462704099</v>
      </c>
      <c r="L136" s="178">
        <v>1.02758620689655</v>
      </c>
      <c r="M136" s="178">
        <v>1.181</v>
      </c>
      <c r="N136" s="140">
        <v>6.9788135593220302</v>
      </c>
      <c r="O136" s="140">
        <v>10.661016949152501</v>
      </c>
    </row>
    <row r="137" spans="1:15" customFormat="1" x14ac:dyDescent="0.2">
      <c r="A137" s="123" t="s">
        <v>485</v>
      </c>
      <c r="B137" s="122">
        <v>13919</v>
      </c>
      <c r="C137" s="122">
        <v>7924</v>
      </c>
      <c r="D137" s="178">
        <v>1.00139377501013</v>
      </c>
      <c r="E137" s="122">
        <v>7912.7843824102501</v>
      </c>
      <c r="F137" s="122">
        <v>6532.0331184181096</v>
      </c>
      <c r="G137" s="122">
        <v>1574.87259482587</v>
      </c>
      <c r="H137" s="122"/>
      <c r="I137" s="122">
        <v>-61.886058583518903</v>
      </c>
      <c r="J137" s="122">
        <v>-132.23527225020601</v>
      </c>
      <c r="L137" s="178">
        <v>0.98275862068965503</v>
      </c>
      <c r="M137" s="178">
        <v>0.96</v>
      </c>
      <c r="N137" s="140">
        <v>6.1786047848264998</v>
      </c>
      <c r="O137" s="140">
        <v>9.0236367555140493</v>
      </c>
    </row>
    <row r="138" spans="1:15" customFormat="1" x14ac:dyDescent="0.2">
      <c r="A138" s="123" t="s">
        <v>486</v>
      </c>
      <c r="B138" s="122">
        <v>20771</v>
      </c>
      <c r="C138" s="122">
        <v>10021</v>
      </c>
      <c r="D138" s="178">
        <v>1.00139377501013</v>
      </c>
      <c r="E138" s="122">
        <v>10006.651603685399</v>
      </c>
      <c r="F138" s="122">
        <v>7736.4931228130899</v>
      </c>
      <c r="G138" s="122">
        <v>1862.82521772319</v>
      </c>
      <c r="H138" s="122"/>
      <c r="I138" s="122">
        <v>221.346688522113</v>
      </c>
      <c r="J138" s="122">
        <v>185.98657462704099</v>
      </c>
      <c r="L138" s="178">
        <v>1.02758620689655</v>
      </c>
      <c r="M138" s="178">
        <v>1.181</v>
      </c>
      <c r="N138" s="140">
        <v>7.3178951422656597</v>
      </c>
      <c r="O138" s="140">
        <v>10.6735352173704</v>
      </c>
    </row>
    <row r="139" spans="1:15" customFormat="1" x14ac:dyDescent="0.2">
      <c r="A139" s="123" t="s">
        <v>487</v>
      </c>
      <c r="B139" s="122">
        <v>13330</v>
      </c>
      <c r="C139" s="122">
        <v>6996</v>
      </c>
      <c r="D139" s="178">
        <v>1.00139377501013</v>
      </c>
      <c r="E139" s="122">
        <v>6986.2773873166898</v>
      </c>
      <c r="F139" s="122">
        <v>5972.0411066463103</v>
      </c>
      <c r="G139" s="122">
        <v>1415.33538823515</v>
      </c>
      <c r="H139" s="122"/>
      <c r="I139" s="122">
        <v>-268.86383531456403</v>
      </c>
      <c r="J139" s="122">
        <v>-132.23527225020601</v>
      </c>
      <c r="L139" s="178">
        <v>0.95</v>
      </c>
      <c r="M139" s="178">
        <v>0.96</v>
      </c>
      <c r="N139" s="140">
        <v>5.6489122280570099</v>
      </c>
      <c r="O139" s="140">
        <v>8.1095273818454601</v>
      </c>
    </row>
    <row r="140" spans="1:15" customFormat="1" x14ac:dyDescent="0.2">
      <c r="A140" s="123" t="s">
        <v>488</v>
      </c>
      <c r="B140" s="122">
        <v>43913</v>
      </c>
      <c r="C140" s="122">
        <v>7198</v>
      </c>
      <c r="D140" s="178">
        <v>1.00139377501013</v>
      </c>
      <c r="E140" s="122">
        <v>7188.2282969983198</v>
      </c>
      <c r="F140" s="122">
        <v>6040.3974443900797</v>
      </c>
      <c r="G140" s="122">
        <v>1461.78142260204</v>
      </c>
      <c r="H140" s="122"/>
      <c r="I140" s="122">
        <v>-181.71529774359701</v>
      </c>
      <c r="J140" s="122">
        <v>-132.23527225020601</v>
      </c>
      <c r="L140" s="178">
        <v>0.96379310344827596</v>
      </c>
      <c r="M140" s="178">
        <v>0.96</v>
      </c>
      <c r="N140" s="140">
        <v>5.7135700134356604</v>
      </c>
      <c r="O140" s="140">
        <v>8.3756518570810492</v>
      </c>
    </row>
    <row r="141" spans="1:15" customFormat="1" x14ac:dyDescent="0.2">
      <c r="A141" s="123" t="s">
        <v>489</v>
      </c>
      <c r="B141" s="122">
        <v>35257</v>
      </c>
      <c r="C141" s="122">
        <v>8403</v>
      </c>
      <c r="D141" s="178">
        <v>1.00139377501013</v>
      </c>
      <c r="E141" s="122">
        <v>8391.0056529025605</v>
      </c>
      <c r="F141" s="122">
        <v>6263.9898588280203</v>
      </c>
      <c r="G141" s="122">
        <v>1719.68253092539</v>
      </c>
      <c r="H141" s="122"/>
      <c r="I141" s="122">
        <v>221.346688522113</v>
      </c>
      <c r="J141" s="122">
        <v>185.98657462704099</v>
      </c>
      <c r="L141" s="178">
        <v>1.02758620689655</v>
      </c>
      <c r="M141" s="178">
        <v>1.181</v>
      </c>
      <c r="N141" s="140">
        <v>5.9250645261933803</v>
      </c>
      <c r="O141" s="140">
        <v>9.8533624528462393</v>
      </c>
    </row>
    <row r="142" spans="1:15" customFormat="1" x14ac:dyDescent="0.2">
      <c r="A142" s="123" t="s">
        <v>490</v>
      </c>
      <c r="B142" s="122">
        <v>29448</v>
      </c>
      <c r="C142" s="122">
        <v>6219</v>
      </c>
      <c r="D142" s="178">
        <v>1.00139377501013</v>
      </c>
      <c r="E142" s="122">
        <v>6210.3001272833499</v>
      </c>
      <c r="F142" s="122">
        <v>5202.00233305038</v>
      </c>
      <c r="G142" s="122">
        <v>1281.93066416992</v>
      </c>
      <c r="H142" s="122"/>
      <c r="I142" s="122">
        <v>-181.71529774359701</v>
      </c>
      <c r="J142" s="122">
        <v>-91.917572193359902</v>
      </c>
      <c r="L142" s="178">
        <v>0.96379310344827596</v>
      </c>
      <c r="M142" s="178">
        <v>0.98799999999999999</v>
      </c>
      <c r="N142" s="140">
        <v>4.9205378973105098</v>
      </c>
      <c r="O142" s="140">
        <v>7.3451507742461297</v>
      </c>
    </row>
    <row r="143" spans="1:15" customFormat="1" x14ac:dyDescent="0.2">
      <c r="A143" s="123" t="s">
        <v>491</v>
      </c>
      <c r="B143" s="122">
        <v>15528</v>
      </c>
      <c r="C143" s="122">
        <v>8860</v>
      </c>
      <c r="D143" s="178">
        <v>1.00139377501013</v>
      </c>
      <c r="E143" s="122">
        <v>8848.0392362532002</v>
      </c>
      <c r="F143" s="122">
        <v>7155.5851689521096</v>
      </c>
      <c r="G143" s="122">
        <v>1735.3840229216501</v>
      </c>
      <c r="H143" s="122"/>
      <c r="I143" s="122">
        <v>-61.886058583518903</v>
      </c>
      <c r="J143" s="122">
        <v>18.9561029629659</v>
      </c>
      <c r="L143" s="178">
        <v>0.98275862068965503</v>
      </c>
      <c r="M143" s="178">
        <v>1.0649999999999999</v>
      </c>
      <c r="N143" s="140">
        <v>6.7684183410613104</v>
      </c>
      <c r="O143" s="140">
        <v>9.9433281813498198</v>
      </c>
    </row>
    <row r="144" spans="1:15" customFormat="1" x14ac:dyDescent="0.2">
      <c r="A144" s="123" t="s">
        <v>492</v>
      </c>
      <c r="B144" s="122">
        <v>41336</v>
      </c>
      <c r="C144" s="122">
        <v>6901</v>
      </c>
      <c r="D144" s="178">
        <v>1.00139377501013</v>
      </c>
      <c r="E144" s="122">
        <v>6891.3595384180999</v>
      </c>
      <c r="F144" s="122">
        <v>5800.5952589300296</v>
      </c>
      <c r="G144" s="122">
        <v>1404.71484948188</v>
      </c>
      <c r="H144" s="122"/>
      <c r="I144" s="122">
        <v>-181.71529774359701</v>
      </c>
      <c r="J144" s="122">
        <v>-132.23527225020601</v>
      </c>
      <c r="L144" s="178">
        <v>0.96379310344827596</v>
      </c>
      <c r="M144" s="178">
        <v>0.96</v>
      </c>
      <c r="N144" s="140">
        <v>5.48674279078769</v>
      </c>
      <c r="O144" s="140">
        <v>8.0486742790787709</v>
      </c>
    </row>
    <row r="145" spans="1:15" customFormat="1" x14ac:dyDescent="0.2">
      <c r="A145" s="123" t="s">
        <v>493</v>
      </c>
      <c r="B145" s="122">
        <v>9958</v>
      </c>
      <c r="C145" s="122">
        <v>6779</v>
      </c>
      <c r="D145" s="178">
        <v>1.00139377501013</v>
      </c>
      <c r="E145" s="122">
        <v>6769.2791590481702</v>
      </c>
      <c r="F145" s="122">
        <v>5764.8189084348496</v>
      </c>
      <c r="G145" s="122">
        <v>1375.8191684689</v>
      </c>
      <c r="H145" s="122"/>
      <c r="I145" s="122">
        <v>-159.92816335085399</v>
      </c>
      <c r="J145" s="122">
        <v>-211.43075450472401</v>
      </c>
      <c r="L145" s="178">
        <v>0.96724137931034504</v>
      </c>
      <c r="M145" s="178">
        <v>0.90500000000000003</v>
      </c>
      <c r="N145" s="140">
        <v>5.4529021891946199</v>
      </c>
      <c r="O145" s="140">
        <v>7.8831090580437797</v>
      </c>
    </row>
    <row r="146" spans="1:15" customFormat="1" x14ac:dyDescent="0.2">
      <c r="A146" s="123" t="s">
        <v>494</v>
      </c>
      <c r="B146" s="122">
        <v>14406</v>
      </c>
      <c r="C146" s="122">
        <v>7252</v>
      </c>
      <c r="D146" s="178">
        <v>1.00139377501013</v>
      </c>
      <c r="E146" s="122">
        <v>7241.4314249640802</v>
      </c>
      <c r="F146" s="122">
        <v>6054.3636053284299</v>
      </c>
      <c r="G146" s="122">
        <v>1479.2312552367</v>
      </c>
      <c r="H146" s="122"/>
      <c r="I146" s="122">
        <v>-159.92816335085399</v>
      </c>
      <c r="J146" s="122">
        <v>-132.23527225020601</v>
      </c>
      <c r="L146" s="178">
        <v>0.96724137931034504</v>
      </c>
      <c r="M146" s="178">
        <v>0.96</v>
      </c>
      <c r="N146" s="140">
        <v>5.7267805081216201</v>
      </c>
      <c r="O146" s="140">
        <v>8.47563515201999</v>
      </c>
    </row>
    <row r="147" spans="1:15" customFormat="1" ht="14.25" customHeight="1" x14ac:dyDescent="0.2">
      <c r="A147" s="18" t="s">
        <v>495</v>
      </c>
      <c r="B147" s="19"/>
      <c r="C147" s="19"/>
      <c r="D147" s="179"/>
      <c r="E147" s="19"/>
      <c r="F147" s="19"/>
      <c r="G147" s="19"/>
      <c r="H147" s="19"/>
      <c r="I147" s="19"/>
      <c r="J147" s="19"/>
      <c r="L147" s="179"/>
      <c r="M147" s="179"/>
      <c r="N147" s="68"/>
      <c r="O147" s="68"/>
    </row>
    <row r="148" spans="1:15" customFormat="1" x14ac:dyDescent="0.2">
      <c r="A148" s="123" t="s">
        <v>496</v>
      </c>
      <c r="B148" s="122">
        <v>43867</v>
      </c>
      <c r="C148" s="122">
        <v>7116</v>
      </c>
      <c r="D148" s="178">
        <v>1.00139377501013</v>
      </c>
      <c r="E148" s="122">
        <v>7106.4144662491899</v>
      </c>
      <c r="F148" s="122">
        <v>6015.4013363399499</v>
      </c>
      <c r="G148" s="122">
        <v>1364.6459998462001</v>
      </c>
      <c r="H148" s="122"/>
      <c r="I148" s="122">
        <v>-181.71529774359701</v>
      </c>
      <c r="J148" s="122">
        <v>-91.917572193359902</v>
      </c>
      <c r="L148" s="178">
        <v>0.96379310344827596</v>
      </c>
      <c r="M148" s="178">
        <v>0.98799999999999999</v>
      </c>
      <c r="N148" s="140">
        <v>5.6899263683406698</v>
      </c>
      <c r="O148" s="140">
        <v>7.81908952059635</v>
      </c>
    </row>
    <row r="149" spans="1:15" customFormat="1" x14ac:dyDescent="0.2">
      <c r="A149" s="123" t="s">
        <v>497</v>
      </c>
      <c r="B149" s="122">
        <v>98538</v>
      </c>
      <c r="C149" s="122">
        <v>7615</v>
      </c>
      <c r="D149" s="178">
        <v>1.00139377501013</v>
      </c>
      <c r="E149" s="122">
        <v>7604.84434294939</v>
      </c>
      <c r="F149" s="122">
        <v>6204.5088824655804</v>
      </c>
      <c r="G149" s="122">
        <v>1414.2786924157599</v>
      </c>
      <c r="H149" s="122"/>
      <c r="I149" s="122">
        <v>-40.098924190777097</v>
      </c>
      <c r="J149" s="122">
        <v>26.155692258831401</v>
      </c>
      <c r="L149" s="178">
        <v>0.986206896551724</v>
      </c>
      <c r="M149" s="178">
        <v>1.07</v>
      </c>
      <c r="N149" s="140">
        <v>5.8688018835373201</v>
      </c>
      <c r="O149" s="140">
        <v>8.1034727719255493</v>
      </c>
    </row>
    <row r="150" spans="1:15" customFormat="1" x14ac:dyDescent="0.2">
      <c r="A150" s="123" t="s">
        <v>498</v>
      </c>
      <c r="B150" s="122">
        <v>10954</v>
      </c>
      <c r="C150" s="122">
        <v>8122</v>
      </c>
      <c r="D150" s="178">
        <v>1.00139377501013</v>
      </c>
      <c r="E150" s="122">
        <v>8111.0680078672904</v>
      </c>
      <c r="F150" s="122">
        <v>6862.06497163731</v>
      </c>
      <c r="G150" s="122">
        <v>1620.36195408556</v>
      </c>
      <c r="H150" s="122"/>
      <c r="I150" s="122">
        <v>-159.92816335085399</v>
      </c>
      <c r="J150" s="122">
        <v>-211.43075450472401</v>
      </c>
      <c r="L150" s="178">
        <v>0.96724137931034504</v>
      </c>
      <c r="M150" s="178">
        <v>0.90500000000000003</v>
      </c>
      <c r="N150" s="140">
        <v>6.4907796238816902</v>
      </c>
      <c r="O150" s="140">
        <v>9.2842797151725396</v>
      </c>
    </row>
    <row r="151" spans="1:15" customFormat="1" x14ac:dyDescent="0.2">
      <c r="A151" s="123" t="s">
        <v>499</v>
      </c>
      <c r="B151" s="122">
        <v>80442</v>
      </c>
      <c r="C151" s="122">
        <v>8760</v>
      </c>
      <c r="D151" s="178">
        <v>1.00139377501013</v>
      </c>
      <c r="E151" s="122">
        <v>8747.9756662764394</v>
      </c>
      <c r="F151" s="122">
        <v>6538.3503331871398</v>
      </c>
      <c r="G151" s="122">
        <v>1802.29206994014</v>
      </c>
      <c r="H151" s="122"/>
      <c r="I151" s="122">
        <v>221.346688522113</v>
      </c>
      <c r="J151" s="122">
        <v>185.98657462704099</v>
      </c>
      <c r="L151" s="178">
        <v>1.02758620689655</v>
      </c>
      <c r="M151" s="178">
        <v>1.181</v>
      </c>
      <c r="N151" s="140">
        <v>6.1845801944258003</v>
      </c>
      <c r="O151" s="140">
        <v>10.3266950100694</v>
      </c>
    </row>
    <row r="152" spans="1:15" customFormat="1" x14ac:dyDescent="0.2">
      <c r="A152" s="123" t="s">
        <v>500</v>
      </c>
      <c r="B152" s="122">
        <v>24664</v>
      </c>
      <c r="C152" s="122">
        <v>6792</v>
      </c>
      <c r="D152" s="178">
        <v>1.00139377501013</v>
      </c>
      <c r="E152" s="122">
        <v>6782.8129083045997</v>
      </c>
      <c r="F152" s="122">
        <v>5756.6584445541703</v>
      </c>
      <c r="G152" s="122">
        <v>1386.9358712583501</v>
      </c>
      <c r="H152" s="122"/>
      <c r="I152" s="122">
        <v>-268.86383531456403</v>
      </c>
      <c r="J152" s="122">
        <v>-91.917572193359902</v>
      </c>
      <c r="L152" s="178">
        <v>0.95</v>
      </c>
      <c r="M152" s="178">
        <v>0.98799999999999999</v>
      </c>
      <c r="N152" s="140">
        <v>5.44518326305547</v>
      </c>
      <c r="O152" s="140">
        <v>7.9468050600064899</v>
      </c>
    </row>
    <row r="153" spans="1:15" customFormat="1" x14ac:dyDescent="0.2">
      <c r="A153" s="123" t="s">
        <v>501</v>
      </c>
      <c r="B153" s="122">
        <v>61868</v>
      </c>
      <c r="C153" s="122">
        <v>7540</v>
      </c>
      <c r="D153" s="178">
        <v>1.00139377501013</v>
      </c>
      <c r="E153" s="122">
        <v>7529.3569715614103</v>
      </c>
      <c r="F153" s="122">
        <v>6095.2987142685997</v>
      </c>
      <c r="G153" s="122">
        <v>1448.00148922475</v>
      </c>
      <c r="H153" s="122"/>
      <c r="I153" s="122">
        <v>-40.098924190777097</v>
      </c>
      <c r="J153" s="122">
        <v>26.155692258831401</v>
      </c>
      <c r="L153" s="178">
        <v>0.986206896551724</v>
      </c>
      <c r="M153" s="178">
        <v>1.07</v>
      </c>
      <c r="N153" s="140">
        <v>5.7655007435184604</v>
      </c>
      <c r="O153" s="140">
        <v>8.2966961918924191</v>
      </c>
    </row>
    <row r="154" spans="1:15" customFormat="1" ht="14.25" customHeight="1" x14ac:dyDescent="0.2">
      <c r="A154" s="18" t="s">
        <v>502</v>
      </c>
      <c r="B154" s="19"/>
      <c r="C154" s="19"/>
      <c r="D154" s="179"/>
      <c r="E154" s="19"/>
      <c r="F154" s="19"/>
      <c r="G154" s="19"/>
      <c r="H154" s="19"/>
      <c r="I154" s="19"/>
      <c r="J154" s="19"/>
      <c r="L154" s="179"/>
      <c r="M154" s="179"/>
      <c r="N154" s="68"/>
      <c r="O154" s="68"/>
    </row>
    <row r="155" spans="1:15" customFormat="1" x14ac:dyDescent="0.2">
      <c r="A155" s="123" t="s">
        <v>503</v>
      </c>
      <c r="B155" s="122">
        <v>29549</v>
      </c>
      <c r="C155" s="122">
        <v>8984</v>
      </c>
      <c r="D155" s="178">
        <v>1.00139377501013</v>
      </c>
      <c r="E155" s="122">
        <v>8971.1192045730295</v>
      </c>
      <c r="F155" s="122">
        <v>6919.4510811823002</v>
      </c>
      <c r="G155" s="122">
        <v>1644.3348602415799</v>
      </c>
      <c r="H155" s="122"/>
      <c r="I155" s="122">
        <v>221.346688522113</v>
      </c>
      <c r="J155" s="122">
        <v>185.98657462704099</v>
      </c>
      <c r="L155" s="178">
        <v>1.02758620689655</v>
      </c>
      <c r="M155" s="178">
        <v>1.181</v>
      </c>
      <c r="N155" s="140">
        <v>6.5450607465565698</v>
      </c>
      <c r="O155" s="140">
        <v>9.4216386341331404</v>
      </c>
    </row>
    <row r="156" spans="1:15" customFormat="1" x14ac:dyDescent="0.2">
      <c r="A156" s="123" t="s">
        <v>504</v>
      </c>
      <c r="B156" s="122">
        <v>40045</v>
      </c>
      <c r="C156" s="122">
        <v>7578</v>
      </c>
      <c r="D156" s="178">
        <v>1.00139377501013</v>
      </c>
      <c r="E156" s="122">
        <v>7567.0445314627996</v>
      </c>
      <c r="F156" s="122">
        <v>6325.5235553237198</v>
      </c>
      <c r="G156" s="122">
        <v>1555.4715461328899</v>
      </c>
      <c r="H156" s="122"/>
      <c r="I156" s="122">
        <v>-181.71529774359701</v>
      </c>
      <c r="J156" s="122">
        <v>-132.23527225020601</v>
      </c>
      <c r="L156" s="178">
        <v>0.96379310344827596</v>
      </c>
      <c r="M156" s="178">
        <v>0.96</v>
      </c>
      <c r="N156" s="140">
        <v>5.9832688225746002</v>
      </c>
      <c r="O156" s="140">
        <v>8.9124734673492298</v>
      </c>
    </row>
    <row r="157" spans="1:15" customFormat="1" x14ac:dyDescent="0.2">
      <c r="A157" s="123" t="s">
        <v>505</v>
      </c>
      <c r="B157" s="122">
        <v>9940</v>
      </c>
      <c r="C157" s="122">
        <v>5579</v>
      </c>
      <c r="D157" s="178">
        <v>1.00139377501013</v>
      </c>
      <c r="E157" s="122">
        <v>5571.7183392010702</v>
      </c>
      <c r="F157" s="122">
        <v>4977.5706191126301</v>
      </c>
      <c r="G157" s="122">
        <v>1237.8458178532801</v>
      </c>
      <c r="H157" s="122"/>
      <c r="I157" s="122">
        <v>-432.26734326012502</v>
      </c>
      <c r="J157" s="122">
        <v>-211.43075450472401</v>
      </c>
      <c r="L157" s="178">
        <v>0.92413793103448305</v>
      </c>
      <c r="M157" s="178">
        <v>0.90500000000000003</v>
      </c>
      <c r="N157" s="140">
        <v>4.7082494969818898</v>
      </c>
      <c r="O157" s="140">
        <v>7.0925553319919503</v>
      </c>
    </row>
    <row r="158" spans="1:15" customFormat="1" x14ac:dyDescent="0.2">
      <c r="A158" s="123" t="s">
        <v>506</v>
      </c>
      <c r="B158" s="122">
        <v>9102</v>
      </c>
      <c r="C158" s="122">
        <v>8863</v>
      </c>
      <c r="D158" s="178">
        <v>1.00139377501013</v>
      </c>
      <c r="E158" s="122">
        <v>8850.7153221163098</v>
      </c>
      <c r="F158" s="122">
        <v>6748.3447765922901</v>
      </c>
      <c r="G158" s="122">
        <v>1695.0372823748601</v>
      </c>
      <c r="H158" s="122"/>
      <c r="I158" s="122">
        <v>221.346688522113</v>
      </c>
      <c r="J158" s="122">
        <v>185.98657462704099</v>
      </c>
      <c r="L158" s="178">
        <v>1.02758620689655</v>
      </c>
      <c r="M158" s="178">
        <v>1.181</v>
      </c>
      <c r="N158" s="140">
        <v>6.3832124807734596</v>
      </c>
      <c r="O158" s="140">
        <v>9.7121511755658094</v>
      </c>
    </row>
    <row r="159" spans="1:15" customFormat="1" x14ac:dyDescent="0.2">
      <c r="A159" s="123" t="s">
        <v>507</v>
      </c>
      <c r="B159" s="122">
        <v>109880</v>
      </c>
      <c r="C159" s="122">
        <v>8002</v>
      </c>
      <c r="D159" s="178">
        <v>1.00139377501013</v>
      </c>
      <c r="E159" s="122">
        <v>7990.4489872180102</v>
      </c>
      <c r="F159" s="122">
        <v>6566.6212322127403</v>
      </c>
      <c r="G159" s="122">
        <v>1437.77098693722</v>
      </c>
      <c r="H159" s="122"/>
      <c r="I159" s="122">
        <v>-40.098924190777097</v>
      </c>
      <c r="J159" s="122">
        <v>26.155692258831401</v>
      </c>
      <c r="L159" s="178">
        <v>0.986206896551724</v>
      </c>
      <c r="M159" s="178">
        <v>1.07</v>
      </c>
      <c r="N159" s="140">
        <v>6.2113214415726201</v>
      </c>
      <c r="O159" s="140">
        <v>8.2380779031670901</v>
      </c>
    </row>
    <row r="160" spans="1:15" customFormat="1" x14ac:dyDescent="0.2">
      <c r="A160" s="123" t="s">
        <v>508</v>
      </c>
      <c r="B160" s="122">
        <v>4777</v>
      </c>
      <c r="C160" s="122">
        <v>6044</v>
      </c>
      <c r="D160" s="178">
        <v>1.00139377501013</v>
      </c>
      <c r="E160" s="122">
        <v>6035.1816647254</v>
      </c>
      <c r="F160" s="122">
        <v>5333.5916584404104</v>
      </c>
      <c r="G160" s="122">
        <v>1311.6048937734199</v>
      </c>
      <c r="H160" s="122"/>
      <c r="I160" s="122">
        <v>-366.90594008189902</v>
      </c>
      <c r="J160" s="122">
        <v>-243.108947406531</v>
      </c>
      <c r="L160" s="178">
        <v>0.93448275862068997</v>
      </c>
      <c r="M160" s="178">
        <v>0.88300000000000001</v>
      </c>
      <c r="N160" s="140">
        <v>5.0450073267741304</v>
      </c>
      <c r="O160" s="140">
        <v>7.5151768892610402</v>
      </c>
    </row>
    <row r="161" spans="1:15" customFormat="1" x14ac:dyDescent="0.2">
      <c r="A161" s="123" t="s">
        <v>509</v>
      </c>
      <c r="B161" s="122">
        <v>5620</v>
      </c>
      <c r="C161" s="122">
        <v>7234</v>
      </c>
      <c r="D161" s="178">
        <v>1.00139377501013</v>
      </c>
      <c r="E161" s="122">
        <v>7223.7104062668204</v>
      </c>
      <c r="F161" s="122">
        <v>6094.9010071970497</v>
      </c>
      <c r="G161" s="122">
        <v>1322.9307299034999</v>
      </c>
      <c r="H161" s="122"/>
      <c r="I161" s="122">
        <v>-61.886058583518903</v>
      </c>
      <c r="J161" s="122">
        <v>-132.23527225020601</v>
      </c>
      <c r="L161" s="178">
        <v>0.98275862068965503</v>
      </c>
      <c r="M161" s="178">
        <v>0.96</v>
      </c>
      <c r="N161" s="140">
        <v>5.7651245551601402</v>
      </c>
      <c r="O161" s="140">
        <v>7.5800711743772196</v>
      </c>
    </row>
    <row r="162" spans="1:15" customFormat="1" x14ac:dyDescent="0.2">
      <c r="A162" s="123" t="s">
        <v>510</v>
      </c>
      <c r="B162" s="122">
        <v>32806</v>
      </c>
      <c r="C162" s="122">
        <v>7675</v>
      </c>
      <c r="D162" s="178">
        <v>1.00139377501013</v>
      </c>
      <c r="E162" s="122">
        <v>7664.5439929492604</v>
      </c>
      <c r="F162" s="122">
        <v>6467.7325593216101</v>
      </c>
      <c r="G162" s="122">
        <v>1470.4443035646</v>
      </c>
      <c r="H162" s="122"/>
      <c r="I162" s="122">
        <v>-181.71529774359701</v>
      </c>
      <c r="J162" s="122">
        <v>-91.917572193359902</v>
      </c>
      <c r="L162" s="178">
        <v>0.96379310344827596</v>
      </c>
      <c r="M162" s="178">
        <v>0.98799999999999999</v>
      </c>
      <c r="N162" s="140">
        <v>6.1177833323172601</v>
      </c>
      <c r="O162" s="140">
        <v>8.4252880570627298</v>
      </c>
    </row>
    <row r="163" spans="1:15" customFormat="1" x14ac:dyDescent="0.2">
      <c r="A163" s="123" t="s">
        <v>511</v>
      </c>
      <c r="B163" s="122">
        <v>6627</v>
      </c>
      <c r="C163" s="122">
        <v>6264</v>
      </c>
      <c r="D163" s="178">
        <v>1.00139377501013</v>
      </c>
      <c r="E163" s="122">
        <v>6255.7530710133597</v>
      </c>
      <c r="F163" s="122">
        <v>5471.86168607542</v>
      </c>
      <c r="G163" s="122">
        <v>1348.3940004482799</v>
      </c>
      <c r="H163" s="122"/>
      <c r="I163" s="122">
        <v>-432.26734326012502</v>
      </c>
      <c r="J163" s="122">
        <v>-132.23527225020601</v>
      </c>
      <c r="L163" s="178">
        <v>0.92413793103448305</v>
      </c>
      <c r="M163" s="178">
        <v>0.96</v>
      </c>
      <c r="N163" s="140">
        <v>5.1757959861174001</v>
      </c>
      <c r="O163" s="140">
        <v>7.7259695186358801</v>
      </c>
    </row>
    <row r="164" spans="1:15" customFormat="1" x14ac:dyDescent="0.2">
      <c r="A164" s="123" t="s">
        <v>512</v>
      </c>
      <c r="B164" s="122">
        <v>5721</v>
      </c>
      <c r="C164" s="122">
        <v>6541</v>
      </c>
      <c r="D164" s="178">
        <v>1.00139377501013</v>
      </c>
      <c r="E164" s="122">
        <v>6531.7021214932702</v>
      </c>
      <c r="F164" s="122">
        <v>5192.6892521734499</v>
      </c>
      <c r="G164" s="122">
        <v>1381.94282494037</v>
      </c>
      <c r="H164" s="122"/>
      <c r="I164" s="122">
        <v>-61.886058583518903</v>
      </c>
      <c r="J164" s="122">
        <v>18.9561029629659</v>
      </c>
      <c r="L164" s="178">
        <v>0.98275862068965503</v>
      </c>
      <c r="M164" s="178">
        <v>1.0649999999999999</v>
      </c>
      <c r="N164" s="140">
        <v>4.9117287187554597</v>
      </c>
      <c r="O164" s="140">
        <v>7.9181961195595196</v>
      </c>
    </row>
    <row r="165" spans="1:15" customFormat="1" x14ac:dyDescent="0.2">
      <c r="A165" s="123" t="s">
        <v>513</v>
      </c>
      <c r="B165" s="122">
        <v>5307</v>
      </c>
      <c r="C165" s="122">
        <v>5057</v>
      </c>
      <c r="D165" s="178">
        <v>1.00139377501013</v>
      </c>
      <c r="E165" s="122">
        <v>5049.6642647656099</v>
      </c>
      <c r="F165" s="122">
        <v>4581.80614114534</v>
      </c>
      <c r="G165" s="122">
        <v>1111.5562213851199</v>
      </c>
      <c r="H165" s="122"/>
      <c r="I165" s="122">
        <v>-432.26734326012502</v>
      </c>
      <c r="J165" s="122">
        <v>-211.43075450472401</v>
      </c>
      <c r="L165" s="178">
        <v>0.92413793103448305</v>
      </c>
      <c r="M165" s="178">
        <v>0.90500000000000003</v>
      </c>
      <c r="N165" s="140">
        <v>4.3338986244582598</v>
      </c>
      <c r="O165" s="140">
        <v>6.3689466742038796</v>
      </c>
    </row>
    <row r="166" spans="1:15" customFormat="1" x14ac:dyDescent="0.2">
      <c r="A166" s="123" t="s">
        <v>514</v>
      </c>
      <c r="B166" s="122">
        <v>556640</v>
      </c>
      <c r="C166" s="122">
        <v>8059</v>
      </c>
      <c r="D166" s="178">
        <v>1.00139377501013</v>
      </c>
      <c r="E166" s="122">
        <v>8047.6088081919697</v>
      </c>
      <c r="F166" s="122">
        <v>6408.8500828501501</v>
      </c>
      <c r="G166" s="122">
        <v>1311.49576279091</v>
      </c>
      <c r="H166" s="122"/>
      <c r="I166" s="122">
        <v>286.70809170035602</v>
      </c>
      <c r="J166" s="122">
        <v>40.554870850561997</v>
      </c>
      <c r="L166" s="178">
        <v>1.0379310344827599</v>
      </c>
      <c r="M166" s="178">
        <v>1.08</v>
      </c>
      <c r="N166" s="140">
        <v>6.0620868065536104</v>
      </c>
      <c r="O166" s="140">
        <v>7.514551595286</v>
      </c>
    </row>
    <row r="167" spans="1:15" customFormat="1" x14ac:dyDescent="0.2">
      <c r="A167" s="123" t="s">
        <v>515</v>
      </c>
      <c r="B167" s="122">
        <v>13275</v>
      </c>
      <c r="C167" s="122">
        <v>6844</v>
      </c>
      <c r="D167" s="178">
        <v>1.00139377501013</v>
      </c>
      <c r="E167" s="122">
        <v>6834.1540885673903</v>
      </c>
      <c r="F167" s="122">
        <v>5773.79604143693</v>
      </c>
      <c r="G167" s="122">
        <v>1431.71696498604</v>
      </c>
      <c r="H167" s="122"/>
      <c r="I167" s="122">
        <v>-159.92816335085399</v>
      </c>
      <c r="J167" s="122">
        <v>-211.43075450472401</v>
      </c>
      <c r="L167" s="178">
        <v>0.96724137931034504</v>
      </c>
      <c r="M167" s="178">
        <v>0.90500000000000003</v>
      </c>
      <c r="N167" s="140">
        <v>5.4613935969868201</v>
      </c>
      <c r="O167" s="140">
        <v>8.2033898305084705</v>
      </c>
    </row>
    <row r="168" spans="1:15" customFormat="1" x14ac:dyDescent="0.2">
      <c r="A168" s="123" t="s">
        <v>516</v>
      </c>
      <c r="B168" s="122">
        <v>9486</v>
      </c>
      <c r="C168" s="122">
        <v>7104</v>
      </c>
      <c r="D168" s="178">
        <v>1.00139377501013</v>
      </c>
      <c r="E168" s="122">
        <v>7094.1488739873703</v>
      </c>
      <c r="F168" s="122">
        <v>6140.8210269931596</v>
      </c>
      <c r="G168" s="122">
        <v>1324.6867648497901</v>
      </c>
      <c r="H168" s="122"/>
      <c r="I168" s="122">
        <v>-159.92816335085399</v>
      </c>
      <c r="J168" s="122">
        <v>-211.43075450472401</v>
      </c>
      <c r="L168" s="178">
        <v>0.96724137931034504</v>
      </c>
      <c r="M168" s="178">
        <v>0.90500000000000003</v>
      </c>
      <c r="N168" s="140">
        <v>5.8085599831330397</v>
      </c>
      <c r="O168" s="140">
        <v>7.5901328273244797</v>
      </c>
    </row>
    <row r="169" spans="1:15" customFormat="1" x14ac:dyDescent="0.2">
      <c r="A169" s="123" t="s">
        <v>517</v>
      </c>
      <c r="B169" s="122">
        <v>9048</v>
      </c>
      <c r="C169" s="122">
        <v>6860</v>
      </c>
      <c r="D169" s="178">
        <v>1.00139377501013</v>
      </c>
      <c r="E169" s="122">
        <v>6850.0320187905299</v>
      </c>
      <c r="F169" s="122">
        <v>6075.87336108404</v>
      </c>
      <c r="G169" s="122">
        <v>1338.6612732168201</v>
      </c>
      <c r="H169" s="122"/>
      <c r="I169" s="122">
        <v>-432.26734326012502</v>
      </c>
      <c r="J169" s="122">
        <v>-132.23527225020601</v>
      </c>
      <c r="L169" s="178">
        <v>0.92413793103448305</v>
      </c>
      <c r="M169" s="178">
        <v>0.96</v>
      </c>
      <c r="N169" s="140">
        <v>5.7471264367816097</v>
      </c>
      <c r="O169" s="140">
        <v>7.6702033598585304</v>
      </c>
    </row>
    <row r="170" spans="1:15" customFormat="1" x14ac:dyDescent="0.2">
      <c r="A170" s="123" t="s">
        <v>518</v>
      </c>
      <c r="B170" s="122">
        <v>37108</v>
      </c>
      <c r="C170" s="122">
        <v>10093</v>
      </c>
      <c r="D170" s="178">
        <v>1.00139377501013</v>
      </c>
      <c r="E170" s="122">
        <v>10078.743695654999</v>
      </c>
      <c r="F170" s="122">
        <v>7695.1129325269803</v>
      </c>
      <c r="G170" s="122">
        <v>1976.2974999788901</v>
      </c>
      <c r="H170" s="122"/>
      <c r="I170" s="122">
        <v>221.346688522113</v>
      </c>
      <c r="J170" s="122">
        <v>185.98657462704099</v>
      </c>
      <c r="L170" s="178">
        <v>1.02758620689655</v>
      </c>
      <c r="M170" s="178">
        <v>1.181</v>
      </c>
      <c r="N170" s="140">
        <v>7.2787539075132104</v>
      </c>
      <c r="O170" s="140">
        <v>11.3237037835507</v>
      </c>
    </row>
    <row r="171" spans="1:15" customFormat="1" x14ac:dyDescent="0.2">
      <c r="A171" s="123" t="s">
        <v>519</v>
      </c>
      <c r="B171" s="122">
        <v>6913</v>
      </c>
      <c r="C171" s="122">
        <v>5589</v>
      </c>
      <c r="D171" s="178">
        <v>1.00139377501013</v>
      </c>
      <c r="E171" s="122">
        <v>5580.8009292651705</v>
      </c>
      <c r="F171" s="122">
        <v>4832.5737145355897</v>
      </c>
      <c r="G171" s="122">
        <v>1272.4121301830701</v>
      </c>
      <c r="H171" s="122"/>
      <c r="I171" s="122">
        <v>-432.26734326012502</v>
      </c>
      <c r="J171" s="122">
        <v>-91.917572193359902</v>
      </c>
      <c r="L171" s="178">
        <v>0.92413793103448305</v>
      </c>
      <c r="M171" s="178">
        <v>0.98799999999999999</v>
      </c>
      <c r="N171" s="140">
        <v>4.5710979314335303</v>
      </c>
      <c r="O171" s="140">
        <v>7.2906118906408199</v>
      </c>
    </row>
    <row r="172" spans="1:15" customFormat="1" x14ac:dyDescent="0.2">
      <c r="A172" s="123" t="s">
        <v>520</v>
      </c>
      <c r="B172" s="122">
        <v>43289</v>
      </c>
      <c r="C172" s="122">
        <v>8563</v>
      </c>
      <c r="D172" s="178">
        <v>1.00139377501013</v>
      </c>
      <c r="E172" s="122">
        <v>8551.1501350594699</v>
      </c>
      <c r="F172" s="122">
        <v>6520.6617064206303</v>
      </c>
      <c r="G172" s="122">
        <v>1623.15516548969</v>
      </c>
      <c r="H172" s="122"/>
      <c r="I172" s="122">
        <v>221.346688522113</v>
      </c>
      <c r="J172" s="122">
        <v>185.98657462704099</v>
      </c>
      <c r="L172" s="178">
        <v>1.02758620689655</v>
      </c>
      <c r="M172" s="178">
        <v>1.181</v>
      </c>
      <c r="N172" s="140">
        <v>6.1678486451523504</v>
      </c>
      <c r="O172" s="140">
        <v>9.3002841368477007</v>
      </c>
    </row>
    <row r="173" spans="1:15" customFormat="1" x14ac:dyDescent="0.2">
      <c r="A173" s="123" t="s">
        <v>521</v>
      </c>
      <c r="B173" s="122">
        <v>40692</v>
      </c>
      <c r="C173" s="122">
        <v>9803</v>
      </c>
      <c r="D173" s="178">
        <v>1.00139377501013</v>
      </c>
      <c r="E173" s="122">
        <v>9789.1616660444506</v>
      </c>
      <c r="F173" s="122">
        <v>7464.2220705608797</v>
      </c>
      <c r="G173" s="122">
        <v>1917.6063323344099</v>
      </c>
      <c r="H173" s="122"/>
      <c r="I173" s="122">
        <v>221.346688522113</v>
      </c>
      <c r="J173" s="122">
        <v>185.98657462704099</v>
      </c>
      <c r="L173" s="178">
        <v>1.02758620689655</v>
      </c>
      <c r="M173" s="178">
        <v>1.181</v>
      </c>
      <c r="N173" s="140">
        <v>7.0603558439005196</v>
      </c>
      <c r="O173" s="140">
        <v>10.987417674235701</v>
      </c>
    </row>
    <row r="174" spans="1:15" customFormat="1" x14ac:dyDescent="0.2">
      <c r="A174" s="123" t="s">
        <v>522</v>
      </c>
      <c r="B174" s="122">
        <v>39235</v>
      </c>
      <c r="C174" s="122">
        <v>6910</v>
      </c>
      <c r="D174" s="178">
        <v>1.00139377501013</v>
      </c>
      <c r="E174" s="122">
        <v>6900.1589731181502</v>
      </c>
      <c r="F174" s="122">
        <v>5771.7002896977501</v>
      </c>
      <c r="G174" s="122">
        <v>1402.09155335736</v>
      </c>
      <c r="H174" s="122"/>
      <c r="I174" s="122">
        <v>-181.71529774359701</v>
      </c>
      <c r="J174" s="122">
        <v>-91.917572193359902</v>
      </c>
      <c r="L174" s="178">
        <v>0.96379310344827596</v>
      </c>
      <c r="M174" s="178">
        <v>0.98799999999999999</v>
      </c>
      <c r="N174" s="140">
        <v>5.4594112399643198</v>
      </c>
      <c r="O174" s="140">
        <v>8.0336434306104199</v>
      </c>
    </row>
    <row r="175" spans="1:15" customFormat="1" x14ac:dyDescent="0.2">
      <c r="A175" s="123" t="s">
        <v>523</v>
      </c>
      <c r="B175" s="122">
        <v>13728</v>
      </c>
      <c r="C175" s="122">
        <v>8816</v>
      </c>
      <c r="D175" s="178">
        <v>1.00139377501013</v>
      </c>
      <c r="E175" s="122">
        <v>8803.7338436720293</v>
      </c>
      <c r="F175" s="122">
        <v>7023.3696964139299</v>
      </c>
      <c r="G175" s="122">
        <v>1373.03088410895</v>
      </c>
      <c r="H175" s="122"/>
      <c r="I175" s="122">
        <v>221.346688522113</v>
      </c>
      <c r="J175" s="122">
        <v>185.98657462704099</v>
      </c>
      <c r="L175" s="178">
        <v>1.02758620689655</v>
      </c>
      <c r="M175" s="178">
        <v>1.181</v>
      </c>
      <c r="N175" s="140">
        <v>6.6433566433566398</v>
      </c>
      <c r="O175" s="140">
        <v>7.8671328671328702</v>
      </c>
    </row>
    <row r="176" spans="1:15" customFormat="1" x14ac:dyDescent="0.2">
      <c r="A176" s="123" t="s">
        <v>524</v>
      </c>
      <c r="B176" s="122">
        <v>14570</v>
      </c>
      <c r="C176" s="122">
        <v>5864</v>
      </c>
      <c r="D176" s="178">
        <v>1.00139377501013</v>
      </c>
      <c r="E176" s="122">
        <v>5855.4585383428803</v>
      </c>
      <c r="F176" s="122">
        <v>4948.6049417510003</v>
      </c>
      <c r="G176" s="122">
        <v>1230.1971397612999</v>
      </c>
      <c r="H176" s="122"/>
      <c r="I176" s="122">
        <v>-268.86383531456403</v>
      </c>
      <c r="J176" s="122">
        <v>-54.479707854860301</v>
      </c>
      <c r="L176" s="178">
        <v>0.95</v>
      </c>
      <c r="M176" s="178">
        <v>1.014</v>
      </c>
      <c r="N176" s="140">
        <v>4.68085106382979</v>
      </c>
      <c r="O176" s="140">
        <v>7.0487302676733004</v>
      </c>
    </row>
    <row r="177" spans="1:15" customFormat="1" x14ac:dyDescent="0.2">
      <c r="A177" s="123" t="s">
        <v>525</v>
      </c>
      <c r="B177" s="122">
        <v>24215</v>
      </c>
      <c r="C177" s="122">
        <v>6563</v>
      </c>
      <c r="D177" s="178">
        <v>1.00139377501013</v>
      </c>
      <c r="E177" s="122">
        <v>6553.6730474567303</v>
      </c>
      <c r="F177" s="122">
        <v>5658.2025456035299</v>
      </c>
      <c r="G177" s="122">
        <v>1256.2519093611199</v>
      </c>
      <c r="H177" s="122"/>
      <c r="I177" s="122">
        <v>-268.86383531456403</v>
      </c>
      <c r="J177" s="122">
        <v>-91.917572193359902</v>
      </c>
      <c r="L177" s="178">
        <v>0.95</v>
      </c>
      <c r="M177" s="178">
        <v>0.98799999999999999</v>
      </c>
      <c r="N177" s="140">
        <v>5.3520545116663198</v>
      </c>
      <c r="O177" s="140">
        <v>7.1980177575882696</v>
      </c>
    </row>
    <row r="178" spans="1:15" customFormat="1" x14ac:dyDescent="0.2">
      <c r="A178" s="123" t="s">
        <v>526</v>
      </c>
      <c r="B178" s="122">
        <v>34218</v>
      </c>
      <c r="C178" s="122">
        <v>6944</v>
      </c>
      <c r="D178" s="178">
        <v>1.00139377501013</v>
      </c>
      <c r="E178" s="122">
        <v>6934.1834846113798</v>
      </c>
      <c r="F178" s="122">
        <v>5678.6989635718301</v>
      </c>
      <c r="G178" s="122">
        <v>1529.11739097651</v>
      </c>
      <c r="H178" s="122"/>
      <c r="I178" s="122">
        <v>-181.71529774359701</v>
      </c>
      <c r="J178" s="122">
        <v>-91.917572193359902</v>
      </c>
      <c r="L178" s="178">
        <v>0.96379310344827596</v>
      </c>
      <c r="M178" s="178">
        <v>0.98799999999999999</v>
      </c>
      <c r="N178" s="140">
        <v>5.3714419311473502</v>
      </c>
      <c r="O178" s="140">
        <v>8.7614705710444802</v>
      </c>
    </row>
    <row r="179" spans="1:15" customFormat="1" x14ac:dyDescent="0.2">
      <c r="A179" s="123" t="s">
        <v>527</v>
      </c>
      <c r="B179" s="122">
        <v>9323</v>
      </c>
      <c r="C179" s="122">
        <v>5917</v>
      </c>
      <c r="D179" s="178">
        <v>1.00139377501013</v>
      </c>
      <c r="E179" s="122">
        <v>5908.7844031003697</v>
      </c>
      <c r="F179" s="122">
        <v>5204.9308361722397</v>
      </c>
      <c r="G179" s="122">
        <v>1228.03848238161</v>
      </c>
      <c r="H179" s="122"/>
      <c r="I179" s="122">
        <v>-432.26734326012502</v>
      </c>
      <c r="J179" s="122">
        <v>-91.917572193359902</v>
      </c>
      <c r="L179" s="178">
        <v>0.92413793103448305</v>
      </c>
      <c r="M179" s="178">
        <v>0.98799999999999999</v>
      </c>
      <c r="N179" s="140">
        <v>4.9233079480853803</v>
      </c>
      <c r="O179" s="140">
        <v>7.0363616861525298</v>
      </c>
    </row>
    <row r="180" spans="1:15" customFormat="1" x14ac:dyDescent="0.2">
      <c r="A180" s="123" t="s">
        <v>528</v>
      </c>
      <c r="B180" s="122">
        <v>10361</v>
      </c>
      <c r="C180" s="122">
        <v>7218</v>
      </c>
      <c r="D180" s="178">
        <v>1.00139377501013</v>
      </c>
      <c r="E180" s="122">
        <v>7207.78851643496</v>
      </c>
      <c r="F180" s="122">
        <v>6071.1820198149899</v>
      </c>
      <c r="G180" s="122">
        <v>1330.7278274537</v>
      </c>
      <c r="H180" s="122"/>
      <c r="I180" s="122">
        <v>-61.886058583518903</v>
      </c>
      <c r="J180" s="122">
        <v>-132.23527225020601</v>
      </c>
      <c r="L180" s="178">
        <v>0.98275862068965503</v>
      </c>
      <c r="M180" s="178">
        <v>0.96</v>
      </c>
      <c r="N180" s="140">
        <v>5.7426889296399999</v>
      </c>
      <c r="O180" s="140">
        <v>7.6247466460766304</v>
      </c>
    </row>
    <row r="181" spans="1:15" customFormat="1" x14ac:dyDescent="0.2">
      <c r="A181" s="123" t="s">
        <v>529</v>
      </c>
      <c r="B181" s="122">
        <v>64465</v>
      </c>
      <c r="C181" s="122">
        <v>8682</v>
      </c>
      <c r="D181" s="178">
        <v>1.00139377501013</v>
      </c>
      <c r="E181" s="122">
        <v>8670.1023613339494</v>
      </c>
      <c r="F181" s="122">
        <v>6646.76888769163</v>
      </c>
      <c r="G181" s="122">
        <v>1616.00021049317</v>
      </c>
      <c r="H181" s="122"/>
      <c r="I181" s="122">
        <v>221.346688522113</v>
      </c>
      <c r="J181" s="122">
        <v>185.98657462704099</v>
      </c>
      <c r="L181" s="178">
        <v>1.02758620689655</v>
      </c>
      <c r="M181" s="178">
        <v>1.181</v>
      </c>
      <c r="N181" s="140">
        <v>6.2871325525478898</v>
      </c>
      <c r="O181" s="140">
        <v>9.2592879857286903</v>
      </c>
    </row>
    <row r="182" spans="1:15" customFormat="1" x14ac:dyDescent="0.2">
      <c r="A182" s="123" t="s">
        <v>530</v>
      </c>
      <c r="B182" s="122">
        <v>15093</v>
      </c>
      <c r="C182" s="122">
        <v>5800</v>
      </c>
      <c r="D182" s="178">
        <v>1.00139377501013</v>
      </c>
      <c r="E182" s="122">
        <v>5791.4547310254102</v>
      </c>
      <c r="F182" s="122">
        <v>4784.1313322596598</v>
      </c>
      <c r="G182" s="122">
        <v>1201.4447295994801</v>
      </c>
      <c r="H182" s="122"/>
      <c r="I182" s="122">
        <v>-61.886058583518903</v>
      </c>
      <c r="J182" s="122">
        <v>-132.23527225020601</v>
      </c>
      <c r="L182" s="178">
        <v>0.98275862068965503</v>
      </c>
      <c r="M182" s="178">
        <v>0.96</v>
      </c>
      <c r="N182" s="140">
        <v>4.5252766182998698</v>
      </c>
      <c r="O182" s="140">
        <v>6.8839859537533998</v>
      </c>
    </row>
    <row r="183" spans="1:15" customFormat="1" x14ac:dyDescent="0.2">
      <c r="A183" s="123" t="s">
        <v>531</v>
      </c>
      <c r="B183" s="122">
        <v>37316</v>
      </c>
      <c r="C183" s="122">
        <v>9523</v>
      </c>
      <c r="D183" s="178">
        <v>1.00139377501013</v>
      </c>
      <c r="E183" s="122">
        <v>9509.2651105101995</v>
      </c>
      <c r="F183" s="122">
        <v>7388.7413556465099</v>
      </c>
      <c r="G183" s="122">
        <v>1713.19049171454</v>
      </c>
      <c r="H183" s="122"/>
      <c r="I183" s="122">
        <v>221.346688522113</v>
      </c>
      <c r="J183" s="122">
        <v>185.98657462704099</v>
      </c>
      <c r="L183" s="178">
        <v>1.02758620689655</v>
      </c>
      <c r="M183" s="178">
        <v>1.181</v>
      </c>
      <c r="N183" s="140">
        <v>6.9889591596098199</v>
      </c>
      <c r="O183" s="140">
        <v>9.8161646478722293</v>
      </c>
    </row>
    <row r="184" spans="1:15" customFormat="1" x14ac:dyDescent="0.2">
      <c r="A184" s="123" t="s">
        <v>532</v>
      </c>
      <c r="B184" s="122">
        <v>18979</v>
      </c>
      <c r="C184" s="122">
        <v>7005</v>
      </c>
      <c r="D184" s="178">
        <v>1.00139377501013</v>
      </c>
      <c r="E184" s="122">
        <v>6995.3953239093898</v>
      </c>
      <c r="F184" s="122">
        <v>5954.7336551019498</v>
      </c>
      <c r="G184" s="122">
        <v>1401.44307631537</v>
      </c>
      <c r="H184" s="122"/>
      <c r="I184" s="122">
        <v>-268.86383531456403</v>
      </c>
      <c r="J184" s="122">
        <v>-91.917572193359902</v>
      </c>
      <c r="L184" s="178">
        <v>0.95</v>
      </c>
      <c r="M184" s="178">
        <v>0.98799999999999999</v>
      </c>
      <c r="N184" s="140">
        <v>5.6325412297802799</v>
      </c>
      <c r="O184" s="140">
        <v>8.0299278149533695</v>
      </c>
    </row>
    <row r="185" spans="1:15" customFormat="1" x14ac:dyDescent="0.2">
      <c r="A185" s="123" t="s">
        <v>533</v>
      </c>
      <c r="B185" s="122">
        <v>54133</v>
      </c>
      <c r="C185" s="122">
        <v>7195</v>
      </c>
      <c r="D185" s="178">
        <v>1.00139377501013</v>
      </c>
      <c r="E185" s="122">
        <v>7184.8505519998298</v>
      </c>
      <c r="F185" s="122">
        <v>5999.5278960218902</v>
      </c>
      <c r="G185" s="122">
        <v>1340.8822614626999</v>
      </c>
      <c r="H185" s="122"/>
      <c r="I185" s="122">
        <v>-181.71529774359701</v>
      </c>
      <c r="J185" s="122">
        <v>26.155692258831401</v>
      </c>
      <c r="L185" s="178">
        <v>0.96379310344827596</v>
      </c>
      <c r="M185" s="178">
        <v>1.07</v>
      </c>
      <c r="N185" s="140">
        <v>5.6749117913287597</v>
      </c>
      <c r="O185" s="140">
        <v>7.6829290820756304</v>
      </c>
    </row>
    <row r="186" spans="1:15" customFormat="1" x14ac:dyDescent="0.2">
      <c r="A186" s="123" t="s">
        <v>534</v>
      </c>
      <c r="B186" s="122">
        <v>9065</v>
      </c>
      <c r="C186" s="122">
        <v>4764</v>
      </c>
      <c r="D186" s="178">
        <v>1.00139377501013</v>
      </c>
      <c r="E186" s="122">
        <v>4757.4225702035901</v>
      </c>
      <c r="F186" s="122">
        <v>3930.2488929646602</v>
      </c>
      <c r="G186" s="122">
        <v>1041.58154844464</v>
      </c>
      <c r="H186" s="122"/>
      <c r="I186" s="122">
        <v>-159.92816335085399</v>
      </c>
      <c r="J186" s="122">
        <v>-54.479707854860301</v>
      </c>
      <c r="L186" s="178">
        <v>0.96724137931034504</v>
      </c>
      <c r="M186" s="178">
        <v>1.014</v>
      </c>
      <c r="N186" s="140">
        <v>3.7175951461665702</v>
      </c>
      <c r="O186" s="140">
        <v>5.9680088251516796</v>
      </c>
    </row>
    <row r="187" spans="1:15" customFormat="1" x14ac:dyDescent="0.2">
      <c r="A187" s="123" t="s">
        <v>535</v>
      </c>
      <c r="B187" s="122">
        <v>25815</v>
      </c>
      <c r="C187" s="122">
        <v>7927</v>
      </c>
      <c r="D187" s="178">
        <v>1.00139377501013</v>
      </c>
      <c r="E187" s="122">
        <v>7916.1725531033599</v>
      </c>
      <c r="F187" s="122">
        <v>6425.5273399810603</v>
      </c>
      <c r="G187" s="122">
        <v>1684.7665439560201</v>
      </c>
      <c r="H187" s="122"/>
      <c r="I187" s="122">
        <v>-61.886058583518903</v>
      </c>
      <c r="J187" s="122">
        <v>-132.23527225020601</v>
      </c>
      <c r="L187" s="178">
        <v>0.98275862068965503</v>
      </c>
      <c r="M187" s="178">
        <v>0.96</v>
      </c>
      <c r="N187" s="140">
        <v>6.0778617083091202</v>
      </c>
      <c r="O187" s="140">
        <v>9.6533023435986802</v>
      </c>
    </row>
    <row r="188" spans="1:15" customFormat="1" x14ac:dyDescent="0.2">
      <c r="A188" s="123" t="s">
        <v>536</v>
      </c>
      <c r="B188" s="122">
        <v>13079</v>
      </c>
      <c r="C188" s="122">
        <v>7601</v>
      </c>
      <c r="D188" s="178">
        <v>1.00139377501013</v>
      </c>
      <c r="E188" s="122">
        <v>7590.6946166437101</v>
      </c>
      <c r="F188" s="122">
        <v>6773.72311741254</v>
      </c>
      <c r="G188" s="122">
        <v>1303.7185503461501</v>
      </c>
      <c r="H188" s="122"/>
      <c r="I188" s="122">
        <v>-432.26734326012502</v>
      </c>
      <c r="J188" s="122">
        <v>-54.479707854860301</v>
      </c>
      <c r="L188" s="178">
        <v>0.92413793103448305</v>
      </c>
      <c r="M188" s="178">
        <v>1.014</v>
      </c>
      <c r="N188" s="140">
        <v>6.4072176771924498</v>
      </c>
      <c r="O188" s="140">
        <v>7.4699900604021696</v>
      </c>
    </row>
    <row r="189" spans="1:15" customFormat="1" x14ac:dyDescent="0.2">
      <c r="A189" s="123" t="s">
        <v>537</v>
      </c>
      <c r="B189" s="122">
        <v>10679</v>
      </c>
      <c r="C189" s="122">
        <v>7049</v>
      </c>
      <c r="D189" s="178">
        <v>1.00139377501013</v>
      </c>
      <c r="E189" s="122">
        <v>7039.6179399554003</v>
      </c>
      <c r="F189" s="122">
        <v>5939.8930508209996</v>
      </c>
      <c r="G189" s="122">
        <v>1351.5706246786201</v>
      </c>
      <c r="H189" s="122"/>
      <c r="I189" s="122">
        <v>-159.92816335085399</v>
      </c>
      <c r="J189" s="122">
        <v>-91.917572193359902</v>
      </c>
      <c r="L189" s="178">
        <v>0.96724137931034504</v>
      </c>
      <c r="M189" s="178">
        <v>0.98799999999999999</v>
      </c>
      <c r="N189" s="140">
        <v>5.6185036052064801</v>
      </c>
      <c r="O189" s="140">
        <v>7.7441708025095997</v>
      </c>
    </row>
    <row r="190" spans="1:15" customFormat="1" x14ac:dyDescent="0.2">
      <c r="A190" s="123" t="s">
        <v>538</v>
      </c>
      <c r="B190" s="122">
        <v>12606</v>
      </c>
      <c r="C190" s="122">
        <v>6034</v>
      </c>
      <c r="D190" s="178">
        <v>1.00139377501013</v>
      </c>
      <c r="E190" s="122">
        <v>6026.0053450014602</v>
      </c>
      <c r="F190" s="122">
        <v>5266.7208782514299</v>
      </c>
      <c r="G190" s="122">
        <v>1246.0315178650101</v>
      </c>
      <c r="H190" s="122"/>
      <c r="I190" s="122">
        <v>-432.26734326012502</v>
      </c>
      <c r="J190" s="122">
        <v>-54.479707854860301</v>
      </c>
      <c r="L190" s="178">
        <v>0.92413793103448305</v>
      </c>
      <c r="M190" s="178">
        <v>1.014</v>
      </c>
      <c r="N190" s="140">
        <v>4.9817547199746199</v>
      </c>
      <c r="O190" s="140">
        <v>7.13945740123751</v>
      </c>
    </row>
    <row r="191" spans="1:15" customFormat="1" x14ac:dyDescent="0.2">
      <c r="A191" s="123" t="s">
        <v>539</v>
      </c>
      <c r="B191" s="122">
        <v>11070</v>
      </c>
      <c r="C191" s="122">
        <v>6960</v>
      </c>
      <c r="D191" s="178">
        <v>1.00139377501013</v>
      </c>
      <c r="E191" s="122">
        <v>6950.7760784572502</v>
      </c>
      <c r="F191" s="122">
        <v>5825.5934827954898</v>
      </c>
      <c r="G191" s="122">
        <v>1417.3460312628199</v>
      </c>
      <c r="H191" s="122"/>
      <c r="I191" s="122">
        <v>-159.92816335085399</v>
      </c>
      <c r="J191" s="122">
        <v>-132.23527225020601</v>
      </c>
      <c r="L191" s="178">
        <v>0.96724137931034504</v>
      </c>
      <c r="M191" s="178">
        <v>0.96</v>
      </c>
      <c r="N191" s="140">
        <v>5.5103884372177099</v>
      </c>
      <c r="O191" s="140">
        <v>8.1210478771454397</v>
      </c>
    </row>
    <row r="192" spans="1:15" customFormat="1" x14ac:dyDescent="0.2">
      <c r="A192" s="123" t="s">
        <v>540</v>
      </c>
      <c r="B192" s="122">
        <v>12797</v>
      </c>
      <c r="C192" s="122">
        <v>6797</v>
      </c>
      <c r="D192" s="178">
        <v>1.00139377501013</v>
      </c>
      <c r="E192" s="122">
        <v>6787.3761358088004</v>
      </c>
      <c r="F192" s="122">
        <v>6022.5070904123304</v>
      </c>
      <c r="G192" s="122">
        <v>1245.16363521575</v>
      </c>
      <c r="H192" s="122"/>
      <c r="I192" s="122">
        <v>-268.86383531456403</v>
      </c>
      <c r="J192" s="122">
        <v>-211.43075450472401</v>
      </c>
      <c r="L192" s="178">
        <v>0.95</v>
      </c>
      <c r="M192" s="178">
        <v>0.90500000000000003</v>
      </c>
      <c r="N192" s="140">
        <v>5.6966476517933904</v>
      </c>
      <c r="O192" s="140">
        <v>7.1344846448386301</v>
      </c>
    </row>
    <row r="193" spans="1:15" customFormat="1" x14ac:dyDescent="0.2">
      <c r="A193" s="123" t="s">
        <v>541</v>
      </c>
      <c r="B193" s="122">
        <v>15584</v>
      </c>
      <c r="C193" s="122">
        <v>6775</v>
      </c>
      <c r="D193" s="178">
        <v>1.00139377501013</v>
      </c>
      <c r="E193" s="122">
        <v>6765.2135656255005</v>
      </c>
      <c r="F193" s="122">
        <v>5338.9241935326399</v>
      </c>
      <c r="G193" s="122">
        <v>1337.17795582095</v>
      </c>
      <c r="H193" s="122"/>
      <c r="I193" s="122">
        <v>221.346688522113</v>
      </c>
      <c r="J193" s="122">
        <v>-132.23527225020601</v>
      </c>
      <c r="L193" s="178">
        <v>1.02758620689655</v>
      </c>
      <c r="M193" s="178">
        <v>0.96</v>
      </c>
      <c r="N193" s="140">
        <v>5.0500513347022604</v>
      </c>
      <c r="O193" s="140">
        <v>7.6617043121149901</v>
      </c>
    </row>
    <row r="194" spans="1:15" customFormat="1" x14ac:dyDescent="0.2">
      <c r="A194" s="123" t="s">
        <v>542</v>
      </c>
      <c r="B194" s="122">
        <v>11776</v>
      </c>
      <c r="C194" s="122">
        <v>6933</v>
      </c>
      <c r="D194" s="178">
        <v>1.00139377501013</v>
      </c>
      <c r="E194" s="122">
        <v>6923.1096226079098</v>
      </c>
      <c r="F194" s="122">
        <v>5907.2596200512398</v>
      </c>
      <c r="G194" s="122">
        <v>1387.2089204122501</v>
      </c>
      <c r="H194" s="122"/>
      <c r="I194" s="122">
        <v>-159.92816335085399</v>
      </c>
      <c r="J194" s="122">
        <v>-211.43075450472401</v>
      </c>
      <c r="L194" s="178">
        <v>0.96724137931034504</v>
      </c>
      <c r="M194" s="178">
        <v>0.90500000000000003</v>
      </c>
      <c r="N194" s="140">
        <v>5.5876358695652204</v>
      </c>
      <c r="O194" s="140">
        <v>7.9483695652173898</v>
      </c>
    </row>
    <row r="195" spans="1:15" customFormat="1" x14ac:dyDescent="0.2">
      <c r="A195" s="123" t="s">
        <v>543</v>
      </c>
      <c r="B195" s="122">
        <v>57753</v>
      </c>
      <c r="C195" s="122">
        <v>7877</v>
      </c>
      <c r="D195" s="178">
        <v>1.00139377501013</v>
      </c>
      <c r="E195" s="122">
        <v>7865.8095049679596</v>
      </c>
      <c r="F195" s="122">
        <v>6395.9684607054396</v>
      </c>
      <c r="G195" s="122">
        <v>1483.7842761944701</v>
      </c>
      <c r="H195" s="122"/>
      <c r="I195" s="122">
        <v>-40.098924190777097</v>
      </c>
      <c r="J195" s="122">
        <v>26.155692258831401</v>
      </c>
      <c r="L195" s="178">
        <v>0.986206896551724</v>
      </c>
      <c r="M195" s="178">
        <v>1.07</v>
      </c>
      <c r="N195" s="140">
        <v>6.0499021695842599</v>
      </c>
      <c r="O195" s="140">
        <v>8.5017228542240204</v>
      </c>
    </row>
    <row r="196" spans="1:15" customFormat="1" x14ac:dyDescent="0.2">
      <c r="A196" s="123" t="s">
        <v>544</v>
      </c>
      <c r="B196" s="122">
        <v>9435</v>
      </c>
      <c r="C196" s="122">
        <v>6200</v>
      </c>
      <c r="D196" s="178">
        <v>1.00139377501013</v>
      </c>
      <c r="E196" s="122">
        <v>6191.3879382089599</v>
      </c>
      <c r="F196" s="122">
        <v>5468.0928334538203</v>
      </c>
      <c r="G196" s="122">
        <v>1366.9932025199901</v>
      </c>
      <c r="H196" s="122"/>
      <c r="I196" s="122">
        <v>-432.26734326012502</v>
      </c>
      <c r="J196" s="122">
        <v>-211.43075450472401</v>
      </c>
      <c r="L196" s="178">
        <v>0.92413793103448305</v>
      </c>
      <c r="M196" s="178">
        <v>0.90500000000000003</v>
      </c>
      <c r="N196" s="140">
        <v>5.1722310545839996</v>
      </c>
      <c r="O196" s="140">
        <v>7.8325384207737097</v>
      </c>
    </row>
    <row r="197" spans="1:15" customFormat="1" x14ac:dyDescent="0.2">
      <c r="A197" s="123" t="s">
        <v>545</v>
      </c>
      <c r="B197" s="122">
        <v>55164</v>
      </c>
      <c r="C197" s="122">
        <v>7787</v>
      </c>
      <c r="D197" s="178">
        <v>1.00139377501013</v>
      </c>
      <c r="E197" s="122">
        <v>7776.26385427476</v>
      </c>
      <c r="F197" s="122">
        <v>6485.3372652093103</v>
      </c>
      <c r="G197" s="122">
        <v>1446.48619455022</v>
      </c>
      <c r="H197" s="122"/>
      <c r="I197" s="122">
        <v>-181.71529774359701</v>
      </c>
      <c r="J197" s="122">
        <v>26.155692258831401</v>
      </c>
      <c r="L197" s="178">
        <v>0.96379310344827596</v>
      </c>
      <c r="M197" s="178">
        <v>1.07</v>
      </c>
      <c r="N197" s="140">
        <v>6.1344355014139698</v>
      </c>
      <c r="O197" s="140">
        <v>8.2880139221231204</v>
      </c>
    </row>
    <row r="198" spans="1:15" customFormat="1" x14ac:dyDescent="0.2">
      <c r="A198" s="123" t="s">
        <v>546</v>
      </c>
      <c r="B198" s="122">
        <v>23887</v>
      </c>
      <c r="C198" s="122">
        <v>6921</v>
      </c>
      <c r="D198" s="178">
        <v>1.00139377501013</v>
      </c>
      <c r="E198" s="122">
        <v>6911.8439536134301</v>
      </c>
      <c r="F198" s="122">
        <v>5749.1746653509499</v>
      </c>
      <c r="G198" s="122">
        <v>1414.5150238066999</v>
      </c>
      <c r="H198" s="122"/>
      <c r="I198" s="122">
        <v>-159.92816335085399</v>
      </c>
      <c r="J198" s="122">
        <v>-91.917572193359902</v>
      </c>
      <c r="L198" s="178">
        <v>0.96724137931034504</v>
      </c>
      <c r="M198" s="178">
        <v>0.98799999999999999</v>
      </c>
      <c r="N198" s="140">
        <v>5.4381044082555396</v>
      </c>
      <c r="O198" s="140">
        <v>8.1048268932892409</v>
      </c>
    </row>
    <row r="199" spans="1:15" customFormat="1" x14ac:dyDescent="0.2">
      <c r="A199" s="123" t="s">
        <v>547</v>
      </c>
      <c r="B199" s="122">
        <v>15788</v>
      </c>
      <c r="C199" s="122">
        <v>6687</v>
      </c>
      <c r="D199" s="178">
        <v>1.00139377501013</v>
      </c>
      <c r="E199" s="122">
        <v>6677.7372683045896</v>
      </c>
      <c r="F199" s="122">
        <v>5671.7130998849998</v>
      </c>
      <c r="G199" s="122">
        <v>1377.3830862751699</v>
      </c>
      <c r="H199" s="122"/>
      <c r="I199" s="122">
        <v>-159.92816335085399</v>
      </c>
      <c r="J199" s="122">
        <v>-211.43075450472401</v>
      </c>
      <c r="L199" s="178">
        <v>0.96724137931034504</v>
      </c>
      <c r="M199" s="178">
        <v>0.90500000000000003</v>
      </c>
      <c r="N199" s="140">
        <v>5.3648340511781099</v>
      </c>
      <c r="O199" s="140">
        <v>7.8920699265264798</v>
      </c>
    </row>
    <row r="200" spans="1:15" customFormat="1" x14ac:dyDescent="0.2">
      <c r="A200" s="123" t="s">
        <v>548</v>
      </c>
      <c r="B200" s="122">
        <v>11295</v>
      </c>
      <c r="C200" s="122">
        <v>7783</v>
      </c>
      <c r="D200" s="178">
        <v>1.00139377501013</v>
      </c>
      <c r="E200" s="122">
        <v>7772.2338048655502</v>
      </c>
      <c r="F200" s="122">
        <v>6523.8580742412596</v>
      </c>
      <c r="G200" s="122">
        <v>1540.5391662253401</v>
      </c>
      <c r="H200" s="122"/>
      <c r="I200" s="122">
        <v>-159.92816335085399</v>
      </c>
      <c r="J200" s="122">
        <v>-132.23527225020601</v>
      </c>
      <c r="L200" s="178">
        <v>0.96724137931034504</v>
      </c>
      <c r="M200" s="178">
        <v>0.96</v>
      </c>
      <c r="N200" s="140">
        <v>6.1708720672864104</v>
      </c>
      <c r="O200" s="140">
        <v>8.8269145639663602</v>
      </c>
    </row>
    <row r="201" spans="1:15" customFormat="1" x14ac:dyDescent="0.2">
      <c r="A201" s="123" t="s">
        <v>549</v>
      </c>
      <c r="B201" s="122">
        <v>38955</v>
      </c>
      <c r="C201" s="122">
        <v>7645</v>
      </c>
      <c r="D201" s="178">
        <v>1.00139377501013</v>
      </c>
      <c r="E201" s="122">
        <v>7634.1377205812296</v>
      </c>
      <c r="F201" s="122">
        <v>6317.9724659762196</v>
      </c>
      <c r="G201" s="122">
        <v>1510.2865854387401</v>
      </c>
      <c r="H201" s="122"/>
      <c r="I201" s="122">
        <v>-61.886058583518903</v>
      </c>
      <c r="J201" s="122">
        <v>-132.23527225020601</v>
      </c>
      <c r="L201" s="178">
        <v>0.98275862068965503</v>
      </c>
      <c r="M201" s="178">
        <v>0.96</v>
      </c>
      <c r="N201" s="140">
        <v>5.9761262995764302</v>
      </c>
      <c r="O201" s="140">
        <v>8.6535746374021301</v>
      </c>
    </row>
    <row r="202" spans="1:15" customFormat="1" x14ac:dyDescent="0.2">
      <c r="A202" s="123" t="s">
        <v>550</v>
      </c>
      <c r="B202" s="122">
        <v>12801</v>
      </c>
      <c r="C202" s="122">
        <v>6301</v>
      </c>
      <c r="D202" s="178">
        <v>1.00139377501013</v>
      </c>
      <c r="E202" s="122">
        <v>6291.9030375902003</v>
      </c>
      <c r="F202" s="122">
        <v>5244.3031612075301</v>
      </c>
      <c r="G202" s="122">
        <v>1408.3812838905999</v>
      </c>
      <c r="H202" s="122"/>
      <c r="I202" s="122">
        <v>-268.86383531456403</v>
      </c>
      <c r="J202" s="122">
        <v>-91.917572193359902</v>
      </c>
      <c r="L202" s="178">
        <v>0.95</v>
      </c>
      <c r="M202" s="178">
        <v>0.98799999999999999</v>
      </c>
      <c r="N202" s="140">
        <v>4.9605499570346101</v>
      </c>
      <c r="O202" s="140">
        <v>8.0696820560893698</v>
      </c>
    </row>
    <row r="203" spans="1:15" customFormat="1" x14ac:dyDescent="0.2">
      <c r="A203" s="123" t="s">
        <v>551</v>
      </c>
      <c r="B203" s="122">
        <v>12773</v>
      </c>
      <c r="C203" s="122">
        <v>7369</v>
      </c>
      <c r="D203" s="178">
        <v>1.00139377501013</v>
      </c>
      <c r="E203" s="122">
        <v>7358.5416207839598</v>
      </c>
      <c r="F203" s="122">
        <v>5371.6752147011402</v>
      </c>
      <c r="G203" s="122">
        <v>1579.53314293367</v>
      </c>
      <c r="H203" s="122"/>
      <c r="I203" s="122">
        <v>221.346688522113</v>
      </c>
      <c r="J203" s="122">
        <v>185.98657462704099</v>
      </c>
      <c r="L203" s="178">
        <v>1.02758620689655</v>
      </c>
      <c r="M203" s="178">
        <v>1.181</v>
      </c>
      <c r="N203" s="140">
        <v>5.0810302982854498</v>
      </c>
      <c r="O203" s="140">
        <v>9.05034056212323</v>
      </c>
    </row>
    <row r="204" spans="1:15" customFormat="1" ht="14.25" customHeight="1" x14ac:dyDescent="0.2">
      <c r="A204" s="18" t="s">
        <v>552</v>
      </c>
      <c r="B204" s="19"/>
      <c r="C204" s="19"/>
      <c r="D204" s="179"/>
      <c r="E204" s="19"/>
      <c r="F204" s="19"/>
      <c r="G204" s="19"/>
      <c r="H204" s="19"/>
      <c r="I204" s="19"/>
      <c r="J204" s="19"/>
      <c r="L204" s="179"/>
      <c r="M204" s="179"/>
      <c r="N204" s="68"/>
      <c r="O204" s="68"/>
    </row>
    <row r="205" spans="1:15" customFormat="1" x14ac:dyDescent="0.2">
      <c r="A205" s="123" t="s">
        <v>553</v>
      </c>
      <c r="B205" s="122">
        <v>26054</v>
      </c>
      <c r="C205" s="122">
        <v>6524</v>
      </c>
      <c r="D205" s="178">
        <v>1.00139377501013</v>
      </c>
      <c r="E205" s="122">
        <v>6515.3186804713596</v>
      </c>
      <c r="F205" s="122">
        <v>5656.4809202851802</v>
      </c>
      <c r="G205" s="122">
        <v>1251.9838124344999</v>
      </c>
      <c r="H205" s="122"/>
      <c r="I205" s="122">
        <v>-181.71529774359701</v>
      </c>
      <c r="J205" s="122">
        <v>-211.43075450472401</v>
      </c>
      <c r="L205" s="178">
        <v>0.96379310344827596</v>
      </c>
      <c r="M205" s="178">
        <v>0.90500000000000003</v>
      </c>
      <c r="N205" s="140">
        <v>5.3504260382283002</v>
      </c>
      <c r="O205" s="140">
        <v>7.1735626007522804</v>
      </c>
    </row>
    <row r="206" spans="1:15" customFormat="1" x14ac:dyDescent="0.2">
      <c r="A206" s="123" t="s">
        <v>554</v>
      </c>
      <c r="B206" s="122">
        <v>8526</v>
      </c>
      <c r="C206" s="122">
        <v>7222</v>
      </c>
      <c r="D206" s="178">
        <v>1.00139377501013</v>
      </c>
      <c r="E206" s="122">
        <v>7212.2470537641702</v>
      </c>
      <c r="F206" s="122">
        <v>6621.4619894262796</v>
      </c>
      <c r="G206" s="122">
        <v>1205.6848049192699</v>
      </c>
      <c r="H206" s="122"/>
      <c r="I206" s="122">
        <v>-432.26734326012502</v>
      </c>
      <c r="J206" s="122">
        <v>-182.632397321263</v>
      </c>
      <c r="L206" s="178">
        <v>0.92413793103448305</v>
      </c>
      <c r="M206" s="178">
        <v>0.92500000000000004</v>
      </c>
      <c r="N206" s="140">
        <v>6.2631949331456704</v>
      </c>
      <c r="O206" s="140">
        <v>6.9082805536007497</v>
      </c>
    </row>
    <row r="207" spans="1:15" customFormat="1" x14ac:dyDescent="0.2">
      <c r="A207" s="123" t="s">
        <v>555</v>
      </c>
      <c r="B207" s="122">
        <v>10960</v>
      </c>
      <c r="C207" s="122">
        <v>5904</v>
      </c>
      <c r="D207" s="178">
        <v>1.00139377501013</v>
      </c>
      <c r="E207" s="122">
        <v>5895.9000116659599</v>
      </c>
      <c r="F207" s="122">
        <v>5324.5938374580301</v>
      </c>
      <c r="G207" s="122">
        <v>1215.0042719727701</v>
      </c>
      <c r="H207" s="122"/>
      <c r="I207" s="122">
        <v>-432.26734326012502</v>
      </c>
      <c r="J207" s="122">
        <v>-211.43075450472401</v>
      </c>
      <c r="L207" s="178">
        <v>0.92413793103448305</v>
      </c>
      <c r="M207" s="178">
        <v>0.90500000000000003</v>
      </c>
      <c r="N207" s="140">
        <v>5.0364963503649598</v>
      </c>
      <c r="O207" s="140">
        <v>6.9616788321167897</v>
      </c>
    </row>
    <row r="208" spans="1:15" customFormat="1" x14ac:dyDescent="0.2">
      <c r="A208" s="123" t="s">
        <v>556</v>
      </c>
      <c r="B208" s="122">
        <v>11451</v>
      </c>
      <c r="C208" s="122">
        <v>7470</v>
      </c>
      <c r="D208" s="178">
        <v>1.00139377501013</v>
      </c>
      <c r="E208" s="122">
        <v>7459.6545996163304</v>
      </c>
      <c r="F208" s="122">
        <v>6028.7562923158803</v>
      </c>
      <c r="G208" s="122">
        <v>1473.828262921</v>
      </c>
      <c r="H208" s="122"/>
      <c r="I208" s="122">
        <v>-61.886058583518903</v>
      </c>
      <c r="J208" s="122">
        <v>18.9561029629659</v>
      </c>
      <c r="L208" s="178">
        <v>0.98275862068965503</v>
      </c>
      <c r="M208" s="178">
        <v>1.0649999999999999</v>
      </c>
      <c r="N208" s="140">
        <v>5.7025587284953296</v>
      </c>
      <c r="O208" s="140">
        <v>8.4446773207580108</v>
      </c>
    </row>
    <row r="209" spans="1:15" customFormat="1" x14ac:dyDescent="0.2">
      <c r="A209" s="123" t="s">
        <v>557</v>
      </c>
      <c r="B209" s="122">
        <v>9063</v>
      </c>
      <c r="C209" s="122">
        <v>6663</v>
      </c>
      <c r="D209" s="178">
        <v>1.00139377501013</v>
      </c>
      <c r="E209" s="122">
        <v>6653.9930630438803</v>
      </c>
      <c r="F209" s="122">
        <v>5715.8662999671797</v>
      </c>
      <c r="G209" s="122">
        <v>1309.48568093228</v>
      </c>
      <c r="H209" s="122"/>
      <c r="I209" s="122">
        <v>-159.92816335085399</v>
      </c>
      <c r="J209" s="122">
        <v>-211.43075450472401</v>
      </c>
      <c r="L209" s="178">
        <v>0.96724137931034504</v>
      </c>
      <c r="M209" s="178">
        <v>0.90500000000000003</v>
      </c>
      <c r="N209" s="140">
        <v>5.4065982566479098</v>
      </c>
      <c r="O209" s="140">
        <v>7.5030343153481196</v>
      </c>
    </row>
    <row r="210" spans="1:15" customFormat="1" x14ac:dyDescent="0.2">
      <c r="A210" s="123" t="s">
        <v>558</v>
      </c>
      <c r="B210" s="122">
        <v>11917</v>
      </c>
      <c r="C210" s="122">
        <v>4702</v>
      </c>
      <c r="D210" s="178">
        <v>1.00139377501013</v>
      </c>
      <c r="E210" s="122">
        <v>4695.1286867568897</v>
      </c>
      <c r="F210" s="122">
        <v>4142.9329325750396</v>
      </c>
      <c r="G210" s="122">
        <v>1032.4903440011401</v>
      </c>
      <c r="H210" s="122"/>
      <c r="I210" s="122">
        <v>-268.86383531456403</v>
      </c>
      <c r="J210" s="122">
        <v>-211.43075450472401</v>
      </c>
      <c r="L210" s="178">
        <v>0.95</v>
      </c>
      <c r="M210" s="178">
        <v>0.90500000000000003</v>
      </c>
      <c r="N210" s="140">
        <v>3.9187715028950199</v>
      </c>
      <c r="O210" s="140">
        <v>5.9159184358479502</v>
      </c>
    </row>
    <row r="211" spans="1:15" customFormat="1" x14ac:dyDescent="0.2">
      <c r="A211" s="123" t="s">
        <v>559</v>
      </c>
      <c r="B211" s="122">
        <v>15725</v>
      </c>
      <c r="C211" s="122">
        <v>9368</v>
      </c>
      <c r="D211" s="178">
        <v>1.00139377501013</v>
      </c>
      <c r="E211" s="122">
        <v>9354.4746169010796</v>
      </c>
      <c r="F211" s="122">
        <v>7610.5095337742596</v>
      </c>
      <c r="G211" s="122">
        <v>1786.8950387473701</v>
      </c>
      <c r="H211" s="122"/>
      <c r="I211" s="122">
        <v>-61.886058583518903</v>
      </c>
      <c r="J211" s="122">
        <v>18.9561029629659</v>
      </c>
      <c r="L211" s="178">
        <v>0.98275862068965503</v>
      </c>
      <c r="M211" s="178">
        <v>1.0649999999999999</v>
      </c>
      <c r="N211" s="140">
        <v>7.1987281399046097</v>
      </c>
      <c r="O211" s="140">
        <v>10.2384737678855</v>
      </c>
    </row>
    <row r="212" spans="1:15" customFormat="1" x14ac:dyDescent="0.2">
      <c r="A212" s="123" t="s">
        <v>560</v>
      </c>
      <c r="B212" s="122">
        <v>90198</v>
      </c>
      <c r="C212" s="122">
        <v>7118</v>
      </c>
      <c r="D212" s="178">
        <v>1.00139377501013</v>
      </c>
      <c r="E212" s="122">
        <v>7108.1137685999702</v>
      </c>
      <c r="F212" s="122">
        <v>5842.86990251523</v>
      </c>
      <c r="G212" s="122">
        <v>1279.18709801669</v>
      </c>
      <c r="H212" s="122"/>
      <c r="I212" s="122">
        <v>-40.098924190777097</v>
      </c>
      <c r="J212" s="122">
        <v>26.155692258831401</v>
      </c>
      <c r="L212" s="178">
        <v>0.986206896551724</v>
      </c>
      <c r="M212" s="178">
        <v>1.07</v>
      </c>
      <c r="N212" s="140">
        <v>5.5267300827069299</v>
      </c>
      <c r="O212" s="140">
        <v>7.32943080777844</v>
      </c>
    </row>
    <row r="213" spans="1:15" customFormat="1" x14ac:dyDescent="0.2">
      <c r="A213" s="123" t="s">
        <v>561</v>
      </c>
      <c r="B213" s="122">
        <v>11800</v>
      </c>
      <c r="C213" s="122">
        <v>8058</v>
      </c>
      <c r="D213" s="178">
        <v>1.00139377501013</v>
      </c>
      <c r="E213" s="122">
        <v>8046.7144588576602</v>
      </c>
      <c r="F213" s="122">
        <v>6620.95128820638</v>
      </c>
      <c r="G213" s="122">
        <v>1468.6931262718399</v>
      </c>
      <c r="H213" s="122"/>
      <c r="I213" s="122">
        <v>-61.886058583518903</v>
      </c>
      <c r="J213" s="122">
        <v>18.9561029629659</v>
      </c>
      <c r="L213" s="178">
        <v>0.98275862068965503</v>
      </c>
      <c r="M213" s="178">
        <v>1.0649999999999999</v>
      </c>
      <c r="N213" s="140">
        <v>6.2627118644067803</v>
      </c>
      <c r="O213" s="140">
        <v>8.4152542372881403</v>
      </c>
    </row>
    <row r="214" spans="1:15" customFormat="1" x14ac:dyDescent="0.2">
      <c r="A214" s="123" t="s">
        <v>562</v>
      </c>
      <c r="B214" s="122">
        <v>24671</v>
      </c>
      <c r="C214" s="122">
        <v>6605</v>
      </c>
      <c r="D214" s="178">
        <v>1.00139377501013</v>
      </c>
      <c r="E214" s="122">
        <v>6596.2873689545804</v>
      </c>
      <c r="F214" s="122">
        <v>5695.0322696981902</v>
      </c>
      <c r="G214" s="122">
        <v>1262.0365067643099</v>
      </c>
      <c r="H214" s="122"/>
      <c r="I214" s="122">
        <v>-268.86383531456403</v>
      </c>
      <c r="J214" s="122">
        <v>-91.917572193359902</v>
      </c>
      <c r="L214" s="178">
        <v>0.95</v>
      </c>
      <c r="M214" s="178">
        <v>0.98799999999999999</v>
      </c>
      <c r="N214" s="140">
        <v>5.38689149203518</v>
      </c>
      <c r="O214" s="140">
        <v>7.2311620931457998</v>
      </c>
    </row>
    <row r="215" spans="1:15" customFormat="1" x14ac:dyDescent="0.2">
      <c r="A215" s="123" t="s">
        <v>563</v>
      </c>
      <c r="B215" s="122">
        <v>3738</v>
      </c>
      <c r="C215" s="122">
        <v>5126</v>
      </c>
      <c r="D215" s="178">
        <v>1.00139377501013</v>
      </c>
      <c r="E215" s="122">
        <v>5118.7978066988799</v>
      </c>
      <c r="F215" s="122">
        <v>4525.2090522359504</v>
      </c>
      <c r="G215" s="122">
        <v>1237.2868522277799</v>
      </c>
      <c r="H215" s="122"/>
      <c r="I215" s="122">
        <v>-432.26734326012502</v>
      </c>
      <c r="J215" s="122">
        <v>-211.43075450472401</v>
      </c>
      <c r="L215" s="178">
        <v>0.92413793103448305</v>
      </c>
      <c r="M215" s="178">
        <v>0.90500000000000003</v>
      </c>
      <c r="N215" s="140">
        <v>4.28036383092563</v>
      </c>
      <c r="O215" s="140">
        <v>7.0893525949705696</v>
      </c>
    </row>
    <row r="216" spans="1:15" customFormat="1" x14ac:dyDescent="0.2">
      <c r="A216" s="123" t="s">
        <v>564</v>
      </c>
      <c r="B216" s="122">
        <v>4046</v>
      </c>
      <c r="C216" s="122">
        <v>5602</v>
      </c>
      <c r="D216" s="178">
        <v>1.00139377501013</v>
      </c>
      <c r="E216" s="122">
        <v>5594.2371054295199</v>
      </c>
      <c r="F216" s="122">
        <v>4494.2841806852002</v>
      </c>
      <c r="G216" s="122">
        <v>1294.07425557805</v>
      </c>
      <c r="H216" s="122"/>
      <c r="I216" s="122">
        <v>-61.886058583518903</v>
      </c>
      <c r="J216" s="122">
        <v>-132.23527225020601</v>
      </c>
      <c r="L216" s="178">
        <v>0.98275862068965503</v>
      </c>
      <c r="M216" s="178">
        <v>0.96</v>
      </c>
      <c r="N216" s="140">
        <v>4.2511122095897198</v>
      </c>
      <c r="O216" s="140">
        <v>7.4147305981215998</v>
      </c>
    </row>
    <row r="217" spans="1:15" customFormat="1" x14ac:dyDescent="0.2">
      <c r="A217" s="123" t="s">
        <v>565</v>
      </c>
      <c r="B217" s="122">
        <v>13425</v>
      </c>
      <c r="C217" s="122">
        <v>6218</v>
      </c>
      <c r="D217" s="178">
        <v>1.00139377501013</v>
      </c>
      <c r="E217" s="122">
        <v>6209.0111242622997</v>
      </c>
      <c r="F217" s="122">
        <v>5394.2893549914897</v>
      </c>
      <c r="G217" s="122">
        <v>1266.21800190664</v>
      </c>
      <c r="H217" s="122"/>
      <c r="I217" s="122">
        <v>-268.86383531456403</v>
      </c>
      <c r="J217" s="122">
        <v>-182.632397321263</v>
      </c>
      <c r="L217" s="178">
        <v>0.95</v>
      </c>
      <c r="M217" s="178">
        <v>0.92500000000000004</v>
      </c>
      <c r="N217" s="140">
        <v>5.1024208566107996</v>
      </c>
      <c r="O217" s="140">
        <v>7.2551210428305399</v>
      </c>
    </row>
    <row r="218" spans="1:15" customFormat="1" x14ac:dyDescent="0.2">
      <c r="A218" s="123" t="s">
        <v>566</v>
      </c>
      <c r="B218" s="122">
        <v>15633</v>
      </c>
      <c r="C218" s="122">
        <v>6045</v>
      </c>
      <c r="D218" s="178">
        <v>1.00139377501013</v>
      </c>
      <c r="E218" s="122">
        <v>6036.4914642515096</v>
      </c>
      <c r="F218" s="122">
        <v>5085.4978414323896</v>
      </c>
      <c r="G218" s="122">
        <v>1311.77503032705</v>
      </c>
      <c r="H218" s="122"/>
      <c r="I218" s="122">
        <v>-268.86383531456403</v>
      </c>
      <c r="J218" s="122">
        <v>-91.917572193359902</v>
      </c>
      <c r="L218" s="178">
        <v>0.95</v>
      </c>
      <c r="M218" s="178">
        <v>0.98799999999999999</v>
      </c>
      <c r="N218" s="140">
        <v>4.8103371074010104</v>
      </c>
      <c r="O218" s="140">
        <v>7.5161517303140801</v>
      </c>
    </row>
    <row r="219" spans="1:15" customFormat="1" x14ac:dyDescent="0.2">
      <c r="A219" s="123" t="s">
        <v>567</v>
      </c>
      <c r="B219" s="122">
        <v>12169</v>
      </c>
      <c r="C219" s="122">
        <v>5612</v>
      </c>
      <c r="D219" s="178">
        <v>1.00139377501013</v>
      </c>
      <c r="E219" s="122">
        <v>5604.2633402379897</v>
      </c>
      <c r="F219" s="122">
        <v>5125.7224032286003</v>
      </c>
      <c r="G219" s="122">
        <v>1088.5558244978199</v>
      </c>
      <c r="H219" s="122"/>
      <c r="I219" s="122">
        <v>-366.90594008189902</v>
      </c>
      <c r="J219" s="122">
        <v>-243.108947406531</v>
      </c>
      <c r="L219" s="178">
        <v>0.93448275862068997</v>
      </c>
      <c r="M219" s="178">
        <v>0.88300000000000001</v>
      </c>
      <c r="N219" s="140">
        <v>4.8483852411866204</v>
      </c>
      <c r="O219" s="140">
        <v>6.2371599967129603</v>
      </c>
    </row>
    <row r="220" spans="1:15" customFormat="1" x14ac:dyDescent="0.2">
      <c r="A220" s="123" t="s">
        <v>568</v>
      </c>
      <c r="B220" s="122">
        <v>9958</v>
      </c>
      <c r="C220" s="122">
        <v>5759</v>
      </c>
      <c r="D220" s="178">
        <v>1.00139377501013</v>
      </c>
      <c r="E220" s="122">
        <v>5750.6551773179999</v>
      </c>
      <c r="F220" s="122">
        <v>5021.6562498889198</v>
      </c>
      <c r="G220" s="122">
        <v>1339.0138149175</v>
      </c>
      <c r="H220" s="122"/>
      <c r="I220" s="122">
        <v>-366.90594008189902</v>
      </c>
      <c r="J220" s="122">
        <v>-243.108947406531</v>
      </c>
      <c r="L220" s="178">
        <v>0.93448275862068997</v>
      </c>
      <c r="M220" s="178">
        <v>0.88300000000000001</v>
      </c>
      <c r="N220" s="140">
        <v>4.7499497891142797</v>
      </c>
      <c r="O220" s="140">
        <v>7.6722233380196796</v>
      </c>
    </row>
    <row r="221" spans="1:15" customFormat="1" ht="14.25" customHeight="1" x14ac:dyDescent="0.2">
      <c r="A221" s="18" t="s">
        <v>569</v>
      </c>
      <c r="B221" s="19"/>
      <c r="C221" s="19"/>
      <c r="D221" s="179"/>
      <c r="E221" s="19"/>
      <c r="F221" s="19"/>
      <c r="G221" s="19"/>
      <c r="H221" s="19"/>
      <c r="I221" s="19"/>
      <c r="J221" s="19"/>
      <c r="L221" s="179"/>
      <c r="M221" s="179"/>
      <c r="N221" s="68"/>
      <c r="O221" s="68"/>
    </row>
    <row r="222" spans="1:15" customFormat="1" x14ac:dyDescent="0.2">
      <c r="A222" s="123" t="s">
        <v>570</v>
      </c>
      <c r="B222" s="122">
        <v>11282</v>
      </c>
      <c r="C222" s="122">
        <v>5582</v>
      </c>
      <c r="D222" s="178">
        <v>1.00139377501013</v>
      </c>
      <c r="E222" s="122">
        <v>5574.0797745213504</v>
      </c>
      <c r="F222" s="122">
        <v>4947.7276850692497</v>
      </c>
      <c r="G222" s="122">
        <v>1270.05018721694</v>
      </c>
      <c r="H222" s="122"/>
      <c r="I222" s="122">
        <v>-432.26734326012502</v>
      </c>
      <c r="J222" s="122">
        <v>-211.43075450472401</v>
      </c>
      <c r="L222" s="178">
        <v>0.92413793103448305</v>
      </c>
      <c r="M222" s="178">
        <v>0.90500000000000003</v>
      </c>
      <c r="N222" s="140">
        <v>4.6800212728239696</v>
      </c>
      <c r="O222" s="140">
        <v>7.2770785321751497</v>
      </c>
    </row>
    <row r="223" spans="1:15" customFormat="1" x14ac:dyDescent="0.2">
      <c r="A223" s="123" t="s">
        <v>571</v>
      </c>
      <c r="B223" s="122">
        <v>9609</v>
      </c>
      <c r="C223" s="122">
        <v>5428</v>
      </c>
      <c r="D223" s="178">
        <v>1.00139377501013</v>
      </c>
      <c r="E223" s="122">
        <v>5420.4184636071004</v>
      </c>
      <c r="F223" s="122">
        <v>4807.9639778344099</v>
      </c>
      <c r="G223" s="122">
        <v>1176.9571012830199</v>
      </c>
      <c r="H223" s="122"/>
      <c r="I223" s="122">
        <v>-432.26734326012502</v>
      </c>
      <c r="J223" s="122">
        <v>-132.23527225020601</v>
      </c>
      <c r="L223" s="178">
        <v>0.92413793103448305</v>
      </c>
      <c r="M223" s="178">
        <v>0.96</v>
      </c>
      <c r="N223" s="140">
        <v>4.5478197523155401</v>
      </c>
      <c r="O223" s="140">
        <v>6.7436778020605699</v>
      </c>
    </row>
    <row r="224" spans="1:15" customFormat="1" x14ac:dyDescent="0.2">
      <c r="A224" s="123" t="s">
        <v>572</v>
      </c>
      <c r="B224" s="122">
        <v>15649</v>
      </c>
      <c r="C224" s="122">
        <v>6925</v>
      </c>
      <c r="D224" s="178">
        <v>1.00139377501013</v>
      </c>
      <c r="E224" s="122">
        <v>6915.0626934312004</v>
      </c>
      <c r="F224" s="122">
        <v>5877.4727420340096</v>
      </c>
      <c r="G224" s="122">
        <v>1438.68905896196</v>
      </c>
      <c r="H224" s="122"/>
      <c r="I224" s="122">
        <v>-268.86383531456403</v>
      </c>
      <c r="J224" s="122">
        <v>-132.23527225020601</v>
      </c>
      <c r="L224" s="178">
        <v>0.95</v>
      </c>
      <c r="M224" s="178">
        <v>0.96</v>
      </c>
      <c r="N224" s="140">
        <v>5.5594606684133199</v>
      </c>
      <c r="O224" s="140">
        <v>8.2433382324749207</v>
      </c>
    </row>
    <row r="225" spans="1:15" customFormat="1" x14ac:dyDescent="0.2">
      <c r="A225" s="123" t="s">
        <v>573</v>
      </c>
      <c r="B225" s="122">
        <v>7138</v>
      </c>
      <c r="C225" s="122">
        <v>5829</v>
      </c>
      <c r="D225" s="178">
        <v>1.00139377501013</v>
      </c>
      <c r="E225" s="122">
        <v>5821.16782158755</v>
      </c>
      <c r="F225" s="122">
        <v>5198.6255205218104</v>
      </c>
      <c r="G225" s="122">
        <v>1146.7272165192201</v>
      </c>
      <c r="H225" s="122"/>
      <c r="I225" s="122">
        <v>-432.26734326012502</v>
      </c>
      <c r="J225" s="122">
        <v>-91.917572193359902</v>
      </c>
      <c r="L225" s="178">
        <v>0.92413793103448305</v>
      </c>
      <c r="M225" s="178">
        <v>0.98799999999999999</v>
      </c>
      <c r="N225" s="140">
        <v>4.9173437937797697</v>
      </c>
      <c r="O225" s="140">
        <v>6.5704679181843701</v>
      </c>
    </row>
    <row r="226" spans="1:15" customFormat="1" x14ac:dyDescent="0.2">
      <c r="A226" s="123" t="s">
        <v>574</v>
      </c>
      <c r="B226" s="122">
        <v>30538</v>
      </c>
      <c r="C226" s="122">
        <v>6370</v>
      </c>
      <c r="D226" s="178">
        <v>1.00139377501013</v>
      </c>
      <c r="E226" s="122">
        <v>6361.6216629803703</v>
      </c>
      <c r="F226" s="122">
        <v>5428.2948485535499</v>
      </c>
      <c r="G226" s="122">
        <v>1326.47286667514</v>
      </c>
      <c r="H226" s="122"/>
      <c r="I226" s="122">
        <v>-181.71529774359701</v>
      </c>
      <c r="J226" s="122">
        <v>-211.43075450472401</v>
      </c>
      <c r="L226" s="178">
        <v>0.96379310344827596</v>
      </c>
      <c r="M226" s="178">
        <v>0.90500000000000003</v>
      </c>
      <c r="N226" s="140">
        <v>5.1345864169231801</v>
      </c>
      <c r="O226" s="140">
        <v>7.6003667561726402</v>
      </c>
    </row>
    <row r="227" spans="1:15" customFormat="1" x14ac:dyDescent="0.2">
      <c r="A227" s="123" t="s">
        <v>575</v>
      </c>
      <c r="B227" s="122">
        <v>21334</v>
      </c>
      <c r="C227" s="122">
        <v>8516</v>
      </c>
      <c r="D227" s="178">
        <v>1.00139377501013</v>
      </c>
      <c r="E227" s="122">
        <v>8504.47160297751</v>
      </c>
      <c r="F227" s="122">
        <v>6912.8936952091999</v>
      </c>
      <c r="G227" s="122">
        <v>1634.50786338887</v>
      </c>
      <c r="H227" s="122"/>
      <c r="I227" s="122">
        <v>-61.886058583518903</v>
      </c>
      <c r="J227" s="122">
        <v>18.9561029629659</v>
      </c>
      <c r="L227" s="178">
        <v>0.98275862068965503</v>
      </c>
      <c r="M227" s="178">
        <v>1.0649999999999999</v>
      </c>
      <c r="N227" s="140">
        <v>6.53885816068248</v>
      </c>
      <c r="O227" s="140">
        <v>9.3653323333645808</v>
      </c>
    </row>
    <row r="228" spans="1:15" customFormat="1" x14ac:dyDescent="0.2">
      <c r="A228" s="123" t="s">
        <v>576</v>
      </c>
      <c r="B228" s="122">
        <v>5709</v>
      </c>
      <c r="C228" s="122">
        <v>5742</v>
      </c>
      <c r="D228" s="178">
        <v>1.00139377501013</v>
      </c>
      <c r="E228" s="122">
        <v>5734.4972813777804</v>
      </c>
      <c r="F228" s="122">
        <v>4925.83154045216</v>
      </c>
      <c r="G228" s="122">
        <v>1180.0246587811901</v>
      </c>
      <c r="H228" s="122"/>
      <c r="I228" s="122">
        <v>-159.92816335085399</v>
      </c>
      <c r="J228" s="122">
        <v>-211.43075450472401</v>
      </c>
      <c r="L228" s="178">
        <v>0.96724137931034504</v>
      </c>
      <c r="M228" s="178">
        <v>0.90500000000000003</v>
      </c>
      <c r="N228" s="140">
        <v>4.6593098616219999</v>
      </c>
      <c r="O228" s="140">
        <v>6.7612541600980904</v>
      </c>
    </row>
    <row r="229" spans="1:15" customFormat="1" x14ac:dyDescent="0.2">
      <c r="A229" s="123" t="s">
        <v>577</v>
      </c>
      <c r="B229" s="122">
        <v>7636</v>
      </c>
      <c r="C229" s="122">
        <v>9175</v>
      </c>
      <c r="D229" s="178">
        <v>1.00139377501013</v>
      </c>
      <c r="E229" s="122">
        <v>9162.04724854497</v>
      </c>
      <c r="F229" s="122">
        <v>7559.3540177635996</v>
      </c>
      <c r="G229" s="122">
        <v>1645.6231864019201</v>
      </c>
      <c r="H229" s="122"/>
      <c r="I229" s="122">
        <v>-61.886058583518903</v>
      </c>
      <c r="J229" s="122">
        <v>18.9561029629659</v>
      </c>
      <c r="L229" s="178">
        <v>0.98275862068965503</v>
      </c>
      <c r="M229" s="178">
        <v>1.0649999999999999</v>
      </c>
      <c r="N229" s="140">
        <v>7.1503404924043998</v>
      </c>
      <c r="O229" s="140">
        <v>9.4290204295442592</v>
      </c>
    </row>
    <row r="230" spans="1:15" customFormat="1" x14ac:dyDescent="0.2">
      <c r="A230" s="123" t="s">
        <v>578</v>
      </c>
      <c r="B230" s="122">
        <v>23744</v>
      </c>
      <c r="C230" s="122">
        <v>6667</v>
      </c>
      <c r="D230" s="178">
        <v>1.00139377501013</v>
      </c>
      <c r="E230" s="122">
        <v>6657.4876283706499</v>
      </c>
      <c r="F230" s="122">
        <v>5788.2519974612997</v>
      </c>
      <c r="G230" s="122">
        <v>1349.53022072865</v>
      </c>
      <c r="H230" s="122"/>
      <c r="I230" s="122">
        <v>-268.86383531456403</v>
      </c>
      <c r="J230" s="122">
        <v>-211.43075450472401</v>
      </c>
      <c r="L230" s="178">
        <v>0.95</v>
      </c>
      <c r="M230" s="178">
        <v>0.90500000000000003</v>
      </c>
      <c r="N230" s="140">
        <v>5.4750673854447403</v>
      </c>
      <c r="O230" s="140">
        <v>7.7324797843665802</v>
      </c>
    </row>
    <row r="231" spans="1:15" customFormat="1" x14ac:dyDescent="0.2">
      <c r="A231" s="123" t="s">
        <v>579</v>
      </c>
      <c r="B231" s="122">
        <v>5006</v>
      </c>
      <c r="C231" s="122">
        <v>4765</v>
      </c>
      <c r="D231" s="178">
        <v>1.00139377501013</v>
      </c>
      <c r="E231" s="122">
        <v>4758.6334785804902</v>
      </c>
      <c r="F231" s="122">
        <v>4244.8580689283499</v>
      </c>
      <c r="G231" s="122">
        <v>1157.4735074169901</v>
      </c>
      <c r="H231" s="122"/>
      <c r="I231" s="122">
        <v>-432.26734326012502</v>
      </c>
      <c r="J231" s="122">
        <v>-211.43075450472401</v>
      </c>
      <c r="L231" s="178">
        <v>0.92413793103448305</v>
      </c>
      <c r="M231" s="178">
        <v>0.90500000000000003</v>
      </c>
      <c r="N231" s="140">
        <v>4.0151817818617701</v>
      </c>
      <c r="O231" s="140">
        <v>6.6320415501398298</v>
      </c>
    </row>
    <row r="232" spans="1:15" customFormat="1" x14ac:dyDescent="0.2">
      <c r="A232" s="123" t="s">
        <v>580</v>
      </c>
      <c r="B232" s="122">
        <v>10665</v>
      </c>
      <c r="C232" s="122">
        <v>6282</v>
      </c>
      <c r="D232" s="178">
        <v>1.00139377501013</v>
      </c>
      <c r="E232" s="122">
        <v>6273.4325287571</v>
      </c>
      <c r="F232" s="122">
        <v>5432.2238792881899</v>
      </c>
      <c r="G232" s="122">
        <v>1405.71126497924</v>
      </c>
      <c r="H232" s="122"/>
      <c r="I232" s="122">
        <v>-432.26734326012502</v>
      </c>
      <c r="J232" s="122">
        <v>-132.23527225020601</v>
      </c>
      <c r="L232" s="178">
        <v>0.92413793103448305</v>
      </c>
      <c r="M232" s="178">
        <v>0.96</v>
      </c>
      <c r="N232" s="140">
        <v>5.1383028598218496</v>
      </c>
      <c r="O232" s="140">
        <v>8.0543834974214708</v>
      </c>
    </row>
    <row r="233" spans="1:15" customFormat="1" x14ac:dyDescent="0.2">
      <c r="A233" s="123" t="s">
        <v>569</v>
      </c>
      <c r="B233" s="122">
        <v>146631</v>
      </c>
      <c r="C233" s="122">
        <v>8198</v>
      </c>
      <c r="D233" s="178">
        <v>1.00139377501013</v>
      </c>
      <c r="E233" s="122">
        <v>8186.4186533390002</v>
      </c>
      <c r="F233" s="122">
        <v>6759.3267591903104</v>
      </c>
      <c r="G233" s="122">
        <v>1441.0351260806301</v>
      </c>
      <c r="H233" s="122"/>
      <c r="I233" s="122">
        <v>-40.098924190777097</v>
      </c>
      <c r="J233" s="122">
        <v>26.155692258831401</v>
      </c>
      <c r="L233" s="178">
        <v>0.986206896551724</v>
      </c>
      <c r="M233" s="178">
        <v>1.07</v>
      </c>
      <c r="N233" s="140">
        <v>6.3936002618818701</v>
      </c>
      <c r="O233" s="140">
        <v>8.2567806261977292</v>
      </c>
    </row>
    <row r="234" spans="1:15" customFormat="1" ht="14.25" customHeight="1" x14ac:dyDescent="0.2">
      <c r="A234" s="18" t="s">
        <v>581</v>
      </c>
      <c r="B234" s="19"/>
      <c r="C234" s="19"/>
      <c r="D234" s="179"/>
      <c r="E234" s="19"/>
      <c r="F234" s="19"/>
      <c r="G234" s="19"/>
      <c r="H234" s="19"/>
      <c r="I234" s="19"/>
      <c r="J234" s="19"/>
      <c r="L234" s="179"/>
      <c r="M234" s="179"/>
      <c r="N234" s="68"/>
      <c r="O234" s="68"/>
    </row>
    <row r="235" spans="1:15" customFormat="1" x14ac:dyDescent="0.2">
      <c r="A235" s="123" t="s">
        <v>582</v>
      </c>
      <c r="B235" s="122">
        <v>13903</v>
      </c>
      <c r="C235" s="122">
        <v>6289</v>
      </c>
      <c r="D235" s="178">
        <v>1.00139377501013</v>
      </c>
      <c r="E235" s="122">
        <v>6280.6333756308104</v>
      </c>
      <c r="F235" s="122">
        <v>5528.2013121657901</v>
      </c>
      <c r="G235" s="122">
        <v>1232.72665328431</v>
      </c>
      <c r="H235" s="122"/>
      <c r="I235" s="122">
        <v>-268.86383531456403</v>
      </c>
      <c r="J235" s="122">
        <v>-211.43075450472401</v>
      </c>
      <c r="L235" s="178">
        <v>0.95</v>
      </c>
      <c r="M235" s="178">
        <v>0.90500000000000003</v>
      </c>
      <c r="N235" s="140">
        <v>5.2290872473566896</v>
      </c>
      <c r="O235" s="140">
        <v>7.0632237646551097</v>
      </c>
    </row>
    <row r="236" spans="1:15" customFormat="1" x14ac:dyDescent="0.2">
      <c r="A236" s="123" t="s">
        <v>583</v>
      </c>
      <c r="B236" s="122">
        <v>13445</v>
      </c>
      <c r="C236" s="122">
        <v>7574</v>
      </c>
      <c r="D236" s="178">
        <v>1.00139377501013</v>
      </c>
      <c r="E236" s="122">
        <v>7563.8886131170402</v>
      </c>
      <c r="F236" s="122">
        <v>6432.0655056140904</v>
      </c>
      <c r="G236" s="122">
        <v>1503.1820253585399</v>
      </c>
      <c r="H236" s="122"/>
      <c r="I236" s="122">
        <v>-159.92816335085399</v>
      </c>
      <c r="J236" s="122">
        <v>-211.43075450472401</v>
      </c>
      <c r="L236" s="178">
        <v>0.96724137931034504</v>
      </c>
      <c r="M236" s="178">
        <v>0.90500000000000003</v>
      </c>
      <c r="N236" s="140">
        <v>6.0840461137969504</v>
      </c>
      <c r="O236" s="140">
        <v>8.6128672368910397</v>
      </c>
    </row>
    <row r="237" spans="1:15" customFormat="1" x14ac:dyDescent="0.2">
      <c r="A237" s="123" t="s">
        <v>584</v>
      </c>
      <c r="B237" s="122">
        <v>15843</v>
      </c>
      <c r="C237" s="122">
        <v>7191</v>
      </c>
      <c r="D237" s="178">
        <v>1.00139377501013</v>
      </c>
      <c r="E237" s="122">
        <v>7181.2835362470096</v>
      </c>
      <c r="F237" s="122">
        <v>6152.4977060657102</v>
      </c>
      <c r="G237" s="122">
        <v>1429.8849377460699</v>
      </c>
      <c r="H237" s="122"/>
      <c r="I237" s="122">
        <v>-268.86383531456403</v>
      </c>
      <c r="J237" s="122">
        <v>-132.23527225020601</v>
      </c>
      <c r="L237" s="178">
        <v>0.95</v>
      </c>
      <c r="M237" s="178">
        <v>0.96</v>
      </c>
      <c r="N237" s="140">
        <v>5.81960487281449</v>
      </c>
      <c r="O237" s="140">
        <v>8.1928927602095598</v>
      </c>
    </row>
    <row r="238" spans="1:15" customFormat="1" x14ac:dyDescent="0.2">
      <c r="A238" s="123" t="s">
        <v>585</v>
      </c>
      <c r="B238" s="122">
        <v>8432</v>
      </c>
      <c r="C238" s="122">
        <v>6814</v>
      </c>
      <c r="D238" s="178">
        <v>1.00139377501013</v>
      </c>
      <c r="E238" s="122">
        <v>6804.8186035543104</v>
      </c>
      <c r="F238" s="122">
        <v>5541.7844930532701</v>
      </c>
      <c r="G238" s="122">
        <v>1457.1554413347701</v>
      </c>
      <c r="H238" s="122"/>
      <c r="I238" s="122">
        <v>-61.886058583518903</v>
      </c>
      <c r="J238" s="122">
        <v>-132.23527225020601</v>
      </c>
      <c r="L238" s="178">
        <v>0.98275862068965503</v>
      </c>
      <c r="M238" s="178">
        <v>0.96</v>
      </c>
      <c r="N238" s="140">
        <v>5.2419354838709697</v>
      </c>
      <c r="O238" s="140">
        <v>8.34914611005693</v>
      </c>
    </row>
    <row r="239" spans="1:15" customFormat="1" x14ac:dyDescent="0.2">
      <c r="A239" s="123" t="s">
        <v>586</v>
      </c>
      <c r="B239" s="122">
        <v>25950</v>
      </c>
      <c r="C239" s="122">
        <v>6802</v>
      </c>
      <c r="D239" s="178">
        <v>1.00139377501013</v>
      </c>
      <c r="E239" s="122">
        <v>6792.6451667935899</v>
      </c>
      <c r="F239" s="122">
        <v>5874.7022477182099</v>
      </c>
      <c r="G239" s="122">
        <v>1398.2375088946701</v>
      </c>
      <c r="H239" s="122"/>
      <c r="I239" s="122">
        <v>-268.86383531456403</v>
      </c>
      <c r="J239" s="122">
        <v>-211.43075450472401</v>
      </c>
      <c r="L239" s="178">
        <v>0.95</v>
      </c>
      <c r="M239" s="178">
        <v>0.90500000000000003</v>
      </c>
      <c r="N239" s="140">
        <v>5.55684007707129</v>
      </c>
      <c r="O239" s="140">
        <v>8.0115606936416199</v>
      </c>
    </row>
    <row r="240" spans="1:15" customFormat="1" x14ac:dyDescent="0.2">
      <c r="A240" s="123" t="s">
        <v>587</v>
      </c>
      <c r="B240" s="122">
        <v>5795</v>
      </c>
      <c r="C240" s="122">
        <v>6815</v>
      </c>
      <c r="D240" s="178">
        <v>1.00139377501013</v>
      </c>
      <c r="E240" s="122">
        <v>6805.0499715730703</v>
      </c>
      <c r="F240" s="122">
        <v>5710.1676443720298</v>
      </c>
      <c r="G240" s="122">
        <v>1289.0036580347701</v>
      </c>
      <c r="H240" s="122"/>
      <c r="I240" s="122">
        <v>-61.886058583518903</v>
      </c>
      <c r="J240" s="122">
        <v>-132.23527225020601</v>
      </c>
      <c r="L240" s="178">
        <v>0.98275862068965503</v>
      </c>
      <c r="M240" s="178">
        <v>0.96</v>
      </c>
      <c r="N240" s="140">
        <v>5.40120793787748</v>
      </c>
      <c r="O240" s="140">
        <v>7.3856773080241602</v>
      </c>
    </row>
    <row r="241" spans="1:15" customFormat="1" x14ac:dyDescent="0.2">
      <c r="A241" s="123" t="s">
        <v>588</v>
      </c>
      <c r="B241" s="122">
        <v>22353</v>
      </c>
      <c r="C241" s="122">
        <v>7043</v>
      </c>
      <c r="D241" s="178">
        <v>1.00139377501013</v>
      </c>
      <c r="E241" s="122">
        <v>7033.4476218544296</v>
      </c>
      <c r="F241" s="122">
        <v>6030.2084962040699</v>
      </c>
      <c r="G241" s="122">
        <v>1364.0205331582899</v>
      </c>
      <c r="H241" s="122"/>
      <c r="I241" s="122">
        <v>-268.86383531456403</v>
      </c>
      <c r="J241" s="122">
        <v>-91.917572193359902</v>
      </c>
      <c r="L241" s="178">
        <v>0.95</v>
      </c>
      <c r="M241" s="178">
        <v>0.98799999999999999</v>
      </c>
      <c r="N241" s="140">
        <v>5.7039323580727403</v>
      </c>
      <c r="O241" s="140">
        <v>7.8155057486690804</v>
      </c>
    </row>
    <row r="242" spans="1:15" customFormat="1" x14ac:dyDescent="0.2">
      <c r="A242" s="123" t="s">
        <v>589</v>
      </c>
      <c r="B242" s="122">
        <v>4429</v>
      </c>
      <c r="C242" s="122">
        <v>6427</v>
      </c>
      <c r="D242" s="178">
        <v>1.00139377501013</v>
      </c>
      <c r="E242" s="122">
        <v>6418.0740797717499</v>
      </c>
      <c r="F242" s="122">
        <v>5800.4081610601797</v>
      </c>
      <c r="G242" s="122">
        <v>1182.1685342219</v>
      </c>
      <c r="H242" s="122"/>
      <c r="I242" s="122">
        <v>-432.26734326012502</v>
      </c>
      <c r="J242" s="122">
        <v>-132.23527225020601</v>
      </c>
      <c r="L242" s="178">
        <v>0.92413793103448305</v>
      </c>
      <c r="M242" s="178">
        <v>0.96</v>
      </c>
      <c r="N242" s="140">
        <v>5.4865658162113302</v>
      </c>
      <c r="O242" s="140">
        <v>6.7735380447053499</v>
      </c>
    </row>
    <row r="243" spans="1:15" customFormat="1" x14ac:dyDescent="0.2">
      <c r="A243" s="123" t="s">
        <v>590</v>
      </c>
      <c r="B243" s="122">
        <v>10059</v>
      </c>
      <c r="C243" s="122">
        <v>6821</v>
      </c>
      <c r="D243" s="178">
        <v>1.00139377501013</v>
      </c>
      <c r="E243" s="122">
        <v>6811.2784092048396</v>
      </c>
      <c r="F243" s="122">
        <v>5685.9157269339403</v>
      </c>
      <c r="G243" s="122">
        <v>1417.52611787195</v>
      </c>
      <c r="H243" s="122"/>
      <c r="I243" s="122">
        <v>-159.92816335085399</v>
      </c>
      <c r="J243" s="122">
        <v>-132.23527225020601</v>
      </c>
      <c r="L243" s="178">
        <v>0.96724137931034504</v>
      </c>
      <c r="M243" s="178">
        <v>0.96</v>
      </c>
      <c r="N243" s="140">
        <v>5.3782682175166503</v>
      </c>
      <c r="O243" s="140">
        <v>8.1220797295953897</v>
      </c>
    </row>
    <row r="244" spans="1:15" customFormat="1" x14ac:dyDescent="0.2">
      <c r="A244" s="123" t="s">
        <v>591</v>
      </c>
      <c r="B244" s="122">
        <v>147420</v>
      </c>
      <c r="C244" s="122">
        <v>7735</v>
      </c>
      <c r="D244" s="178">
        <v>1.00139377501013</v>
      </c>
      <c r="E244" s="122">
        <v>7724.4667794677298</v>
      </c>
      <c r="F244" s="122">
        <v>6307.9286953144601</v>
      </c>
      <c r="G244" s="122">
        <v>1430.48131608522</v>
      </c>
      <c r="H244" s="122"/>
      <c r="I244" s="122">
        <v>-40.098924190777097</v>
      </c>
      <c r="J244" s="122">
        <v>26.155692258831401</v>
      </c>
      <c r="L244" s="178">
        <v>0.986206896551724</v>
      </c>
      <c r="M244" s="178">
        <v>1.07</v>
      </c>
      <c r="N244" s="140">
        <v>5.96662596662597</v>
      </c>
      <c r="O244" s="140">
        <v>8.1963098629765305</v>
      </c>
    </row>
    <row r="245" spans="1:15" customFormat="1" ht="14.25" customHeight="1" x14ac:dyDescent="0.2">
      <c r="A245" s="18" t="s">
        <v>592</v>
      </c>
      <c r="B245" s="19"/>
      <c r="C245" s="19"/>
      <c r="D245" s="179"/>
      <c r="E245" s="19"/>
      <c r="F245" s="19"/>
      <c r="G245" s="19"/>
      <c r="H245" s="19"/>
      <c r="I245" s="19"/>
      <c r="J245" s="19"/>
      <c r="L245" s="179"/>
      <c r="M245" s="179"/>
      <c r="N245" s="68"/>
      <c r="O245" s="68"/>
    </row>
    <row r="246" spans="1:15" customFormat="1" x14ac:dyDescent="0.2">
      <c r="A246" s="123" t="s">
        <v>593</v>
      </c>
      <c r="B246" s="122">
        <v>23161</v>
      </c>
      <c r="C246" s="122">
        <v>6493</v>
      </c>
      <c r="D246" s="178">
        <v>1.00139377501013</v>
      </c>
      <c r="E246" s="122">
        <v>6483.9874280348704</v>
      </c>
      <c r="F246" s="122">
        <v>5641.8186975008803</v>
      </c>
      <c r="G246" s="122">
        <v>1322.4633203532801</v>
      </c>
      <c r="H246" s="122"/>
      <c r="I246" s="122">
        <v>-268.86383531456403</v>
      </c>
      <c r="J246" s="122">
        <v>-211.43075450472401</v>
      </c>
      <c r="L246" s="178">
        <v>0.95</v>
      </c>
      <c r="M246" s="178">
        <v>0.90500000000000003</v>
      </c>
      <c r="N246" s="140">
        <v>5.3365571434739403</v>
      </c>
      <c r="O246" s="140">
        <v>7.5773930313889704</v>
      </c>
    </row>
    <row r="247" spans="1:15" customFormat="1" x14ac:dyDescent="0.2">
      <c r="A247" s="123" t="s">
        <v>594</v>
      </c>
      <c r="B247" s="122">
        <v>51604</v>
      </c>
      <c r="C247" s="122">
        <v>7811</v>
      </c>
      <c r="D247" s="178">
        <v>1.00139377501013</v>
      </c>
      <c r="E247" s="122">
        <v>7800.6143396599</v>
      </c>
      <c r="F247" s="122">
        <v>6547.5883256962297</v>
      </c>
      <c r="G247" s="122">
        <v>1526.6588839006299</v>
      </c>
      <c r="H247" s="122"/>
      <c r="I247" s="122">
        <v>-181.71529774359701</v>
      </c>
      <c r="J247" s="122">
        <v>-91.917572193359902</v>
      </c>
      <c r="L247" s="178">
        <v>0.96379310344827596</v>
      </c>
      <c r="M247" s="178">
        <v>0.98799999999999999</v>
      </c>
      <c r="N247" s="140">
        <v>6.1933183474149303</v>
      </c>
      <c r="O247" s="140">
        <v>8.74738392372684</v>
      </c>
    </row>
    <row r="248" spans="1:15" customFormat="1" x14ac:dyDescent="0.2">
      <c r="A248" s="123" t="s">
        <v>595</v>
      </c>
      <c r="B248" s="122">
        <v>57685</v>
      </c>
      <c r="C248" s="122">
        <v>7724</v>
      </c>
      <c r="D248" s="178">
        <v>1.00139377501013</v>
      </c>
      <c r="E248" s="122">
        <v>7713.3640521118496</v>
      </c>
      <c r="F248" s="122">
        <v>6289.8797664762697</v>
      </c>
      <c r="G248" s="122">
        <v>1437.42751756752</v>
      </c>
      <c r="H248" s="122"/>
      <c r="I248" s="122">
        <v>-40.098924190777097</v>
      </c>
      <c r="J248" s="122">
        <v>26.155692258831401</v>
      </c>
      <c r="L248" s="178">
        <v>0.986206896551724</v>
      </c>
      <c r="M248" s="178">
        <v>1.07</v>
      </c>
      <c r="N248" s="140">
        <v>5.9495536101239503</v>
      </c>
      <c r="O248" s="140">
        <v>8.2361099072549209</v>
      </c>
    </row>
    <row r="249" spans="1:15" customFormat="1" x14ac:dyDescent="0.2">
      <c r="A249" s="123" t="s">
        <v>596</v>
      </c>
      <c r="B249" s="122">
        <v>10175</v>
      </c>
      <c r="C249" s="122">
        <v>7945</v>
      </c>
      <c r="D249" s="178">
        <v>1.00139377501013</v>
      </c>
      <c r="E249" s="122">
        <v>7934.2519706048697</v>
      </c>
      <c r="F249" s="122">
        <v>6660.1126236378104</v>
      </c>
      <c r="G249" s="122">
        <v>1468.2606778007801</v>
      </c>
      <c r="H249" s="122"/>
      <c r="I249" s="122">
        <v>-61.886058583518903</v>
      </c>
      <c r="J249" s="122">
        <v>-132.23527225020601</v>
      </c>
      <c r="L249" s="178">
        <v>0.98275862068965503</v>
      </c>
      <c r="M249" s="178">
        <v>0.96</v>
      </c>
      <c r="N249" s="140">
        <v>6.2997542997542997</v>
      </c>
      <c r="O249" s="140">
        <v>8.4127764127764095</v>
      </c>
    </row>
    <row r="250" spans="1:15" customFormat="1" x14ac:dyDescent="0.2">
      <c r="A250" s="123" t="s">
        <v>597</v>
      </c>
      <c r="B250" s="122">
        <v>15461</v>
      </c>
      <c r="C250" s="122">
        <v>6205</v>
      </c>
      <c r="D250" s="178">
        <v>1.00139377501013</v>
      </c>
      <c r="E250" s="122">
        <v>6196.6167598948296</v>
      </c>
      <c r="F250" s="122">
        <v>5237.8028915252899</v>
      </c>
      <c r="G250" s="122">
        <v>1319.5952758774599</v>
      </c>
      <c r="H250" s="122"/>
      <c r="I250" s="122">
        <v>-268.86383531456403</v>
      </c>
      <c r="J250" s="122">
        <v>-91.917572193359902</v>
      </c>
      <c r="L250" s="178">
        <v>0.95</v>
      </c>
      <c r="M250" s="178">
        <v>0.98799999999999999</v>
      </c>
      <c r="N250" s="140">
        <v>4.9544013970635801</v>
      </c>
      <c r="O250" s="140">
        <v>7.5609598344220901</v>
      </c>
    </row>
    <row r="251" spans="1:15" customFormat="1" x14ac:dyDescent="0.2">
      <c r="A251" s="123" t="s">
        <v>598</v>
      </c>
      <c r="B251" s="122">
        <v>15507</v>
      </c>
      <c r="C251" s="122">
        <v>6178</v>
      </c>
      <c r="D251" s="178">
        <v>1.00139377501013</v>
      </c>
      <c r="E251" s="122">
        <v>6169.6749074243398</v>
      </c>
      <c r="F251" s="122">
        <v>5263.1709347243004</v>
      </c>
      <c r="G251" s="122">
        <v>1267.2853802079601</v>
      </c>
      <c r="H251" s="122"/>
      <c r="I251" s="122">
        <v>-268.86383531456403</v>
      </c>
      <c r="J251" s="122">
        <v>-91.917572193359902</v>
      </c>
      <c r="L251" s="178">
        <v>0.95</v>
      </c>
      <c r="M251" s="178">
        <v>0.98799999999999999</v>
      </c>
      <c r="N251" s="140">
        <v>4.9783968530341101</v>
      </c>
      <c r="O251" s="140">
        <v>7.2612368607725504</v>
      </c>
    </row>
    <row r="252" spans="1:15" customFormat="1" x14ac:dyDescent="0.2">
      <c r="A252" s="123" t="s">
        <v>599</v>
      </c>
      <c r="B252" s="122">
        <v>26933</v>
      </c>
      <c r="C252" s="122">
        <v>7242</v>
      </c>
      <c r="D252" s="178">
        <v>1.00139377501013</v>
      </c>
      <c r="E252" s="122">
        <v>7231.9375633543696</v>
      </c>
      <c r="F252" s="122">
        <v>6347.2155984401497</v>
      </c>
      <c r="G252" s="122">
        <v>1277.8680171625399</v>
      </c>
      <c r="H252" s="122"/>
      <c r="I252" s="122">
        <v>-181.71529774359701</v>
      </c>
      <c r="J252" s="122">
        <v>-211.43075450472401</v>
      </c>
      <c r="L252" s="178">
        <v>0.96379310344827596</v>
      </c>
      <c r="M252" s="178">
        <v>0.90500000000000003</v>
      </c>
      <c r="N252" s="140">
        <v>6.0037871755838603</v>
      </c>
      <c r="O252" s="140">
        <v>7.3218727954553904</v>
      </c>
    </row>
    <row r="253" spans="1:15" customFormat="1" x14ac:dyDescent="0.2">
      <c r="A253" s="123" t="s">
        <v>600</v>
      </c>
      <c r="B253" s="122">
        <v>10091</v>
      </c>
      <c r="C253" s="122">
        <v>5723</v>
      </c>
      <c r="D253" s="178">
        <v>1.00139377501013</v>
      </c>
      <c r="E253" s="122">
        <v>5714.6617163495803</v>
      </c>
      <c r="F253" s="122">
        <v>4882.1337390757999</v>
      </c>
      <c r="G253" s="122">
        <v>1253.91362521054</v>
      </c>
      <c r="H253" s="122"/>
      <c r="I253" s="122">
        <v>-366.90594008189902</v>
      </c>
      <c r="J253" s="122">
        <v>-54.479707854860301</v>
      </c>
      <c r="L253" s="178">
        <v>0.93448275862068997</v>
      </c>
      <c r="M253" s="178">
        <v>1.014</v>
      </c>
      <c r="N253" s="140">
        <v>4.6179764146268996</v>
      </c>
      <c r="O253" s="140">
        <v>7.1846199583787502</v>
      </c>
    </row>
    <row r="254" spans="1:15" customFormat="1" x14ac:dyDescent="0.2">
      <c r="A254" s="123" t="s">
        <v>601</v>
      </c>
      <c r="B254" s="122">
        <v>20279</v>
      </c>
      <c r="C254" s="122">
        <v>6201</v>
      </c>
      <c r="D254" s="178">
        <v>1.00139377501013</v>
      </c>
      <c r="E254" s="122">
        <v>6192.8014186360697</v>
      </c>
      <c r="F254" s="122">
        <v>5281.0572038630899</v>
      </c>
      <c r="G254" s="122">
        <v>1363.24044740881</v>
      </c>
      <c r="H254" s="122"/>
      <c r="I254" s="122">
        <v>-268.86383531456403</v>
      </c>
      <c r="J254" s="122">
        <v>-182.632397321263</v>
      </c>
      <c r="L254" s="178">
        <v>0.95</v>
      </c>
      <c r="M254" s="178">
        <v>0.92500000000000004</v>
      </c>
      <c r="N254" s="140">
        <v>4.9953153508555603</v>
      </c>
      <c r="O254" s="140">
        <v>7.8110360471423599</v>
      </c>
    </row>
    <row r="255" spans="1:15" customFormat="1" x14ac:dyDescent="0.2">
      <c r="A255" s="123" t="s">
        <v>602</v>
      </c>
      <c r="B255" s="122">
        <v>6861</v>
      </c>
      <c r="C255" s="122">
        <v>5077</v>
      </c>
      <c r="D255" s="178">
        <v>1.00139377501013</v>
      </c>
      <c r="E255" s="122">
        <v>5069.56066049731</v>
      </c>
      <c r="F255" s="122">
        <v>4329.8899885853798</v>
      </c>
      <c r="G255" s="122">
        <v>1238.8118842440399</v>
      </c>
      <c r="H255" s="122"/>
      <c r="I255" s="122">
        <v>-366.90594008189902</v>
      </c>
      <c r="J255" s="122">
        <v>-132.23527225020601</v>
      </c>
      <c r="L255" s="178">
        <v>0.93448275862068997</v>
      </c>
      <c r="M255" s="178">
        <v>0.96</v>
      </c>
      <c r="N255" s="140">
        <v>4.0956128844191797</v>
      </c>
      <c r="O255" s="140">
        <v>7.09809065733858</v>
      </c>
    </row>
    <row r="256" spans="1:15" customFormat="1" x14ac:dyDescent="0.2">
      <c r="A256" s="123" t="s">
        <v>603</v>
      </c>
      <c r="B256" s="122">
        <v>10856</v>
      </c>
      <c r="C256" s="122">
        <v>4818</v>
      </c>
      <c r="D256" s="178">
        <v>1.00139377501013</v>
      </c>
      <c r="E256" s="122">
        <v>4811.3306289992897</v>
      </c>
      <c r="F256" s="122">
        <v>4041.4408198588699</v>
      </c>
      <c r="G256" s="122">
        <v>1191.2754570771799</v>
      </c>
      <c r="H256" s="122"/>
      <c r="I256" s="122">
        <v>-366.90594008189902</v>
      </c>
      <c r="J256" s="122">
        <v>-54.479707854860301</v>
      </c>
      <c r="L256" s="178">
        <v>0.93448275862068997</v>
      </c>
      <c r="M256" s="178">
        <v>1.014</v>
      </c>
      <c r="N256" s="140">
        <v>3.8227708179808402</v>
      </c>
      <c r="O256" s="140">
        <v>6.8257184966838604</v>
      </c>
    </row>
    <row r="257" spans="1:15" customFormat="1" x14ac:dyDescent="0.2">
      <c r="A257" s="123" t="s">
        <v>604</v>
      </c>
      <c r="B257" s="122">
        <v>10909</v>
      </c>
      <c r="C257" s="122">
        <v>6338</v>
      </c>
      <c r="D257" s="178">
        <v>1.00139377501013</v>
      </c>
      <c r="E257" s="122">
        <v>6329.53811653705</v>
      </c>
      <c r="F257" s="122">
        <v>5591.7639903393101</v>
      </c>
      <c r="G257" s="122">
        <v>1302.2767417080699</v>
      </c>
      <c r="H257" s="122"/>
      <c r="I257" s="122">
        <v>-432.26734326012502</v>
      </c>
      <c r="J257" s="122">
        <v>-132.23527225020601</v>
      </c>
      <c r="L257" s="178">
        <v>0.92413793103448305</v>
      </c>
      <c r="M257" s="178">
        <v>0.96</v>
      </c>
      <c r="N257" s="140">
        <v>5.2892107434228599</v>
      </c>
      <c r="O257" s="140">
        <v>7.4617288477403996</v>
      </c>
    </row>
    <row r="258" spans="1:15" customFormat="1" x14ac:dyDescent="0.2">
      <c r="A258" s="123" t="s">
        <v>605</v>
      </c>
      <c r="B258" s="122">
        <v>11086</v>
      </c>
      <c r="C258" s="122">
        <v>6937</v>
      </c>
      <c r="D258" s="178">
        <v>1.00139377501013</v>
      </c>
      <c r="E258" s="122">
        <v>6927.4390507259805</v>
      </c>
      <c r="F258" s="122">
        <v>5740.8946673897799</v>
      </c>
      <c r="G258" s="122">
        <v>1380.66571416992</v>
      </c>
      <c r="H258" s="122"/>
      <c r="I258" s="122">
        <v>-61.886058583518903</v>
      </c>
      <c r="J258" s="122">
        <v>-132.23527225020601</v>
      </c>
      <c r="L258" s="178">
        <v>0.98275862068965503</v>
      </c>
      <c r="M258" s="178">
        <v>0.96</v>
      </c>
      <c r="N258" s="140">
        <v>5.43027241565939</v>
      </c>
      <c r="O258" s="140">
        <v>7.9108785856034602</v>
      </c>
    </row>
    <row r="259" spans="1:15" customFormat="1" x14ac:dyDescent="0.2">
      <c r="A259" s="123" t="s">
        <v>606</v>
      </c>
      <c r="B259" s="122">
        <v>6884</v>
      </c>
      <c r="C259" s="122">
        <v>6140</v>
      </c>
      <c r="D259" s="178">
        <v>1.00139377501013</v>
      </c>
      <c r="E259" s="122">
        <v>6131.7201091879497</v>
      </c>
      <c r="F259" s="122">
        <v>5390.4400007967297</v>
      </c>
      <c r="G259" s="122">
        <v>1351.2949958796501</v>
      </c>
      <c r="H259" s="122"/>
      <c r="I259" s="122">
        <v>-366.90594008189902</v>
      </c>
      <c r="J259" s="122">
        <v>-243.108947406531</v>
      </c>
      <c r="L259" s="178">
        <v>0.93448275862068997</v>
      </c>
      <c r="M259" s="178">
        <v>0.88300000000000001</v>
      </c>
      <c r="N259" s="140">
        <v>5.0987797791981402</v>
      </c>
      <c r="O259" s="140">
        <v>7.7425915165601404</v>
      </c>
    </row>
    <row r="260" spans="1:15" customFormat="1" x14ac:dyDescent="0.2">
      <c r="A260" s="123" t="s">
        <v>607</v>
      </c>
      <c r="B260" s="122">
        <v>7039</v>
      </c>
      <c r="C260" s="122">
        <v>5652</v>
      </c>
      <c r="D260" s="178">
        <v>1.00139377501013</v>
      </c>
      <c r="E260" s="122">
        <v>5643.74350280811</v>
      </c>
      <c r="F260" s="122">
        <v>4746.06934061436</v>
      </c>
      <c r="G260" s="122">
        <v>1319.05981013051</v>
      </c>
      <c r="H260" s="122"/>
      <c r="I260" s="122">
        <v>-366.90594008189902</v>
      </c>
      <c r="J260" s="122">
        <v>-54.479707854860301</v>
      </c>
      <c r="L260" s="178">
        <v>0.93448275862068997</v>
      </c>
      <c r="M260" s="178">
        <v>1.014</v>
      </c>
      <c r="N260" s="140">
        <v>4.4892740446086101</v>
      </c>
      <c r="O260" s="140">
        <v>7.5578917459866499</v>
      </c>
    </row>
    <row r="261" spans="1:15" customFormat="1" ht="14.25" customHeight="1" x14ac:dyDescent="0.2">
      <c r="A261" s="18" t="s">
        <v>608</v>
      </c>
      <c r="B261" s="19"/>
      <c r="C261" s="19"/>
      <c r="D261" s="179"/>
      <c r="E261" s="19"/>
      <c r="F261" s="19"/>
      <c r="G261" s="19"/>
      <c r="H261" s="19"/>
      <c r="I261" s="19"/>
      <c r="J261" s="19"/>
      <c r="L261" s="179"/>
      <c r="M261" s="179"/>
      <c r="N261" s="68"/>
      <c r="O261" s="68"/>
    </row>
    <row r="262" spans="1:15" customFormat="1" x14ac:dyDescent="0.2">
      <c r="A262" s="123" t="s">
        <v>609</v>
      </c>
      <c r="B262" s="122">
        <v>26929</v>
      </c>
      <c r="C262" s="122">
        <v>6584</v>
      </c>
      <c r="D262" s="178">
        <v>1.00139377501013</v>
      </c>
      <c r="E262" s="122">
        <v>6575.1137890392001</v>
      </c>
      <c r="F262" s="122">
        <v>5621.8694108009504</v>
      </c>
      <c r="G262" s="122">
        <v>1317.5920733031101</v>
      </c>
      <c r="H262" s="122"/>
      <c r="I262" s="122">
        <v>-181.71529774359701</v>
      </c>
      <c r="J262" s="122">
        <v>-182.632397321263</v>
      </c>
      <c r="L262" s="178">
        <v>0.96379310344827596</v>
      </c>
      <c r="M262" s="178">
        <v>0.92500000000000004</v>
      </c>
      <c r="N262" s="140">
        <v>5.3176872516617797</v>
      </c>
      <c r="O262" s="140">
        <v>7.54948197110921</v>
      </c>
    </row>
    <row r="263" spans="1:15" customFormat="1" x14ac:dyDescent="0.2">
      <c r="A263" s="123" t="s">
        <v>610</v>
      </c>
      <c r="B263" s="122">
        <v>99788</v>
      </c>
      <c r="C263" s="122">
        <v>7531</v>
      </c>
      <c r="D263" s="178">
        <v>1.00139377501013</v>
      </c>
      <c r="E263" s="122">
        <v>7520.0860240619504</v>
      </c>
      <c r="F263" s="122">
        <v>6127.8472006340999</v>
      </c>
      <c r="G263" s="122">
        <v>1406.1820553598</v>
      </c>
      <c r="H263" s="122"/>
      <c r="I263" s="122">
        <v>-40.098924190777097</v>
      </c>
      <c r="J263" s="122">
        <v>26.155692258831401</v>
      </c>
      <c r="L263" s="178">
        <v>0.986206896551724</v>
      </c>
      <c r="M263" s="178">
        <v>1.07</v>
      </c>
      <c r="N263" s="140">
        <v>5.7962881308373797</v>
      </c>
      <c r="O263" s="140">
        <v>8.0570810117449003</v>
      </c>
    </row>
    <row r="264" spans="1:15" customFormat="1" x14ac:dyDescent="0.2">
      <c r="A264" s="123" t="s">
        <v>611</v>
      </c>
      <c r="B264" s="122">
        <v>9564</v>
      </c>
      <c r="C264" s="122">
        <v>6127</v>
      </c>
      <c r="D264" s="178">
        <v>1.00139377501013</v>
      </c>
      <c r="E264" s="122">
        <v>6118.1331243944196</v>
      </c>
      <c r="F264" s="122">
        <v>5228.5291652440301</v>
      </c>
      <c r="G264" s="122">
        <v>1260.9628770059701</v>
      </c>
      <c r="H264" s="122"/>
      <c r="I264" s="122">
        <v>-159.92816335085399</v>
      </c>
      <c r="J264" s="122">
        <v>-211.43075450472401</v>
      </c>
      <c r="L264" s="178">
        <v>0.96724137931034504</v>
      </c>
      <c r="M264" s="178">
        <v>0.90500000000000003</v>
      </c>
      <c r="N264" s="140">
        <v>4.9456294437473902</v>
      </c>
      <c r="O264" s="140">
        <v>7.2250104558762001</v>
      </c>
    </row>
    <row r="265" spans="1:15" customFormat="1" x14ac:dyDescent="0.2">
      <c r="A265" s="123" t="s">
        <v>612</v>
      </c>
      <c r="B265" s="122">
        <v>37299</v>
      </c>
      <c r="C265" s="122">
        <v>6444</v>
      </c>
      <c r="D265" s="178">
        <v>1.00139377501013</v>
      </c>
      <c r="E265" s="122">
        <v>6435.1534440488904</v>
      </c>
      <c r="F265" s="122">
        <v>5396.6930508423802</v>
      </c>
      <c r="G265" s="122">
        <v>1402.80808827138</v>
      </c>
      <c r="H265" s="122"/>
      <c r="I265" s="122">
        <v>-181.71529774359701</v>
      </c>
      <c r="J265" s="122">
        <v>-182.632397321263</v>
      </c>
      <c r="L265" s="178">
        <v>0.96379310344827596</v>
      </c>
      <c r="M265" s="178">
        <v>0.92500000000000004</v>
      </c>
      <c r="N265" s="140">
        <v>5.1046944958309899</v>
      </c>
      <c r="O265" s="140">
        <v>8.0377490013137098</v>
      </c>
    </row>
    <row r="266" spans="1:15" customFormat="1" x14ac:dyDescent="0.2">
      <c r="A266" s="123" t="s">
        <v>613</v>
      </c>
      <c r="B266" s="122">
        <v>19067</v>
      </c>
      <c r="C266" s="122">
        <v>5724</v>
      </c>
      <c r="D266" s="178">
        <v>1.00139377501013</v>
      </c>
      <c r="E266" s="122">
        <v>5715.7175328943604</v>
      </c>
      <c r="F266" s="122">
        <v>4995.7464221460596</v>
      </c>
      <c r="G266" s="122">
        <v>1329.98599823673</v>
      </c>
      <c r="H266" s="122"/>
      <c r="I266" s="122">
        <v>-366.90594008189902</v>
      </c>
      <c r="J266" s="122">
        <v>-243.108947406531</v>
      </c>
      <c r="L266" s="178">
        <v>0.93448275862068997</v>
      </c>
      <c r="M266" s="178">
        <v>0.88300000000000001</v>
      </c>
      <c r="N266" s="140">
        <v>4.7254418629044901</v>
      </c>
      <c r="O266" s="140">
        <v>7.6204961451722903</v>
      </c>
    </row>
    <row r="267" spans="1:15" customFormat="1" x14ac:dyDescent="0.2">
      <c r="A267" s="123" t="s">
        <v>614</v>
      </c>
      <c r="B267" s="122">
        <v>9511</v>
      </c>
      <c r="C267" s="122">
        <v>6216</v>
      </c>
      <c r="D267" s="178">
        <v>1.00139377501013</v>
      </c>
      <c r="E267" s="122">
        <v>6207.1785070758096</v>
      </c>
      <c r="F267" s="122">
        <v>5546.6699658236103</v>
      </c>
      <c r="G267" s="122">
        <v>1335.8848319188601</v>
      </c>
      <c r="H267" s="122"/>
      <c r="I267" s="122">
        <v>-432.26734326012502</v>
      </c>
      <c r="J267" s="122">
        <v>-243.108947406531</v>
      </c>
      <c r="L267" s="178">
        <v>0.92413793103448305</v>
      </c>
      <c r="M267" s="178">
        <v>0.88300000000000001</v>
      </c>
      <c r="N267" s="140">
        <v>5.2465566186520904</v>
      </c>
      <c r="O267" s="140">
        <v>7.6542950268110603</v>
      </c>
    </row>
    <row r="268" spans="1:15" customFormat="1" x14ac:dyDescent="0.2">
      <c r="A268" s="123" t="s">
        <v>615</v>
      </c>
      <c r="B268" s="122">
        <v>5856</v>
      </c>
      <c r="C268" s="122">
        <v>5654</v>
      </c>
      <c r="D268" s="178">
        <v>1.00139377501013</v>
      </c>
      <c r="E268" s="122">
        <v>5646.4115748816703</v>
      </c>
      <c r="F268" s="122">
        <v>5036.8741152183402</v>
      </c>
      <c r="G268" s="122">
        <v>1108.67867199544</v>
      </c>
      <c r="H268" s="122"/>
      <c r="I268" s="122">
        <v>-366.90594008189902</v>
      </c>
      <c r="J268" s="122">
        <v>-132.23527225020601</v>
      </c>
      <c r="L268" s="178">
        <v>0.93448275862068997</v>
      </c>
      <c r="M268" s="178">
        <v>0.96</v>
      </c>
      <c r="N268" s="140">
        <v>4.7643442622950802</v>
      </c>
      <c r="O268" s="140">
        <v>6.35245901639344</v>
      </c>
    </row>
    <row r="269" spans="1:15" customFormat="1" x14ac:dyDescent="0.2">
      <c r="A269" s="123" t="s">
        <v>616</v>
      </c>
      <c r="B269" s="122">
        <v>11631</v>
      </c>
      <c r="C269" s="122">
        <v>5979</v>
      </c>
      <c r="D269" s="178">
        <v>1.00139377501013</v>
      </c>
      <c r="E269" s="122">
        <v>5970.4552328768004</v>
      </c>
      <c r="F269" s="122">
        <v>5262.83155047522</v>
      </c>
      <c r="G269" s="122">
        <v>1285.9603769882101</v>
      </c>
      <c r="H269" s="122"/>
      <c r="I269" s="122">
        <v>-366.90594008189902</v>
      </c>
      <c r="J269" s="122">
        <v>-211.43075450472401</v>
      </c>
      <c r="L269" s="178">
        <v>0.93448275862068997</v>
      </c>
      <c r="M269" s="178">
        <v>0.90500000000000003</v>
      </c>
      <c r="N269" s="140">
        <v>4.9780758318287299</v>
      </c>
      <c r="O269" s="140">
        <v>7.3682400481471904</v>
      </c>
    </row>
    <row r="270" spans="1:15" customFormat="1" x14ac:dyDescent="0.2">
      <c r="A270" s="123" t="s">
        <v>617</v>
      </c>
      <c r="B270" s="122">
        <v>38949</v>
      </c>
      <c r="C270" s="122">
        <v>6667</v>
      </c>
      <c r="D270" s="178">
        <v>1.00139377501013</v>
      </c>
      <c r="E270" s="122">
        <v>6657.50991263388</v>
      </c>
      <c r="F270" s="122">
        <v>5702.7942388891597</v>
      </c>
      <c r="G270" s="122">
        <v>1347.86172599304</v>
      </c>
      <c r="H270" s="122"/>
      <c r="I270" s="122">
        <v>-181.71529774359701</v>
      </c>
      <c r="J270" s="122">
        <v>-211.43075450472401</v>
      </c>
      <c r="L270" s="178">
        <v>0.96379310344827596</v>
      </c>
      <c r="M270" s="178">
        <v>0.90500000000000003</v>
      </c>
      <c r="N270" s="140">
        <v>5.3942334848134701</v>
      </c>
      <c r="O270" s="140">
        <v>7.7229197155254301</v>
      </c>
    </row>
    <row r="271" spans="1:15" customFormat="1" x14ac:dyDescent="0.2">
      <c r="A271" s="123" t="s">
        <v>618</v>
      </c>
      <c r="B271" s="122">
        <v>25992</v>
      </c>
      <c r="C271" s="122">
        <v>6470</v>
      </c>
      <c r="D271" s="178">
        <v>1.00139377501013</v>
      </c>
      <c r="E271" s="122">
        <v>6461.0024470569797</v>
      </c>
      <c r="F271" s="122">
        <v>5576.42310626363</v>
      </c>
      <c r="G271" s="122">
        <v>1248.9270358582</v>
      </c>
      <c r="H271" s="122"/>
      <c r="I271" s="122">
        <v>-181.71529774359701</v>
      </c>
      <c r="J271" s="122">
        <v>-182.632397321263</v>
      </c>
      <c r="L271" s="178">
        <v>0.96379310344827596</v>
      </c>
      <c r="M271" s="178">
        <v>0.92500000000000004</v>
      </c>
      <c r="N271" s="140">
        <v>5.2746999076638996</v>
      </c>
      <c r="O271" s="140">
        <v>7.1560480147737797</v>
      </c>
    </row>
    <row r="272" spans="1:15" customFormat="1" ht="14.25" customHeight="1" x14ac:dyDescent="0.2">
      <c r="A272" s="18" t="s">
        <v>619</v>
      </c>
      <c r="B272" s="19"/>
      <c r="C272" s="19"/>
      <c r="D272" s="179"/>
      <c r="E272" s="19"/>
      <c r="F272" s="19"/>
      <c r="G272" s="19"/>
      <c r="H272" s="19"/>
      <c r="I272" s="19"/>
      <c r="J272" s="19"/>
      <c r="L272" s="179"/>
      <c r="M272" s="179"/>
      <c r="N272" s="68"/>
      <c r="O272" s="68"/>
    </row>
    <row r="273" spans="1:15" customFormat="1" x14ac:dyDescent="0.2">
      <c r="A273" s="123" t="s">
        <v>620</v>
      </c>
      <c r="B273" s="122">
        <v>25269</v>
      </c>
      <c r="C273" s="122">
        <v>6473</v>
      </c>
      <c r="D273" s="178">
        <v>1.00139377501013</v>
      </c>
      <c r="E273" s="122">
        <v>6464.2639780032196</v>
      </c>
      <c r="F273" s="122">
        <v>5443.1111490048597</v>
      </c>
      <c r="G273" s="122">
        <v>1385.5005240632099</v>
      </c>
      <c r="H273" s="122"/>
      <c r="I273" s="122">
        <v>-181.71529774359701</v>
      </c>
      <c r="J273" s="122">
        <v>-182.632397321263</v>
      </c>
      <c r="L273" s="178">
        <v>0.96379310344827596</v>
      </c>
      <c r="M273" s="178">
        <v>0.92500000000000004</v>
      </c>
      <c r="N273" s="140">
        <v>5.1486010526732402</v>
      </c>
      <c r="O273" s="140">
        <v>7.9385808698405196</v>
      </c>
    </row>
    <row r="274" spans="1:15" customFormat="1" x14ac:dyDescent="0.2">
      <c r="A274" s="123" t="s">
        <v>621</v>
      </c>
      <c r="B274" s="122">
        <v>18681</v>
      </c>
      <c r="C274" s="122">
        <v>5325</v>
      </c>
      <c r="D274" s="178">
        <v>1.00139377501013</v>
      </c>
      <c r="E274" s="122">
        <v>5317.5994873746604</v>
      </c>
      <c r="F274" s="122">
        <v>4634.9146683509598</v>
      </c>
      <c r="G274" s="122">
        <v>1134.1810516595301</v>
      </c>
      <c r="H274" s="122"/>
      <c r="I274" s="122">
        <v>-268.86383531456403</v>
      </c>
      <c r="J274" s="122">
        <v>-182.632397321263</v>
      </c>
      <c r="L274" s="178">
        <v>0.95</v>
      </c>
      <c r="M274" s="178">
        <v>0.92500000000000004</v>
      </c>
      <c r="N274" s="140">
        <v>4.3841336116910199</v>
      </c>
      <c r="O274" s="140">
        <v>6.4985814463893803</v>
      </c>
    </row>
    <row r="275" spans="1:15" customFormat="1" x14ac:dyDescent="0.2">
      <c r="A275" s="123" t="s">
        <v>622</v>
      </c>
      <c r="B275" s="122">
        <v>19846</v>
      </c>
      <c r="C275" s="122">
        <v>6173</v>
      </c>
      <c r="D275" s="178">
        <v>1.00139377501013</v>
      </c>
      <c r="E275" s="122">
        <v>6164.2510015953903</v>
      </c>
      <c r="F275" s="122">
        <v>5438.8955260003204</v>
      </c>
      <c r="G275" s="122">
        <v>1237.3282583161599</v>
      </c>
      <c r="H275" s="122"/>
      <c r="I275" s="122">
        <v>-268.86383531456403</v>
      </c>
      <c r="J275" s="122">
        <v>-243.108947406531</v>
      </c>
      <c r="L275" s="178">
        <v>0.95</v>
      </c>
      <c r="M275" s="178">
        <v>0.88300000000000001</v>
      </c>
      <c r="N275" s="140">
        <v>5.1446135241358499</v>
      </c>
      <c r="O275" s="140">
        <v>7.08958984178172</v>
      </c>
    </row>
    <row r="276" spans="1:15" customFormat="1" x14ac:dyDescent="0.2">
      <c r="A276" s="123" t="s">
        <v>623</v>
      </c>
      <c r="B276" s="122">
        <v>98325</v>
      </c>
      <c r="C276" s="122">
        <v>7160</v>
      </c>
      <c r="D276" s="178">
        <v>1.00139377501013</v>
      </c>
      <c r="E276" s="122">
        <v>7149.9773200117197</v>
      </c>
      <c r="F276" s="122">
        <v>5701.8479730345198</v>
      </c>
      <c r="G276" s="122">
        <v>1462.07257890915</v>
      </c>
      <c r="H276" s="122"/>
      <c r="I276" s="122">
        <v>-40.098924190777097</v>
      </c>
      <c r="J276" s="122">
        <v>26.155692258831401</v>
      </c>
      <c r="L276" s="178">
        <v>0.986206896551724</v>
      </c>
      <c r="M276" s="178">
        <v>1.07</v>
      </c>
      <c r="N276" s="140">
        <v>5.3933384185100399</v>
      </c>
      <c r="O276" s="140">
        <v>8.3773201118738907</v>
      </c>
    </row>
    <row r="277" spans="1:15" customFormat="1" x14ac:dyDescent="0.2">
      <c r="A277" s="123" t="s">
        <v>624</v>
      </c>
      <c r="B277" s="122">
        <v>17992</v>
      </c>
      <c r="C277" s="122">
        <v>7047</v>
      </c>
      <c r="D277" s="178">
        <v>1.00139377501013</v>
      </c>
      <c r="E277" s="122">
        <v>7037.56529513439</v>
      </c>
      <c r="F277" s="122">
        <v>5646.7935093391898</v>
      </c>
      <c r="G277" s="122">
        <v>1433.7017414157499</v>
      </c>
      <c r="H277" s="122"/>
      <c r="I277" s="122">
        <v>-61.886058583518903</v>
      </c>
      <c r="J277" s="122">
        <v>18.9561029629659</v>
      </c>
      <c r="L277" s="178">
        <v>0.98275862068965503</v>
      </c>
      <c r="M277" s="178">
        <v>1.0649999999999999</v>
      </c>
      <c r="N277" s="140">
        <v>5.34126278345932</v>
      </c>
      <c r="O277" s="140">
        <v>8.2147621164962192</v>
      </c>
    </row>
    <row r="278" spans="1:15" customFormat="1" x14ac:dyDescent="0.2">
      <c r="A278" s="123" t="s">
        <v>625</v>
      </c>
      <c r="B278" s="122">
        <v>9495</v>
      </c>
      <c r="C278" s="122">
        <v>5187</v>
      </c>
      <c r="D278" s="178">
        <v>1.00139377501013</v>
      </c>
      <c r="E278" s="122">
        <v>5179.5398185306003</v>
      </c>
      <c r="F278" s="122">
        <v>4598.4666821929604</v>
      </c>
      <c r="G278" s="122">
        <v>1191.08802382607</v>
      </c>
      <c r="H278" s="122"/>
      <c r="I278" s="122">
        <v>-366.90594008189902</v>
      </c>
      <c r="J278" s="122">
        <v>-243.108947406531</v>
      </c>
      <c r="L278" s="178">
        <v>0.93448275862068997</v>
      </c>
      <c r="M278" s="178">
        <v>0.88300000000000001</v>
      </c>
      <c r="N278" s="140">
        <v>4.3496577145866198</v>
      </c>
      <c r="O278" s="140">
        <v>6.8246445497630299</v>
      </c>
    </row>
    <row r="279" spans="1:15" customFormat="1" x14ac:dyDescent="0.2">
      <c r="A279" s="123" t="s">
        <v>626</v>
      </c>
      <c r="B279" s="122">
        <v>55964</v>
      </c>
      <c r="C279" s="122">
        <v>7371</v>
      </c>
      <c r="D279" s="178">
        <v>1.00139377501013</v>
      </c>
      <c r="E279" s="122">
        <v>7360.4483626201099</v>
      </c>
      <c r="F279" s="122">
        <v>5969.4771797199101</v>
      </c>
      <c r="G279" s="122">
        <v>1404.91441483215</v>
      </c>
      <c r="H279" s="122"/>
      <c r="I279" s="122">
        <v>-40.098924190777097</v>
      </c>
      <c r="J279" s="122">
        <v>26.155692258831401</v>
      </c>
      <c r="L279" s="178">
        <v>0.986206896551724</v>
      </c>
      <c r="M279" s="178">
        <v>1.07</v>
      </c>
      <c r="N279" s="140">
        <v>5.6464870273747403</v>
      </c>
      <c r="O279" s="140">
        <v>8.0498177399756994</v>
      </c>
    </row>
    <row r="280" spans="1:15" customFormat="1" ht="14.25" customHeight="1" x14ac:dyDescent="0.2">
      <c r="A280" s="18" t="s">
        <v>627</v>
      </c>
      <c r="B280" s="19"/>
      <c r="C280" s="19"/>
      <c r="D280" s="179"/>
      <c r="E280" s="19"/>
      <c r="F280" s="19"/>
      <c r="G280" s="19"/>
      <c r="H280" s="19"/>
      <c r="I280" s="19"/>
      <c r="J280" s="19"/>
      <c r="L280" s="179"/>
      <c r="M280" s="179"/>
      <c r="N280" s="68"/>
      <c r="O280" s="68"/>
    </row>
    <row r="281" spans="1:15" customFormat="1" x14ac:dyDescent="0.2">
      <c r="A281" s="123" t="s">
        <v>628</v>
      </c>
      <c r="B281" s="122">
        <v>7081</v>
      </c>
      <c r="C281" s="122">
        <v>5865</v>
      </c>
      <c r="D281" s="178">
        <v>1.00139377501013</v>
      </c>
      <c r="E281" s="122">
        <v>5856.6516259013997</v>
      </c>
      <c r="F281" s="122">
        <v>4971.73074831142</v>
      </c>
      <c r="G281" s="122">
        <v>1306.30652552674</v>
      </c>
      <c r="H281" s="122"/>
      <c r="I281" s="122">
        <v>-366.90594008189902</v>
      </c>
      <c r="J281" s="122">
        <v>-54.479707854860301</v>
      </c>
      <c r="L281" s="178">
        <v>0.93448275862068997</v>
      </c>
      <c r="M281" s="178">
        <v>1.014</v>
      </c>
      <c r="N281" s="140">
        <v>4.7027256037282896</v>
      </c>
      <c r="O281" s="140">
        <v>7.4848185284564304</v>
      </c>
    </row>
    <row r="282" spans="1:15" customFormat="1" x14ac:dyDescent="0.2">
      <c r="A282" s="123" t="s">
        <v>629</v>
      </c>
      <c r="B282" s="122">
        <v>6492</v>
      </c>
      <c r="C282" s="122">
        <v>5069</v>
      </c>
      <c r="D282" s="178">
        <v>1.00139377501013</v>
      </c>
      <c r="E282" s="122">
        <v>5062.2096375534502</v>
      </c>
      <c r="F282" s="122">
        <v>4510.8586607752404</v>
      </c>
      <c r="G282" s="122">
        <v>1161.3658642666401</v>
      </c>
      <c r="H282" s="122"/>
      <c r="I282" s="122">
        <v>-366.90594008189902</v>
      </c>
      <c r="J282" s="122">
        <v>-243.108947406531</v>
      </c>
      <c r="L282" s="178">
        <v>0.93448275862068997</v>
      </c>
      <c r="M282" s="178">
        <v>0.88300000000000001</v>
      </c>
      <c r="N282" s="140">
        <v>4.2667898952557</v>
      </c>
      <c r="O282" s="140">
        <v>6.6543438077634001</v>
      </c>
    </row>
    <row r="283" spans="1:15" customFormat="1" x14ac:dyDescent="0.2">
      <c r="A283" s="123" t="s">
        <v>630</v>
      </c>
      <c r="B283" s="122">
        <v>10200</v>
      </c>
      <c r="C283" s="122">
        <v>5037</v>
      </c>
      <c r="D283" s="178">
        <v>1.00139377501013</v>
      </c>
      <c r="E283" s="122">
        <v>5030.3938155917604</v>
      </c>
      <c r="F283" s="122">
        <v>4363.5492862044202</v>
      </c>
      <c r="G283" s="122">
        <v>1088.2301773240999</v>
      </c>
      <c r="H283" s="122"/>
      <c r="I283" s="122">
        <v>-366.90594008189902</v>
      </c>
      <c r="J283" s="122">
        <v>-54.479707854860301</v>
      </c>
      <c r="L283" s="178">
        <v>0.93448275862068997</v>
      </c>
      <c r="M283" s="178">
        <v>1.014</v>
      </c>
      <c r="N283" s="140">
        <v>4.12745098039216</v>
      </c>
      <c r="O283" s="140">
        <v>6.2352941176470598</v>
      </c>
    </row>
    <row r="284" spans="1:15" customFormat="1" x14ac:dyDescent="0.2">
      <c r="A284" s="123" t="s">
        <v>631</v>
      </c>
      <c r="B284" s="122">
        <v>14843</v>
      </c>
      <c r="C284" s="122">
        <v>8583</v>
      </c>
      <c r="D284" s="178">
        <v>1.00139377501013</v>
      </c>
      <c r="E284" s="122">
        <v>8571.2544331831305</v>
      </c>
      <c r="F284" s="122">
        <v>6894.6405844782603</v>
      </c>
      <c r="G284" s="122">
        <v>1870.7351795386001</v>
      </c>
      <c r="H284" s="122"/>
      <c r="I284" s="122">
        <v>-61.886058583518903</v>
      </c>
      <c r="J284" s="122">
        <v>-132.23527225020601</v>
      </c>
      <c r="L284" s="178">
        <v>0.98275862068965503</v>
      </c>
      <c r="M284" s="178">
        <v>0.96</v>
      </c>
      <c r="N284" s="140">
        <v>6.5215926699454299</v>
      </c>
      <c r="O284" s="140">
        <v>10.7188573738463</v>
      </c>
    </row>
    <row r="285" spans="1:15" customFormat="1" x14ac:dyDescent="0.2">
      <c r="A285" s="123" t="s">
        <v>632</v>
      </c>
      <c r="B285" s="122">
        <v>5415</v>
      </c>
      <c r="C285" s="122">
        <v>5881</v>
      </c>
      <c r="D285" s="178">
        <v>1.00139377501013</v>
      </c>
      <c r="E285" s="122">
        <v>5873.0289977127204</v>
      </c>
      <c r="F285" s="122">
        <v>5251.8435556583499</v>
      </c>
      <c r="G285" s="122">
        <v>1231.2003295428001</v>
      </c>
      <c r="H285" s="122"/>
      <c r="I285" s="122">
        <v>-366.90594008189902</v>
      </c>
      <c r="J285" s="122">
        <v>-243.108947406531</v>
      </c>
      <c r="L285" s="178">
        <v>0.93448275862068997</v>
      </c>
      <c r="M285" s="178">
        <v>0.88300000000000001</v>
      </c>
      <c r="N285" s="140">
        <v>4.9676823638042498</v>
      </c>
      <c r="O285" s="140">
        <v>7.0544783010156999</v>
      </c>
    </row>
    <row r="286" spans="1:15" customFormat="1" x14ac:dyDescent="0.2">
      <c r="A286" s="123" t="s">
        <v>633</v>
      </c>
      <c r="B286" s="122">
        <v>11809</v>
      </c>
      <c r="C286" s="122">
        <v>5899</v>
      </c>
      <c r="D286" s="178">
        <v>1.00139377501013</v>
      </c>
      <c r="E286" s="122">
        <v>5890.7066948968204</v>
      </c>
      <c r="F286" s="122">
        <v>5380.45880990772</v>
      </c>
      <c r="G286" s="122">
        <v>1120.26277247753</v>
      </c>
      <c r="H286" s="122"/>
      <c r="I286" s="122">
        <v>-366.90594008189902</v>
      </c>
      <c r="J286" s="122">
        <v>-243.108947406531</v>
      </c>
      <c r="L286" s="178">
        <v>0.93448275862068997</v>
      </c>
      <c r="M286" s="178">
        <v>0.88300000000000001</v>
      </c>
      <c r="N286" s="140">
        <v>5.08933864002032</v>
      </c>
      <c r="O286" s="140">
        <v>6.4188330934033404</v>
      </c>
    </row>
    <row r="287" spans="1:15" customFormat="1" x14ac:dyDescent="0.2">
      <c r="A287" s="123" t="s">
        <v>634</v>
      </c>
      <c r="B287" s="122">
        <v>11088</v>
      </c>
      <c r="C287" s="122">
        <v>6774</v>
      </c>
      <c r="D287" s="178">
        <v>1.00139377501013</v>
      </c>
      <c r="E287" s="122">
        <v>6764.7275093626704</v>
      </c>
      <c r="F287" s="122">
        <v>5711.2552032137901</v>
      </c>
      <c r="G287" s="122">
        <v>1474.8579540856299</v>
      </c>
      <c r="H287" s="122"/>
      <c r="I287" s="122">
        <v>-366.90594008189902</v>
      </c>
      <c r="J287" s="122">
        <v>-54.479707854860301</v>
      </c>
      <c r="L287" s="178">
        <v>0.93448275862068997</v>
      </c>
      <c r="M287" s="178">
        <v>1.014</v>
      </c>
      <c r="N287" s="140">
        <v>5.4022366522366498</v>
      </c>
      <c r="O287" s="140">
        <v>8.4505772005772002</v>
      </c>
    </row>
    <row r="288" spans="1:15" customFormat="1" x14ac:dyDescent="0.2">
      <c r="A288" s="123" t="s">
        <v>635</v>
      </c>
      <c r="B288" s="122">
        <v>61745</v>
      </c>
      <c r="C288" s="122">
        <v>7478</v>
      </c>
      <c r="D288" s="178">
        <v>1.00139377501013</v>
      </c>
      <c r="E288" s="122">
        <v>7467.4744018947604</v>
      </c>
      <c r="F288" s="122">
        <v>6074.9090148383802</v>
      </c>
      <c r="G288" s="122">
        <v>1406.50861898833</v>
      </c>
      <c r="H288" s="122"/>
      <c r="I288" s="122">
        <v>-40.098924190777097</v>
      </c>
      <c r="J288" s="122">
        <v>26.155692258831401</v>
      </c>
      <c r="L288" s="178">
        <v>0.986206896551724</v>
      </c>
      <c r="M288" s="178">
        <v>1.07</v>
      </c>
      <c r="N288" s="140">
        <v>5.7462142683618103</v>
      </c>
      <c r="O288" s="140">
        <v>8.0589521418738403</v>
      </c>
    </row>
    <row r="289" spans="1:15" customFormat="1" ht="14.25" customHeight="1" x14ac:dyDescent="0.2">
      <c r="A289" s="18" t="s">
        <v>636</v>
      </c>
      <c r="B289" s="19"/>
      <c r="C289" s="19"/>
      <c r="D289" s="179"/>
      <c r="E289" s="19"/>
      <c r="F289" s="19"/>
      <c r="G289" s="19"/>
      <c r="H289" s="19"/>
      <c r="I289" s="19"/>
      <c r="J289" s="19"/>
      <c r="L289" s="179"/>
      <c r="M289" s="179"/>
      <c r="N289" s="68"/>
      <c r="O289" s="68"/>
    </row>
    <row r="290" spans="1:15" customFormat="1" x14ac:dyDescent="0.2">
      <c r="A290" s="123" t="s">
        <v>637</v>
      </c>
      <c r="B290" s="122">
        <v>2454</v>
      </c>
      <c r="C290" s="122">
        <v>5621</v>
      </c>
      <c r="D290" s="178">
        <v>1.00139377501013</v>
      </c>
      <c r="E290" s="122">
        <v>5612.7600547124202</v>
      </c>
      <c r="F290" s="122">
        <v>4781.9648775866799</v>
      </c>
      <c r="G290" s="122">
        <v>1329.9363894578401</v>
      </c>
      <c r="H290" s="122"/>
      <c r="I290" s="122">
        <v>-366.90594008189902</v>
      </c>
      <c r="J290" s="122">
        <v>-132.23527225020601</v>
      </c>
      <c r="L290" s="178">
        <v>0.93448275862068997</v>
      </c>
      <c r="M290" s="178">
        <v>0.96</v>
      </c>
      <c r="N290" s="140">
        <v>4.5232273838630803</v>
      </c>
      <c r="O290" s="140">
        <v>7.6202118989405099</v>
      </c>
    </row>
    <row r="291" spans="1:15" customFormat="1" x14ac:dyDescent="0.2">
      <c r="A291" s="123" t="s">
        <v>638</v>
      </c>
      <c r="B291" s="122">
        <v>2719</v>
      </c>
      <c r="C291" s="122">
        <v>5705</v>
      </c>
      <c r="D291" s="178">
        <v>1.00139377501013</v>
      </c>
      <c r="E291" s="122">
        <v>5696.5840046957901</v>
      </c>
      <c r="F291" s="122">
        <v>4821.3697550110101</v>
      </c>
      <c r="G291" s="122">
        <v>1296.5998976215401</v>
      </c>
      <c r="H291" s="122"/>
      <c r="I291" s="122">
        <v>-366.90594008189902</v>
      </c>
      <c r="J291" s="122">
        <v>-54.479707854860301</v>
      </c>
      <c r="L291" s="178">
        <v>0.93448275862068997</v>
      </c>
      <c r="M291" s="178">
        <v>1.014</v>
      </c>
      <c r="N291" s="140">
        <v>4.5605001838911399</v>
      </c>
      <c r="O291" s="140">
        <v>7.4292019124678204</v>
      </c>
    </row>
    <row r="292" spans="1:15" customFormat="1" x14ac:dyDescent="0.2">
      <c r="A292" s="123" t="s">
        <v>639</v>
      </c>
      <c r="B292" s="122">
        <v>12187</v>
      </c>
      <c r="C292" s="122">
        <v>6715</v>
      </c>
      <c r="D292" s="178">
        <v>1.00139377501013</v>
      </c>
      <c r="E292" s="122">
        <v>6705.5273953052001</v>
      </c>
      <c r="F292" s="122">
        <v>5898.88681450286</v>
      </c>
      <c r="G292" s="122">
        <v>1356.1789182054999</v>
      </c>
      <c r="H292" s="122"/>
      <c r="I292" s="122">
        <v>-366.90594008189902</v>
      </c>
      <c r="J292" s="122">
        <v>-182.632397321263</v>
      </c>
      <c r="L292" s="178">
        <v>0.93448275862068997</v>
      </c>
      <c r="M292" s="178">
        <v>0.92500000000000004</v>
      </c>
      <c r="N292" s="140">
        <v>5.5797160909165502</v>
      </c>
      <c r="O292" s="140">
        <v>7.77057520308525</v>
      </c>
    </row>
    <row r="293" spans="1:15" customFormat="1" x14ac:dyDescent="0.2">
      <c r="A293" s="123" t="s">
        <v>640</v>
      </c>
      <c r="B293" s="122">
        <v>3100</v>
      </c>
      <c r="C293" s="122">
        <v>5988</v>
      </c>
      <c r="D293" s="178">
        <v>1.00139377501013</v>
      </c>
      <c r="E293" s="122">
        <v>5979.7109905103598</v>
      </c>
      <c r="F293" s="122">
        <v>5251.9065349551001</v>
      </c>
      <c r="G293" s="122">
        <v>1306.14115014189</v>
      </c>
      <c r="H293" s="122"/>
      <c r="I293" s="122">
        <v>-366.90594008189902</v>
      </c>
      <c r="J293" s="122">
        <v>-211.43075450472401</v>
      </c>
      <c r="L293" s="178">
        <v>0.93448275862068997</v>
      </c>
      <c r="M293" s="178">
        <v>0.90500000000000003</v>
      </c>
      <c r="N293" s="140">
        <v>4.9677419354838701</v>
      </c>
      <c r="O293" s="140">
        <v>7.4838709677419404</v>
      </c>
    </row>
    <row r="294" spans="1:15" customFormat="1" x14ac:dyDescent="0.2">
      <c r="A294" s="123" t="s">
        <v>641</v>
      </c>
      <c r="B294" s="122">
        <v>7132</v>
      </c>
      <c r="C294" s="122">
        <v>5901</v>
      </c>
      <c r="D294" s="178">
        <v>1.00139377501013</v>
      </c>
      <c r="E294" s="122">
        <v>5892.6779947759296</v>
      </c>
      <c r="F294" s="122">
        <v>5232.6457316952301</v>
      </c>
      <c r="G294" s="122">
        <v>1270.04715056912</v>
      </c>
      <c r="H294" s="122"/>
      <c r="I294" s="122">
        <v>-366.90594008189902</v>
      </c>
      <c r="J294" s="122">
        <v>-243.108947406531</v>
      </c>
      <c r="L294" s="178">
        <v>0.93448275862068997</v>
      </c>
      <c r="M294" s="178">
        <v>0.88300000000000001</v>
      </c>
      <c r="N294" s="140">
        <v>4.9495232753785796</v>
      </c>
      <c r="O294" s="140">
        <v>7.2770611329220403</v>
      </c>
    </row>
    <row r="295" spans="1:15" customFormat="1" x14ac:dyDescent="0.2">
      <c r="A295" s="123" t="s">
        <v>642</v>
      </c>
      <c r="B295" s="122">
        <v>4125</v>
      </c>
      <c r="C295" s="122">
        <v>6457</v>
      </c>
      <c r="D295" s="178">
        <v>1.00139377501013</v>
      </c>
      <c r="E295" s="122">
        <v>6447.5883730812802</v>
      </c>
      <c r="F295" s="122">
        <v>5612.7813405446896</v>
      </c>
      <c r="G295" s="122">
        <v>1413.1437271232101</v>
      </c>
      <c r="H295" s="122"/>
      <c r="I295" s="122">
        <v>-366.90594008189902</v>
      </c>
      <c r="J295" s="122">
        <v>-211.43075450472401</v>
      </c>
      <c r="L295" s="178">
        <v>0.93448275862068997</v>
      </c>
      <c r="M295" s="178">
        <v>0.90500000000000003</v>
      </c>
      <c r="N295" s="140">
        <v>5.3090909090909104</v>
      </c>
      <c r="O295" s="140">
        <v>8.0969696969696994</v>
      </c>
    </row>
    <row r="296" spans="1:15" customFormat="1" x14ac:dyDescent="0.2">
      <c r="A296" s="123" t="s">
        <v>643</v>
      </c>
      <c r="B296" s="122">
        <v>6784</v>
      </c>
      <c r="C296" s="122">
        <v>6567</v>
      </c>
      <c r="D296" s="178">
        <v>1.00139377501013</v>
      </c>
      <c r="E296" s="122">
        <v>6557.7641532507196</v>
      </c>
      <c r="F296" s="122">
        <v>5734.8219790231897</v>
      </c>
      <c r="G296" s="122">
        <v>1432.95706171596</v>
      </c>
      <c r="H296" s="122"/>
      <c r="I296" s="122">
        <v>-366.90594008189902</v>
      </c>
      <c r="J296" s="122">
        <v>-243.108947406531</v>
      </c>
      <c r="L296" s="178">
        <v>0.93448275862068997</v>
      </c>
      <c r="M296" s="178">
        <v>0.88300000000000001</v>
      </c>
      <c r="N296" s="140">
        <v>5.4245283018867898</v>
      </c>
      <c r="O296" s="140">
        <v>8.2104952830188704</v>
      </c>
    </row>
    <row r="297" spans="1:15" customFormat="1" x14ac:dyDescent="0.2">
      <c r="A297" s="123" t="s">
        <v>644</v>
      </c>
      <c r="B297" s="122">
        <v>72266</v>
      </c>
      <c r="C297" s="122">
        <v>7003</v>
      </c>
      <c r="D297" s="178">
        <v>1.00139377501013</v>
      </c>
      <c r="E297" s="122">
        <v>6992.7953097818299</v>
      </c>
      <c r="F297" s="122">
        <v>5661.5443000674904</v>
      </c>
      <c r="G297" s="122">
        <v>1345.19424164628</v>
      </c>
      <c r="H297" s="122"/>
      <c r="I297" s="122">
        <v>-40.098924190777097</v>
      </c>
      <c r="J297" s="122">
        <v>26.155692258831401</v>
      </c>
      <c r="L297" s="178">
        <v>0.986206896551724</v>
      </c>
      <c r="M297" s="178">
        <v>1.07</v>
      </c>
      <c r="N297" s="140">
        <v>5.3552154540170998</v>
      </c>
      <c r="O297" s="140">
        <v>7.7076356792959304</v>
      </c>
    </row>
    <row r="298" spans="1:15" customFormat="1" x14ac:dyDescent="0.2">
      <c r="A298" s="123" t="s">
        <v>645</v>
      </c>
      <c r="B298" s="122">
        <v>2535</v>
      </c>
      <c r="C298" s="122">
        <v>5809</v>
      </c>
      <c r="D298" s="178">
        <v>1.00139377501013</v>
      </c>
      <c r="E298" s="122">
        <v>5801.3486005428003</v>
      </c>
      <c r="F298" s="122">
        <v>5254.7316595032198</v>
      </c>
      <c r="G298" s="122">
        <v>1156.6318285280199</v>
      </c>
      <c r="H298" s="122"/>
      <c r="I298" s="122">
        <v>-366.90594008189902</v>
      </c>
      <c r="J298" s="122">
        <v>-243.108947406531</v>
      </c>
      <c r="L298" s="178">
        <v>0.93448275862068997</v>
      </c>
      <c r="M298" s="178">
        <v>0.88300000000000001</v>
      </c>
      <c r="N298" s="140">
        <v>4.9704142011834298</v>
      </c>
      <c r="O298" s="140">
        <v>6.62721893491124</v>
      </c>
    </row>
    <row r="299" spans="1:15" customFormat="1" x14ac:dyDescent="0.2">
      <c r="A299" s="123" t="s">
        <v>646</v>
      </c>
      <c r="B299" s="122">
        <v>5899</v>
      </c>
      <c r="C299" s="122">
        <v>5531</v>
      </c>
      <c r="D299" s="178">
        <v>1.00139377501013</v>
      </c>
      <c r="E299" s="122">
        <v>5522.9707859508499</v>
      </c>
      <c r="F299" s="122">
        <v>4731.3327464783297</v>
      </c>
      <c r="G299" s="122">
        <v>1213.02368740928</v>
      </c>
      <c r="H299" s="122"/>
      <c r="I299" s="122">
        <v>-366.90594008189902</v>
      </c>
      <c r="J299" s="122">
        <v>-54.479707854860301</v>
      </c>
      <c r="L299" s="178">
        <v>0.93448275862068997</v>
      </c>
      <c r="M299" s="178">
        <v>1.014</v>
      </c>
      <c r="N299" s="140">
        <v>4.4753348025089004</v>
      </c>
      <c r="O299" s="140">
        <v>6.95033056450246</v>
      </c>
    </row>
    <row r="300" spans="1:15" customFormat="1" x14ac:dyDescent="0.2">
      <c r="A300" s="123" t="s">
        <v>647</v>
      </c>
      <c r="B300" s="122">
        <v>122892</v>
      </c>
      <c r="C300" s="122">
        <v>7724</v>
      </c>
      <c r="D300" s="178">
        <v>1.00139377501013</v>
      </c>
      <c r="E300" s="122">
        <v>7713.47522883683</v>
      </c>
      <c r="F300" s="122">
        <v>6356.5287554264696</v>
      </c>
      <c r="G300" s="122">
        <v>1370.88970534231</v>
      </c>
      <c r="H300" s="122"/>
      <c r="I300" s="122">
        <v>-40.098924190777097</v>
      </c>
      <c r="J300" s="122">
        <v>26.155692258831401</v>
      </c>
      <c r="L300" s="178">
        <v>0.986206896551724</v>
      </c>
      <c r="M300" s="178">
        <v>1.07</v>
      </c>
      <c r="N300" s="140">
        <v>6.0125964261302602</v>
      </c>
      <c r="O300" s="140">
        <v>7.8548644338117999</v>
      </c>
    </row>
    <row r="301" spans="1:15" customFormat="1" x14ac:dyDescent="0.2">
      <c r="A301" s="123" t="s">
        <v>648</v>
      </c>
      <c r="B301" s="122">
        <v>6805</v>
      </c>
      <c r="C301" s="122">
        <v>5687</v>
      </c>
      <c r="D301" s="178">
        <v>1.00139377501013</v>
      </c>
      <c r="E301" s="122">
        <v>5679.0608775159099</v>
      </c>
      <c r="F301" s="122">
        <v>4909.2699615847896</v>
      </c>
      <c r="G301" s="122">
        <v>1379.8058034195501</v>
      </c>
      <c r="H301" s="122"/>
      <c r="I301" s="122">
        <v>-366.90594008189902</v>
      </c>
      <c r="J301" s="122">
        <v>-243.108947406531</v>
      </c>
      <c r="L301" s="178">
        <v>0.93448275862068997</v>
      </c>
      <c r="M301" s="178">
        <v>0.88300000000000001</v>
      </c>
      <c r="N301" s="140">
        <v>4.64364437913299</v>
      </c>
      <c r="O301" s="140">
        <v>7.90595150624541</v>
      </c>
    </row>
    <row r="302" spans="1:15" customFormat="1" x14ac:dyDescent="0.2">
      <c r="A302" s="123" t="s">
        <v>649</v>
      </c>
      <c r="B302" s="122">
        <v>5413</v>
      </c>
      <c r="C302" s="122">
        <v>6583</v>
      </c>
      <c r="D302" s="178">
        <v>1.00139377501013</v>
      </c>
      <c r="E302" s="122">
        <v>6574.1962186064202</v>
      </c>
      <c r="F302" s="122">
        <v>5839.7078788797098</v>
      </c>
      <c r="G302" s="122">
        <v>1344.50322721515</v>
      </c>
      <c r="H302" s="122"/>
      <c r="I302" s="122">
        <v>-366.90594008189902</v>
      </c>
      <c r="J302" s="122">
        <v>-243.108947406531</v>
      </c>
      <c r="L302" s="178">
        <v>0.93448275862068997</v>
      </c>
      <c r="M302" s="178">
        <v>0.88300000000000001</v>
      </c>
      <c r="N302" s="140">
        <v>5.5237391464991701</v>
      </c>
      <c r="O302" s="140">
        <v>7.7036763347496802</v>
      </c>
    </row>
    <row r="303" spans="1:15" customFormat="1" x14ac:dyDescent="0.2">
      <c r="A303" s="123" t="s">
        <v>650</v>
      </c>
      <c r="B303" s="122">
        <v>8695</v>
      </c>
      <c r="C303" s="122">
        <v>8306</v>
      </c>
      <c r="D303" s="178">
        <v>1.00139377501013</v>
      </c>
      <c r="E303" s="122">
        <v>8294.1882674579101</v>
      </c>
      <c r="F303" s="122">
        <v>6954.7961343527604</v>
      </c>
      <c r="G303" s="122">
        <v>1533.51346393887</v>
      </c>
      <c r="H303" s="122"/>
      <c r="I303" s="122">
        <v>-61.886058583518903</v>
      </c>
      <c r="J303" s="122">
        <v>-132.23527225020601</v>
      </c>
      <c r="L303" s="178">
        <v>0.98275862068965503</v>
      </c>
      <c r="M303" s="178">
        <v>0.96</v>
      </c>
      <c r="N303" s="140">
        <v>6.5784933870040296</v>
      </c>
      <c r="O303" s="140">
        <v>8.7866589994249598</v>
      </c>
    </row>
    <row r="304" spans="1:15" customFormat="1" x14ac:dyDescent="0.2">
      <c r="A304" s="123" t="s">
        <v>651</v>
      </c>
      <c r="B304" s="122">
        <v>2875</v>
      </c>
      <c r="C304" s="122">
        <v>4558</v>
      </c>
      <c r="D304" s="178">
        <v>1.00139377501013</v>
      </c>
      <c r="E304" s="122">
        <v>4551.90764067286</v>
      </c>
      <c r="F304" s="122">
        <v>4044.9466480399501</v>
      </c>
      <c r="G304" s="122">
        <v>1116.97588012134</v>
      </c>
      <c r="H304" s="122"/>
      <c r="I304" s="122">
        <v>-366.90594008189902</v>
      </c>
      <c r="J304" s="122">
        <v>-243.108947406531</v>
      </c>
      <c r="L304" s="178">
        <v>0.93448275862068997</v>
      </c>
      <c r="M304" s="178">
        <v>0.88300000000000001</v>
      </c>
      <c r="N304" s="140">
        <v>3.8260869565217401</v>
      </c>
      <c r="O304" s="140">
        <v>6.4</v>
      </c>
    </row>
    <row r="305" spans="1:15" customFormat="1" ht="14.25" customHeight="1" x14ac:dyDescent="0.2">
      <c r="A305" s="18" t="s">
        <v>652</v>
      </c>
      <c r="B305" s="19"/>
      <c r="C305" s="19"/>
      <c r="D305" s="179"/>
      <c r="E305" s="19"/>
      <c r="F305" s="19"/>
      <c r="G305" s="19"/>
      <c r="H305" s="19"/>
      <c r="I305" s="19"/>
      <c r="J305" s="19"/>
      <c r="L305" s="179"/>
      <c r="M305" s="179"/>
      <c r="N305" s="68"/>
      <c r="O305" s="68"/>
    </row>
    <row r="306" spans="1:15" customFormat="1" x14ac:dyDescent="0.2">
      <c r="A306" s="123" t="s">
        <v>653</v>
      </c>
      <c r="B306" s="122">
        <v>2876</v>
      </c>
      <c r="C306" s="122">
        <v>5764</v>
      </c>
      <c r="D306" s="178">
        <v>1.00139377501013</v>
      </c>
      <c r="E306" s="122">
        <v>5756.2190048628099</v>
      </c>
      <c r="F306" s="122">
        <v>5109.5644336292999</v>
      </c>
      <c r="G306" s="122">
        <v>1068.0402191702699</v>
      </c>
      <c r="H306" s="122"/>
      <c r="I306" s="122">
        <v>-366.90594008189902</v>
      </c>
      <c r="J306" s="122">
        <v>-54.479707854860301</v>
      </c>
      <c r="L306" s="178">
        <v>0.93448275862068997</v>
      </c>
      <c r="M306" s="178">
        <v>1.014</v>
      </c>
      <c r="N306" s="140">
        <v>4.8331015299026401</v>
      </c>
      <c r="O306" s="140">
        <v>6.1196105702364401</v>
      </c>
    </row>
    <row r="307" spans="1:15" customFormat="1" x14ac:dyDescent="0.2">
      <c r="A307" s="123" t="s">
        <v>654</v>
      </c>
      <c r="B307" s="122">
        <v>6442</v>
      </c>
      <c r="C307" s="122">
        <v>6157</v>
      </c>
      <c r="D307" s="178">
        <v>1.00139377501013</v>
      </c>
      <c r="E307" s="122">
        <v>6148.6672908825803</v>
      </c>
      <c r="F307" s="122">
        <v>5530.5349603732702</v>
      </c>
      <c r="G307" s="122">
        <v>1167.67066791247</v>
      </c>
      <c r="H307" s="122"/>
      <c r="I307" s="122">
        <v>-366.90594008189902</v>
      </c>
      <c r="J307" s="122">
        <v>-182.632397321263</v>
      </c>
      <c r="L307" s="178">
        <v>0.93448275862068997</v>
      </c>
      <c r="M307" s="178">
        <v>0.92500000000000004</v>
      </c>
      <c r="N307" s="140">
        <v>5.23129462899721</v>
      </c>
      <c r="O307" s="140">
        <v>6.6904687985097802</v>
      </c>
    </row>
    <row r="308" spans="1:15" customFormat="1" x14ac:dyDescent="0.2">
      <c r="A308" s="123" t="s">
        <v>655</v>
      </c>
      <c r="B308" s="122">
        <v>28042</v>
      </c>
      <c r="C308" s="122">
        <v>6051</v>
      </c>
      <c r="D308" s="178">
        <v>1.00139377501013</v>
      </c>
      <c r="E308" s="122">
        <v>6042.1456671701098</v>
      </c>
      <c r="F308" s="122">
        <v>5149.9104341912098</v>
      </c>
      <c r="G308" s="122">
        <v>1256.5829280437499</v>
      </c>
      <c r="H308" s="122"/>
      <c r="I308" s="122">
        <v>-181.71529774359701</v>
      </c>
      <c r="J308" s="122">
        <v>-182.632397321263</v>
      </c>
      <c r="L308" s="178">
        <v>0.96379310344827596</v>
      </c>
      <c r="M308" s="178">
        <v>0.92500000000000004</v>
      </c>
      <c r="N308" s="140">
        <v>4.8712645317737699</v>
      </c>
      <c r="O308" s="140">
        <v>7.1999144140931497</v>
      </c>
    </row>
    <row r="309" spans="1:15" customFormat="1" x14ac:dyDescent="0.2">
      <c r="A309" s="123" t="s">
        <v>656</v>
      </c>
      <c r="B309" s="122">
        <v>17956</v>
      </c>
      <c r="C309" s="122">
        <v>5993</v>
      </c>
      <c r="D309" s="178">
        <v>1.00139377501013</v>
      </c>
      <c r="E309" s="122">
        <v>5984.5607010877802</v>
      </c>
      <c r="F309" s="122">
        <v>5440.2685202809498</v>
      </c>
      <c r="G309" s="122">
        <v>1122.62887539345</v>
      </c>
      <c r="H309" s="122"/>
      <c r="I309" s="122">
        <v>-366.90594008189902</v>
      </c>
      <c r="J309" s="122">
        <v>-211.43075450472401</v>
      </c>
      <c r="L309" s="178">
        <v>0.93448275862068997</v>
      </c>
      <c r="M309" s="178">
        <v>0.90500000000000003</v>
      </c>
      <c r="N309" s="140">
        <v>5.1459122298953002</v>
      </c>
      <c r="O309" s="140">
        <v>6.4323902873691203</v>
      </c>
    </row>
    <row r="310" spans="1:15" customFormat="1" x14ac:dyDescent="0.2">
      <c r="A310" s="123" t="s">
        <v>657</v>
      </c>
      <c r="B310" s="122">
        <v>9864</v>
      </c>
      <c r="C310" s="122">
        <v>6096</v>
      </c>
      <c r="D310" s="178">
        <v>1.00139377501013</v>
      </c>
      <c r="E310" s="122">
        <v>6087.3254115507198</v>
      </c>
      <c r="F310" s="122">
        <v>5401.76186408786</v>
      </c>
      <c r="G310" s="122">
        <v>1300.46328804425</v>
      </c>
      <c r="H310" s="122"/>
      <c r="I310" s="122">
        <v>-432.26734326012502</v>
      </c>
      <c r="J310" s="122">
        <v>-182.632397321263</v>
      </c>
      <c r="L310" s="178">
        <v>0.92413793103448305</v>
      </c>
      <c r="M310" s="178">
        <v>0.92500000000000004</v>
      </c>
      <c r="N310" s="140">
        <v>5.10948905109489</v>
      </c>
      <c r="O310" s="140">
        <v>7.4513381995133798</v>
      </c>
    </row>
    <row r="311" spans="1:15" customFormat="1" x14ac:dyDescent="0.2">
      <c r="A311" s="123" t="s">
        <v>658</v>
      </c>
      <c r="B311" s="122">
        <v>5105</v>
      </c>
      <c r="C311" s="122">
        <v>5592</v>
      </c>
      <c r="D311" s="178">
        <v>1.00139377501013</v>
      </c>
      <c r="E311" s="122">
        <v>5584.49606227185</v>
      </c>
      <c r="F311" s="122">
        <v>4949.4861820576098</v>
      </c>
      <c r="G311" s="122">
        <v>1056.395528151</v>
      </c>
      <c r="H311" s="122"/>
      <c r="I311" s="122">
        <v>-366.90594008189902</v>
      </c>
      <c r="J311" s="122">
        <v>-54.479707854860301</v>
      </c>
      <c r="L311" s="178">
        <v>0.93448275862068997</v>
      </c>
      <c r="M311" s="178">
        <v>1.014</v>
      </c>
      <c r="N311" s="140">
        <v>4.6816846229187101</v>
      </c>
      <c r="O311" s="140">
        <v>6.0528893241919697</v>
      </c>
    </row>
    <row r="312" spans="1:15" customFormat="1" x14ac:dyDescent="0.2">
      <c r="A312" s="123" t="s">
        <v>659</v>
      </c>
      <c r="B312" s="122">
        <v>16223</v>
      </c>
      <c r="C312" s="122">
        <v>5323</v>
      </c>
      <c r="D312" s="178">
        <v>1.00139377501013</v>
      </c>
      <c r="E312" s="122">
        <v>5315.7876200378496</v>
      </c>
      <c r="F312" s="122">
        <v>4522.5800628186198</v>
      </c>
      <c r="G312" s="122">
        <v>1244.70378985506</v>
      </c>
      <c r="H312" s="122"/>
      <c r="I312" s="122">
        <v>-268.86383531456403</v>
      </c>
      <c r="J312" s="122">
        <v>-182.632397321263</v>
      </c>
      <c r="L312" s="178">
        <v>0.95</v>
      </c>
      <c r="M312" s="178">
        <v>0.92500000000000004</v>
      </c>
      <c r="N312" s="140">
        <v>4.2778770880848196</v>
      </c>
      <c r="O312" s="140">
        <v>7.1318498428157602</v>
      </c>
    </row>
    <row r="313" spans="1:15" customFormat="1" x14ac:dyDescent="0.2">
      <c r="A313" s="123" t="s">
        <v>660</v>
      </c>
      <c r="B313" s="122">
        <v>23167</v>
      </c>
      <c r="C313" s="122">
        <v>6864</v>
      </c>
      <c r="D313" s="178">
        <v>1.00139377501013</v>
      </c>
      <c r="E313" s="122">
        <v>6854.1634613576898</v>
      </c>
      <c r="F313" s="122">
        <v>6000.8658166773403</v>
      </c>
      <c r="G313" s="122">
        <v>1304.79387731617</v>
      </c>
      <c r="H313" s="122"/>
      <c r="I313" s="122">
        <v>-268.86383531456403</v>
      </c>
      <c r="J313" s="122">
        <v>-182.632397321263</v>
      </c>
      <c r="L313" s="178">
        <v>0.95</v>
      </c>
      <c r="M313" s="178">
        <v>0.92500000000000004</v>
      </c>
      <c r="N313" s="140">
        <v>5.6761773211896198</v>
      </c>
      <c r="O313" s="140">
        <v>7.4761514222816903</v>
      </c>
    </row>
    <row r="314" spans="1:15" customFormat="1" x14ac:dyDescent="0.2">
      <c r="A314" s="123" t="s">
        <v>661</v>
      </c>
      <c r="B314" s="122">
        <v>76770</v>
      </c>
      <c r="C314" s="122">
        <v>6709</v>
      </c>
      <c r="D314" s="178">
        <v>1.00139377501013</v>
      </c>
      <c r="E314" s="122">
        <v>6699.4907820068001</v>
      </c>
      <c r="F314" s="122">
        <v>5402.3750267326895</v>
      </c>
      <c r="G314" s="122">
        <v>1311.05898720606</v>
      </c>
      <c r="H314" s="122"/>
      <c r="I314" s="122">
        <v>-40.098924190777097</v>
      </c>
      <c r="J314" s="122">
        <v>26.155692258831401</v>
      </c>
      <c r="L314" s="178">
        <v>0.986206896551724</v>
      </c>
      <c r="M314" s="178">
        <v>1.07</v>
      </c>
      <c r="N314" s="140">
        <v>5.11006903738439</v>
      </c>
      <c r="O314" s="140">
        <v>7.5120489774651604</v>
      </c>
    </row>
    <row r="315" spans="1:15" customFormat="1" x14ac:dyDescent="0.2">
      <c r="A315" s="123" t="s">
        <v>662</v>
      </c>
      <c r="B315" s="122">
        <v>6116</v>
      </c>
      <c r="C315" s="122">
        <v>5289</v>
      </c>
      <c r="D315" s="178">
        <v>1.00139377501013</v>
      </c>
      <c r="E315" s="122">
        <v>5282.0218730899096</v>
      </c>
      <c r="F315" s="122">
        <v>4736.3201171197297</v>
      </c>
      <c r="G315" s="122">
        <v>1155.71664345861</v>
      </c>
      <c r="H315" s="122"/>
      <c r="I315" s="122">
        <v>-366.90594008189902</v>
      </c>
      <c r="J315" s="122">
        <v>-243.108947406531</v>
      </c>
      <c r="L315" s="178">
        <v>0.93448275862068997</v>
      </c>
      <c r="M315" s="178">
        <v>0.88300000000000001</v>
      </c>
      <c r="N315" s="140">
        <v>4.4800523217789401</v>
      </c>
      <c r="O315" s="140">
        <v>6.6219751471550001</v>
      </c>
    </row>
    <row r="316" spans="1:15" customFormat="1" x14ac:dyDescent="0.2">
      <c r="A316" s="123" t="s">
        <v>663</v>
      </c>
      <c r="B316" s="122">
        <v>41904</v>
      </c>
      <c r="C316" s="122">
        <v>6652</v>
      </c>
      <c r="D316" s="178">
        <v>1.00139377501013</v>
      </c>
      <c r="E316" s="122">
        <v>6643.1458480118799</v>
      </c>
      <c r="F316" s="122">
        <v>5701.7860836977097</v>
      </c>
      <c r="G316" s="122">
        <v>1305.7074593790301</v>
      </c>
      <c r="H316" s="122"/>
      <c r="I316" s="122">
        <v>-181.71529774359701</v>
      </c>
      <c r="J316" s="122">
        <v>-182.632397321263</v>
      </c>
      <c r="L316" s="178">
        <v>0.96379310344827596</v>
      </c>
      <c r="M316" s="178">
        <v>0.92500000000000004</v>
      </c>
      <c r="N316" s="140">
        <v>5.3932798778159601</v>
      </c>
      <c r="O316" s="140">
        <v>7.48138602520046</v>
      </c>
    </row>
    <row r="317" spans="1:15" customFormat="1" x14ac:dyDescent="0.2">
      <c r="A317" s="123" t="s">
        <v>664</v>
      </c>
      <c r="B317" s="122">
        <v>8193</v>
      </c>
      <c r="C317" s="122">
        <v>5868</v>
      </c>
      <c r="D317" s="178">
        <v>1.00139377501013</v>
      </c>
      <c r="E317" s="122">
        <v>5860.0041476527404</v>
      </c>
      <c r="F317" s="122">
        <v>5135.6814598046203</v>
      </c>
      <c r="G317" s="122">
        <v>1273.8610252512799</v>
      </c>
      <c r="H317" s="122"/>
      <c r="I317" s="122">
        <v>-366.90594008189902</v>
      </c>
      <c r="J317" s="122">
        <v>-182.632397321263</v>
      </c>
      <c r="L317" s="178">
        <v>0.93448275862068997</v>
      </c>
      <c r="M317" s="178">
        <v>0.92500000000000004</v>
      </c>
      <c r="N317" s="140">
        <v>4.8578054436714302</v>
      </c>
      <c r="O317" s="140">
        <v>7.2989137068229004</v>
      </c>
    </row>
    <row r="318" spans="1:15" customFormat="1" x14ac:dyDescent="0.2">
      <c r="A318" s="123" t="s">
        <v>665</v>
      </c>
      <c r="B318" s="122">
        <v>3378</v>
      </c>
      <c r="C318" s="122">
        <v>4191</v>
      </c>
      <c r="D318" s="178">
        <v>1.00139377501013</v>
      </c>
      <c r="E318" s="122">
        <v>4185.2606549436296</v>
      </c>
      <c r="F318" s="167">
        <v>3880.7887400458599</v>
      </c>
      <c r="G318" s="167">
        <v>914.4868023862</v>
      </c>
      <c r="H318" s="167"/>
      <c r="I318" s="122">
        <v>-366.90594008189902</v>
      </c>
      <c r="J318" s="122">
        <v>-243.108947406531</v>
      </c>
      <c r="L318" s="180">
        <v>0.93448275862068997</v>
      </c>
      <c r="M318" s="180">
        <v>0.88300000000000001</v>
      </c>
      <c r="N318" s="177">
        <v>3.67081113084665</v>
      </c>
      <c r="O318" s="177">
        <v>5.23978685612789</v>
      </c>
    </row>
    <row r="319" spans="1:15" customFormat="1" x14ac:dyDescent="0.2">
      <c r="A319" s="123" t="s">
        <v>666</v>
      </c>
      <c r="B319" s="122">
        <v>4534</v>
      </c>
      <c r="C319" s="122">
        <v>3964</v>
      </c>
      <c r="D319" s="178">
        <v>1.00139377501013</v>
      </c>
      <c r="E319" s="122">
        <v>3958.1149905771599</v>
      </c>
      <c r="F319" s="167">
        <v>3544.2147916619001</v>
      </c>
      <c r="G319" s="167">
        <v>1023.91508640369</v>
      </c>
      <c r="H319" s="167"/>
      <c r="I319" s="122">
        <v>-366.90594008189902</v>
      </c>
      <c r="J319" s="122">
        <v>-243.108947406531</v>
      </c>
      <c r="L319" s="180">
        <v>0.93448275862068997</v>
      </c>
      <c r="M319" s="180">
        <v>0.88300000000000001</v>
      </c>
      <c r="N319" s="177">
        <v>3.3524481693868502</v>
      </c>
      <c r="O319" s="177">
        <v>5.8667842964270003</v>
      </c>
    </row>
    <row r="320" spans="1:15" ht="5.25" customHeight="1" thickBot="1" x14ac:dyDescent="0.25">
      <c r="A320" s="134"/>
      <c r="B320" s="60"/>
      <c r="C320" s="60"/>
      <c r="D320" s="181"/>
      <c r="E320" s="60"/>
      <c r="F320" s="60"/>
      <c r="G320" s="60"/>
      <c r="H320" s="60"/>
      <c r="I320" s="60"/>
      <c r="J320" s="60"/>
      <c r="L320" s="181"/>
      <c r="M320" s="181"/>
      <c r="N320" s="60"/>
      <c r="O320" s="60"/>
    </row>
    <row r="321" spans="1:13" x14ac:dyDescent="0.2">
      <c r="A321" s="135"/>
      <c r="B321" s="167"/>
      <c r="C321" s="167"/>
      <c r="D321" s="180"/>
      <c r="E321" s="167"/>
      <c r="I321" s="167"/>
      <c r="J321" s="167"/>
      <c r="L321" s="182"/>
      <c r="M321" s="182"/>
    </row>
    <row r="322" spans="1:13" x14ac:dyDescent="0.2">
      <c r="A322" s="112"/>
      <c r="B322" s="168"/>
      <c r="C322" s="168"/>
      <c r="D322" s="183"/>
      <c r="E322" s="168"/>
      <c r="I322" s="168"/>
      <c r="J322" s="168"/>
      <c r="L322" s="183"/>
      <c r="M322" s="183"/>
    </row>
    <row r="323" spans="1:13" x14ac:dyDescent="0.2"/>
    <row r="324" spans="1:13" x14ac:dyDescent="0.2"/>
    <row r="325" spans="1:13" x14ac:dyDescent="0.2"/>
    <row r="326" spans="1:13" x14ac:dyDescent="0.2"/>
    <row r="327" spans="1:13" x14ac:dyDescent="0.2"/>
  </sheetData>
  <mergeCells count="3">
    <mergeCell ref="F3:G3"/>
    <mergeCell ref="I3:J3"/>
    <mergeCell ref="L3:M3"/>
  </mergeCells>
  <conditionalFormatting sqref="L10:O319 B10:J319">
    <cfRule type="cellIs" dxfId="10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9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17.140625" customWidth="1"/>
    <col min="2" max="2" width="11.140625" customWidth="1"/>
    <col min="3" max="3" width="3.5703125" customWidth="1"/>
    <col min="4" max="5" width="10.28515625" customWidth="1"/>
    <col min="6" max="6" width="2.7109375" customWidth="1"/>
    <col min="7" max="7" width="10.85546875" customWidth="1"/>
    <col min="8" max="8" width="11.7109375" customWidth="1"/>
    <col min="9" max="9" width="12.42578125" style="66" customWidth="1"/>
    <col min="10" max="10" width="12.5703125" customWidth="1"/>
    <col min="11" max="11" width="8.85546875" customWidth="1"/>
    <col min="12" max="12" width="9" customWidth="1"/>
    <col min="13" max="14" width="9.140625" style="73" customWidth="1"/>
    <col min="15" max="15" width="4.7109375" customWidth="1"/>
    <col min="16" max="17" width="9.140625" customWidth="1"/>
    <col min="18" max="18" width="9.140625" style="73" customWidth="1"/>
    <col min="19" max="19" width="6" customWidth="1"/>
    <col min="20" max="20" width="11.42578125" customWidth="1"/>
    <col min="21" max="21" width="10.85546875" customWidth="1"/>
    <col min="22" max="22" width="6.140625" customWidth="1"/>
    <col min="23" max="16384" width="9.140625" hidden="1"/>
  </cols>
  <sheetData>
    <row r="1" spans="1:22" ht="16.5" thickBot="1" x14ac:dyDescent="0.3">
      <c r="A1" s="71" t="str">
        <f>"Tabell 5 Förskoleklass och grundskola, utjämningsåret "&amp;Innehåll!C45</f>
        <v>Tabell 5 Förskoleklass och grundskola, utjämningsåret 2018</v>
      </c>
      <c r="B1" s="70"/>
      <c r="C1" s="70"/>
      <c r="D1" s="70"/>
      <c r="E1" s="70"/>
      <c r="F1" s="70"/>
      <c r="G1" s="70"/>
      <c r="H1" s="70"/>
      <c r="J1" s="71" t="s">
        <v>73</v>
      </c>
      <c r="K1" s="70"/>
      <c r="L1" s="70"/>
      <c r="M1" s="72"/>
      <c r="N1" s="72"/>
      <c r="O1" s="70"/>
      <c r="P1" s="70"/>
      <c r="Q1" s="70"/>
      <c r="R1" s="72"/>
      <c r="S1" s="70"/>
      <c r="T1" s="70"/>
      <c r="U1" s="70"/>
      <c r="V1" s="66"/>
    </row>
    <row r="2" spans="1:22" x14ac:dyDescent="0.2">
      <c r="T2" s="659" t="s">
        <v>74</v>
      </c>
      <c r="U2" s="659"/>
    </row>
    <row r="3" spans="1:22" s="66" customFormat="1" x14ac:dyDescent="0.2">
      <c r="A3" t="s">
        <v>19</v>
      </c>
      <c r="B3"/>
      <c r="C3"/>
      <c r="D3" s="661" t="s">
        <v>75</v>
      </c>
      <c r="E3" s="661"/>
      <c r="F3" s="74"/>
      <c r="G3" s="661" t="s">
        <v>76</v>
      </c>
      <c r="H3" s="661"/>
      <c r="I3" s="74"/>
      <c r="K3" s="75" t="s">
        <v>77</v>
      </c>
      <c r="L3" s="75"/>
      <c r="M3" s="76"/>
      <c r="N3" s="76"/>
      <c r="P3" s="661" t="s">
        <v>78</v>
      </c>
      <c r="Q3" s="661"/>
      <c r="R3" s="661"/>
      <c r="S3" s="77"/>
      <c r="T3" s="660"/>
      <c r="U3" s="660"/>
      <c r="V3" s="77"/>
    </row>
    <row r="4" spans="1:22" s="66" customFormat="1" ht="63" customHeight="1" x14ac:dyDescent="0.2">
      <c r="A4" s="3" t="s">
        <v>47</v>
      </c>
      <c r="B4" s="78" t="s">
        <v>79</v>
      </c>
      <c r="C4" s="78"/>
      <c r="D4" s="78" t="s">
        <v>80</v>
      </c>
      <c r="E4" s="78" t="s">
        <v>81</v>
      </c>
      <c r="F4" s="78"/>
      <c r="G4" s="78" t="s">
        <v>82</v>
      </c>
      <c r="H4" s="78" t="s">
        <v>83</v>
      </c>
      <c r="I4" s="79"/>
      <c r="J4" s="78" t="str">
        <f>"Folkmängd 31/12 -"&amp;Innehåll!C45-2</f>
        <v>Folkmängd 31/12 -2016</v>
      </c>
      <c r="K4" s="78" t="s">
        <v>84</v>
      </c>
      <c r="L4" s="78" t="s">
        <v>85</v>
      </c>
      <c r="M4" s="88" t="s">
        <v>86</v>
      </c>
      <c r="N4" s="88" t="s">
        <v>87</v>
      </c>
      <c r="O4" s="89"/>
      <c r="P4" s="89" t="s">
        <v>88</v>
      </c>
      <c r="Q4" s="89" t="s">
        <v>89</v>
      </c>
      <c r="R4" s="88" t="s">
        <v>90</v>
      </c>
      <c r="S4" s="90"/>
      <c r="T4" s="88" t="s">
        <v>91</v>
      </c>
      <c r="U4" s="88" t="s">
        <v>90</v>
      </c>
    </row>
    <row r="5" spans="1:22" s="74" customFormat="1" ht="15.75" customHeight="1" x14ac:dyDescent="0.2">
      <c r="B5" s="80" t="s">
        <v>92</v>
      </c>
      <c r="C5" s="80"/>
      <c r="D5" s="80" t="s">
        <v>93</v>
      </c>
      <c r="E5" s="80" t="s">
        <v>94</v>
      </c>
      <c r="F5" s="80"/>
      <c r="G5" s="80" t="s">
        <v>95</v>
      </c>
      <c r="H5" s="80" t="s">
        <v>96</v>
      </c>
      <c r="I5" s="80"/>
      <c r="J5" s="80" t="s">
        <v>97</v>
      </c>
      <c r="K5" s="80" t="s">
        <v>98</v>
      </c>
      <c r="L5" s="80" t="s">
        <v>99</v>
      </c>
      <c r="M5" s="81" t="s">
        <v>100</v>
      </c>
      <c r="N5" s="81" t="s">
        <v>101</v>
      </c>
      <c r="O5" s="80"/>
      <c r="P5" s="80" t="s">
        <v>102</v>
      </c>
      <c r="Q5" s="80" t="s">
        <v>103</v>
      </c>
      <c r="R5" s="81" t="s">
        <v>104</v>
      </c>
      <c r="T5" s="74" t="s">
        <v>105</v>
      </c>
      <c r="U5" s="74" t="s">
        <v>106</v>
      </c>
    </row>
    <row r="6" spans="1:22" s="74" customFormat="1" ht="15.75" customHeight="1" x14ac:dyDescent="0.2">
      <c r="A6" s="65"/>
      <c r="B6" s="82" t="s">
        <v>107</v>
      </c>
      <c r="C6" s="82"/>
      <c r="D6" s="82" t="s">
        <v>108</v>
      </c>
      <c r="E6" s="82" t="s">
        <v>109</v>
      </c>
      <c r="F6" s="82"/>
      <c r="G6" s="82" t="s">
        <v>110</v>
      </c>
      <c r="H6" s="83" t="s">
        <v>111</v>
      </c>
      <c r="I6" s="80"/>
      <c r="J6" s="82"/>
      <c r="K6" s="82"/>
      <c r="L6" s="82"/>
      <c r="M6" s="84"/>
      <c r="N6" s="84"/>
      <c r="O6" s="82"/>
      <c r="P6" s="82"/>
      <c r="Q6" s="82"/>
      <c r="R6" s="84"/>
      <c r="S6" s="65"/>
      <c r="T6" s="65"/>
      <c r="U6" s="65"/>
    </row>
    <row r="7" spans="1:22" ht="18.75" customHeight="1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75" x14ac:dyDescent="0.2">
      <c r="A8" s="122" t="s">
        <v>360</v>
      </c>
      <c r="B8" s="122">
        <v>12194</v>
      </c>
      <c r="C8" s="122"/>
      <c r="D8" s="122">
        <v>772.82645676451796</v>
      </c>
      <c r="E8" s="122">
        <v>11350.439697906701</v>
      </c>
      <c r="F8" s="122"/>
      <c r="G8" s="122">
        <v>289.77965275777302</v>
      </c>
      <c r="H8" s="122">
        <v>-219.12170730092399</v>
      </c>
      <c r="I8" s="122"/>
      <c r="J8" s="122">
        <v>90675</v>
      </c>
      <c r="K8" s="122">
        <v>1356</v>
      </c>
      <c r="L8" s="122">
        <v>10658</v>
      </c>
      <c r="M8" s="122">
        <v>51678.494813512298</v>
      </c>
      <c r="N8" s="122">
        <v>96566.064890944806</v>
      </c>
      <c r="O8" s="122"/>
      <c r="P8" s="122">
        <v>5388</v>
      </c>
      <c r="Q8" s="122">
        <v>8039.8143089790901</v>
      </c>
      <c r="R8" s="122">
        <v>187.95422644574899</v>
      </c>
      <c r="S8" s="122"/>
      <c r="T8" s="122">
        <v>55.751844325389499</v>
      </c>
      <c r="U8" s="122">
        <v>274.873551626314</v>
      </c>
    </row>
    <row r="9" spans="1:22" ht="12.75" x14ac:dyDescent="0.2">
      <c r="A9" s="122" t="s">
        <v>361</v>
      </c>
      <c r="B9" s="122">
        <v>14888</v>
      </c>
      <c r="C9" s="122"/>
      <c r="D9" s="122">
        <v>783.41515121699604</v>
      </c>
      <c r="E9" s="122">
        <v>14337.190536590801</v>
      </c>
      <c r="F9" s="122"/>
      <c r="G9" s="122">
        <v>-39.7299219712623</v>
      </c>
      <c r="H9" s="122">
        <v>-193.167933648786</v>
      </c>
      <c r="I9" s="122"/>
      <c r="J9" s="122">
        <v>32653</v>
      </c>
      <c r="K9" s="122">
        <v>495</v>
      </c>
      <c r="L9" s="122">
        <v>4848</v>
      </c>
      <c r="M9" s="122">
        <v>51678.494813512298</v>
      </c>
      <c r="N9" s="122">
        <v>96566.064890944806</v>
      </c>
      <c r="O9" s="122"/>
      <c r="P9" s="122">
        <v>602</v>
      </c>
      <c r="Q9" s="122">
        <v>8039.8143089790901</v>
      </c>
      <c r="R9" s="122">
        <v>187.95422644574899</v>
      </c>
      <c r="S9" s="122"/>
      <c r="T9" s="122">
        <v>81.705617977528107</v>
      </c>
      <c r="U9" s="122">
        <v>274.873551626314</v>
      </c>
    </row>
    <row r="10" spans="1:22" ht="12.75" x14ac:dyDescent="0.2">
      <c r="A10" s="122" t="s">
        <v>362</v>
      </c>
      <c r="B10" s="122">
        <v>15139</v>
      </c>
      <c r="C10" s="122"/>
      <c r="D10" s="122">
        <v>841.00593617552602</v>
      </c>
      <c r="E10" s="122">
        <v>14224.520322730201</v>
      </c>
      <c r="F10" s="122"/>
      <c r="G10" s="122">
        <v>-74.130685911417501</v>
      </c>
      <c r="H10" s="122">
        <v>147.42009252590799</v>
      </c>
      <c r="I10" s="122"/>
      <c r="J10" s="122">
        <v>27406</v>
      </c>
      <c r="K10" s="122">
        <v>446</v>
      </c>
      <c r="L10" s="122">
        <v>4037</v>
      </c>
      <c r="M10" s="122">
        <v>51678.494813512298</v>
      </c>
      <c r="N10" s="122">
        <v>96566.064890944806</v>
      </c>
      <c r="O10" s="122"/>
      <c r="P10" s="122">
        <v>388</v>
      </c>
      <c r="Q10" s="122">
        <v>8039.8143089790901</v>
      </c>
      <c r="R10" s="122">
        <v>187.95422644574899</v>
      </c>
      <c r="S10" s="122"/>
      <c r="T10" s="122">
        <v>422.29364415222199</v>
      </c>
      <c r="U10" s="122">
        <v>274.873551626314</v>
      </c>
    </row>
    <row r="11" spans="1:22" ht="12.75" x14ac:dyDescent="0.2">
      <c r="A11" s="122" t="s">
        <v>363</v>
      </c>
      <c r="B11" s="122">
        <v>11717</v>
      </c>
      <c r="C11" s="122"/>
      <c r="D11" s="122">
        <v>732.72462392981299</v>
      </c>
      <c r="E11" s="122">
        <v>11041.2087778637</v>
      </c>
      <c r="F11" s="122"/>
      <c r="G11" s="122">
        <v>67.239254006833306</v>
      </c>
      <c r="H11" s="122">
        <v>-124.059314444893</v>
      </c>
      <c r="I11" s="122"/>
      <c r="J11" s="122">
        <v>85693</v>
      </c>
      <c r="K11" s="122">
        <v>1215</v>
      </c>
      <c r="L11" s="122">
        <v>9798</v>
      </c>
      <c r="M11" s="122">
        <v>51678.494813512298</v>
      </c>
      <c r="N11" s="122">
        <v>96566.064890944806</v>
      </c>
      <c r="O11" s="122"/>
      <c r="P11" s="122">
        <v>2720</v>
      </c>
      <c r="Q11" s="122">
        <v>8039.8143089790901</v>
      </c>
      <c r="R11" s="122">
        <v>187.95422644574899</v>
      </c>
      <c r="S11" s="122"/>
      <c r="T11" s="122">
        <v>150.81423718142099</v>
      </c>
      <c r="U11" s="122">
        <v>274.873551626314</v>
      </c>
    </row>
    <row r="12" spans="1:22" ht="12.75" x14ac:dyDescent="0.2">
      <c r="A12" s="122" t="s">
        <v>364</v>
      </c>
      <c r="B12" s="122">
        <v>12762</v>
      </c>
      <c r="C12" s="122"/>
      <c r="D12" s="122">
        <v>803.49684137879206</v>
      </c>
      <c r="E12" s="122">
        <v>12033.7167847975</v>
      </c>
      <c r="F12" s="122"/>
      <c r="G12" s="122">
        <v>117.600285269157</v>
      </c>
      <c r="H12" s="122">
        <v>-192.836901591866</v>
      </c>
      <c r="I12" s="122"/>
      <c r="J12" s="122">
        <v>107538</v>
      </c>
      <c r="K12" s="122">
        <v>1672</v>
      </c>
      <c r="L12" s="122">
        <v>13401</v>
      </c>
      <c r="M12" s="122">
        <v>51678.494813512298</v>
      </c>
      <c r="N12" s="122">
        <v>96566.064890944806</v>
      </c>
      <c r="O12" s="122"/>
      <c r="P12" s="122">
        <v>4087</v>
      </c>
      <c r="Q12" s="122">
        <v>8039.8143089790901</v>
      </c>
      <c r="R12" s="122">
        <v>187.95422644574899</v>
      </c>
      <c r="S12" s="122"/>
      <c r="T12" s="122">
        <v>82.036650034447504</v>
      </c>
      <c r="U12" s="122">
        <v>274.873551626314</v>
      </c>
    </row>
    <row r="13" spans="1:22" ht="12.75" x14ac:dyDescent="0.2">
      <c r="A13" s="122" t="s">
        <v>365</v>
      </c>
      <c r="B13" s="122">
        <v>11847</v>
      </c>
      <c r="C13" s="122"/>
      <c r="D13" s="122">
        <v>732.68843772853097</v>
      </c>
      <c r="E13" s="122">
        <v>11216.208391824401</v>
      </c>
      <c r="F13" s="122"/>
      <c r="G13" s="122">
        <v>132.289949383607</v>
      </c>
      <c r="H13" s="122">
        <v>-234.18865998070601</v>
      </c>
      <c r="I13" s="122"/>
      <c r="J13" s="122">
        <v>74412</v>
      </c>
      <c r="K13" s="122">
        <v>1055</v>
      </c>
      <c r="L13" s="122">
        <v>8643</v>
      </c>
      <c r="M13" s="122">
        <v>51678.494813512298</v>
      </c>
      <c r="N13" s="122">
        <v>96566.064890944806</v>
      </c>
      <c r="O13" s="122"/>
      <c r="P13" s="122">
        <v>2964</v>
      </c>
      <c r="Q13" s="122">
        <v>8039.8143089790901</v>
      </c>
      <c r="R13" s="122">
        <v>187.95422644574899</v>
      </c>
      <c r="S13" s="122"/>
      <c r="T13" s="122">
        <v>40.684891645608403</v>
      </c>
      <c r="U13" s="122">
        <v>274.873551626314</v>
      </c>
    </row>
    <row r="14" spans="1:22" ht="12.75" x14ac:dyDescent="0.2">
      <c r="A14" s="122" t="s">
        <v>366</v>
      </c>
      <c r="B14" s="122">
        <v>13055</v>
      </c>
      <c r="C14" s="122"/>
      <c r="D14" s="122">
        <v>777.60952006330797</v>
      </c>
      <c r="E14" s="122">
        <v>12529.082630184899</v>
      </c>
      <c r="F14" s="122"/>
      <c r="G14" s="122">
        <v>-38.150416834011203</v>
      </c>
      <c r="H14" s="122">
        <v>-213.287316156179</v>
      </c>
      <c r="I14" s="122"/>
      <c r="J14" s="122">
        <v>46853</v>
      </c>
      <c r="K14" s="122">
        <v>705</v>
      </c>
      <c r="L14" s="122">
        <v>6079</v>
      </c>
      <c r="M14" s="122">
        <v>51678.494813512298</v>
      </c>
      <c r="N14" s="122">
        <v>96566.064890944806</v>
      </c>
      <c r="O14" s="122"/>
      <c r="P14" s="122">
        <v>873</v>
      </c>
      <c r="Q14" s="122">
        <v>8039.8143089790901</v>
      </c>
      <c r="R14" s="122">
        <v>187.95422644574899</v>
      </c>
      <c r="S14" s="122"/>
      <c r="T14" s="122">
        <v>61.586235470134703</v>
      </c>
      <c r="U14" s="122">
        <v>274.873551626314</v>
      </c>
    </row>
    <row r="15" spans="1:22" ht="12.75" x14ac:dyDescent="0.2">
      <c r="A15" s="122" t="s">
        <v>367</v>
      </c>
      <c r="B15" s="122">
        <v>13273</v>
      </c>
      <c r="C15" s="122"/>
      <c r="D15" s="122">
        <v>784.85943571885798</v>
      </c>
      <c r="E15" s="122">
        <v>12709.4116343651</v>
      </c>
      <c r="F15" s="122"/>
      <c r="G15" s="122">
        <v>-18.676239203684698</v>
      </c>
      <c r="H15" s="122">
        <v>-202.352509451142</v>
      </c>
      <c r="I15" s="122"/>
      <c r="J15" s="122">
        <v>99359</v>
      </c>
      <c r="K15" s="122">
        <v>1509</v>
      </c>
      <c r="L15" s="122">
        <v>13077</v>
      </c>
      <c r="M15" s="122">
        <v>51678.494813512298</v>
      </c>
      <c r="N15" s="122">
        <v>96566.064890944806</v>
      </c>
      <c r="O15" s="122"/>
      <c r="P15" s="122">
        <v>2092</v>
      </c>
      <c r="Q15" s="122">
        <v>8039.8143089790901</v>
      </c>
      <c r="R15" s="122">
        <v>187.95422644574899</v>
      </c>
      <c r="S15" s="122"/>
      <c r="T15" s="122">
        <v>72.521042175171701</v>
      </c>
      <c r="U15" s="122">
        <v>274.873551626314</v>
      </c>
    </row>
    <row r="16" spans="1:22" ht="12.75" x14ac:dyDescent="0.2">
      <c r="A16" s="122" t="s">
        <v>368</v>
      </c>
      <c r="B16" s="122">
        <v>9603</v>
      </c>
      <c r="C16" s="122"/>
      <c r="D16" s="122">
        <v>517.48072053247802</v>
      </c>
      <c r="E16" s="122">
        <v>8808.2812472049991</v>
      </c>
      <c r="F16" s="122"/>
      <c r="G16" s="122">
        <v>-93.646744564927204</v>
      </c>
      <c r="H16" s="122">
        <v>370.40779727493202</v>
      </c>
      <c r="I16" s="122"/>
      <c r="J16" s="122">
        <v>59420</v>
      </c>
      <c r="K16" s="122">
        <v>595</v>
      </c>
      <c r="L16" s="122">
        <v>5420</v>
      </c>
      <c r="M16" s="122">
        <v>51678.494813512298</v>
      </c>
      <c r="N16" s="122">
        <v>96566.064890944806</v>
      </c>
      <c r="O16" s="122"/>
      <c r="P16" s="122">
        <v>697</v>
      </c>
      <c r="Q16" s="122">
        <v>8039.8143089790901</v>
      </c>
      <c r="R16" s="122">
        <v>187.95422644574899</v>
      </c>
      <c r="S16" s="122"/>
      <c r="T16" s="122">
        <v>645.28134890124602</v>
      </c>
      <c r="U16" s="122">
        <v>274.873551626314</v>
      </c>
    </row>
    <row r="17" spans="1:21" ht="12.75" x14ac:dyDescent="0.2">
      <c r="A17" s="122" t="s">
        <v>369</v>
      </c>
      <c r="B17" s="122">
        <v>14358</v>
      </c>
      <c r="C17" s="122"/>
      <c r="D17" s="122">
        <v>857.67264032402397</v>
      </c>
      <c r="E17" s="122">
        <v>13386.2206223537</v>
      </c>
      <c r="F17" s="122"/>
      <c r="G17" s="122">
        <v>-99.257119238093907</v>
      </c>
      <c r="H17" s="122">
        <v>212.97883809949101</v>
      </c>
      <c r="I17" s="122"/>
      <c r="J17" s="122">
        <v>10424</v>
      </c>
      <c r="K17" s="122">
        <v>173</v>
      </c>
      <c r="L17" s="122">
        <v>1445</v>
      </c>
      <c r="M17" s="122">
        <v>51678.494813512298</v>
      </c>
      <c r="N17" s="122">
        <v>96566.064890944806</v>
      </c>
      <c r="O17" s="122"/>
      <c r="P17" s="122">
        <v>115</v>
      </c>
      <c r="Q17" s="122">
        <v>8039.8143089790901</v>
      </c>
      <c r="R17" s="122">
        <v>187.95422644574899</v>
      </c>
      <c r="S17" s="122"/>
      <c r="T17" s="122">
        <v>487.85238972580498</v>
      </c>
      <c r="U17" s="122">
        <v>274.873551626314</v>
      </c>
    </row>
    <row r="18" spans="1:21" ht="12.75" x14ac:dyDescent="0.2">
      <c r="A18" s="122" t="s">
        <v>370</v>
      </c>
      <c r="B18" s="122">
        <v>10504</v>
      </c>
      <c r="C18" s="122"/>
      <c r="D18" s="122">
        <v>595.88924547145905</v>
      </c>
      <c r="E18" s="122">
        <v>9798.5744714939701</v>
      </c>
      <c r="F18" s="122"/>
      <c r="G18" s="122">
        <v>-21.085783019258699</v>
      </c>
      <c r="H18" s="122">
        <v>130.968657752686</v>
      </c>
      <c r="I18" s="122"/>
      <c r="J18" s="122">
        <v>27752</v>
      </c>
      <c r="K18" s="122">
        <v>320</v>
      </c>
      <c r="L18" s="122">
        <v>2816</v>
      </c>
      <c r="M18" s="122">
        <v>51678.494813512298</v>
      </c>
      <c r="N18" s="122">
        <v>96566.064890944806</v>
      </c>
      <c r="O18" s="122"/>
      <c r="P18" s="122">
        <v>576</v>
      </c>
      <c r="Q18" s="122">
        <v>8039.8143089790901</v>
      </c>
      <c r="R18" s="122">
        <v>187.95422644574899</v>
      </c>
      <c r="S18" s="122"/>
      <c r="T18" s="122">
        <v>405.842209379</v>
      </c>
      <c r="U18" s="122">
        <v>274.873551626314</v>
      </c>
    </row>
    <row r="19" spans="1:21" ht="12.75" x14ac:dyDescent="0.2">
      <c r="A19" s="122" t="s">
        <v>371</v>
      </c>
      <c r="B19" s="122">
        <v>14324</v>
      </c>
      <c r="C19" s="122"/>
      <c r="D19" s="122">
        <v>765.14653771435599</v>
      </c>
      <c r="E19" s="122">
        <v>13611.6595831834</v>
      </c>
      <c r="F19" s="122"/>
      <c r="G19" s="122">
        <v>59.796897610663599</v>
      </c>
      <c r="H19" s="122">
        <v>-112.626376023885</v>
      </c>
      <c r="I19" s="122"/>
      <c r="J19" s="122">
        <v>16615</v>
      </c>
      <c r="K19" s="122">
        <v>246</v>
      </c>
      <c r="L19" s="122">
        <v>2342</v>
      </c>
      <c r="M19" s="122">
        <v>51678.494813512298</v>
      </c>
      <c r="N19" s="122">
        <v>96566.064890944806</v>
      </c>
      <c r="O19" s="122"/>
      <c r="P19" s="122">
        <v>512</v>
      </c>
      <c r="Q19" s="122">
        <v>8039.8143089790901</v>
      </c>
      <c r="R19" s="122">
        <v>187.95422644574899</v>
      </c>
      <c r="S19" s="122"/>
      <c r="T19" s="122">
        <v>162.247175602429</v>
      </c>
      <c r="U19" s="122">
        <v>274.873551626314</v>
      </c>
    </row>
    <row r="20" spans="1:21" ht="12.75" x14ac:dyDescent="0.2">
      <c r="A20" s="122" t="s">
        <v>372</v>
      </c>
      <c r="B20" s="122">
        <v>11835</v>
      </c>
      <c r="C20" s="122"/>
      <c r="D20" s="122">
        <v>702.46300811901301</v>
      </c>
      <c r="E20" s="122">
        <v>11043.5150495501</v>
      </c>
      <c r="F20" s="122"/>
      <c r="G20" s="122">
        <v>161.96551289564999</v>
      </c>
      <c r="H20" s="122">
        <v>-73.005681461343002</v>
      </c>
      <c r="I20" s="122"/>
      <c r="J20" s="122">
        <v>46274</v>
      </c>
      <c r="K20" s="122">
        <v>629</v>
      </c>
      <c r="L20" s="122">
        <v>5292</v>
      </c>
      <c r="M20" s="122">
        <v>51678.494813512298</v>
      </c>
      <c r="N20" s="122">
        <v>96566.064890944806</v>
      </c>
      <c r="O20" s="122"/>
      <c r="P20" s="122">
        <v>2014</v>
      </c>
      <c r="Q20" s="122">
        <v>8039.8143089790901</v>
      </c>
      <c r="R20" s="122">
        <v>187.95422644574899</v>
      </c>
      <c r="S20" s="122"/>
      <c r="T20" s="122">
        <v>201.86787016497101</v>
      </c>
      <c r="U20" s="122">
        <v>274.873551626314</v>
      </c>
    </row>
    <row r="21" spans="1:21" ht="12.75" x14ac:dyDescent="0.2">
      <c r="A21" s="122" t="s">
        <v>373</v>
      </c>
      <c r="B21" s="122">
        <v>13628</v>
      </c>
      <c r="C21" s="122"/>
      <c r="D21" s="122">
        <v>776.38165053599005</v>
      </c>
      <c r="E21" s="122">
        <v>13018.600612911299</v>
      </c>
      <c r="F21" s="122"/>
      <c r="G21" s="122">
        <v>65.16131070246</v>
      </c>
      <c r="H21" s="122">
        <v>-232.23871493317901</v>
      </c>
      <c r="I21" s="122"/>
      <c r="J21" s="122">
        <v>71023</v>
      </c>
      <c r="K21" s="122">
        <v>1067</v>
      </c>
      <c r="L21" s="122">
        <v>9575</v>
      </c>
      <c r="M21" s="122">
        <v>51678.494813512298</v>
      </c>
      <c r="N21" s="122">
        <v>96566.064890944806</v>
      </c>
      <c r="O21" s="122"/>
      <c r="P21" s="122">
        <v>2236</v>
      </c>
      <c r="Q21" s="122">
        <v>8039.8143089790901</v>
      </c>
      <c r="R21" s="122">
        <v>187.95422644574899</v>
      </c>
      <c r="S21" s="122"/>
      <c r="T21" s="122">
        <v>42.634836693134602</v>
      </c>
      <c r="U21" s="122">
        <v>274.873551626314</v>
      </c>
    </row>
    <row r="22" spans="1:21" ht="12.75" x14ac:dyDescent="0.2">
      <c r="A22" s="122" t="s">
        <v>374</v>
      </c>
      <c r="B22" s="122">
        <v>7006</v>
      </c>
      <c r="C22" s="122"/>
      <c r="D22" s="122">
        <v>564.21758983125301</v>
      </c>
      <c r="E22" s="122">
        <v>6708.9121866150699</v>
      </c>
      <c r="F22" s="122"/>
      <c r="G22" s="122">
        <v>-18.264945954426601</v>
      </c>
      <c r="H22" s="122">
        <v>-248.71287070147599</v>
      </c>
      <c r="I22" s="122"/>
      <c r="J22" s="122">
        <v>78129</v>
      </c>
      <c r="K22" s="122">
        <v>853</v>
      </c>
      <c r="L22" s="122">
        <v>5428</v>
      </c>
      <c r="M22" s="122">
        <v>51678.494813512298</v>
      </c>
      <c r="N22" s="122">
        <v>96566.064890944806</v>
      </c>
      <c r="O22" s="122"/>
      <c r="P22" s="122">
        <v>1649</v>
      </c>
      <c r="Q22" s="122">
        <v>8039.8143089790901</v>
      </c>
      <c r="R22" s="122">
        <v>187.95422644574899</v>
      </c>
      <c r="S22" s="122"/>
      <c r="T22" s="122">
        <v>26.1606809248382</v>
      </c>
      <c r="U22" s="122">
        <v>274.873551626314</v>
      </c>
    </row>
    <row r="23" spans="1:21" ht="12.75" x14ac:dyDescent="0.2">
      <c r="A23" s="122" t="s">
        <v>375</v>
      </c>
      <c r="B23" s="122">
        <v>9147</v>
      </c>
      <c r="C23" s="122"/>
      <c r="D23" s="122">
        <v>625.03417236044299</v>
      </c>
      <c r="E23" s="122">
        <v>8749.0834995233108</v>
      </c>
      <c r="F23" s="122"/>
      <c r="G23" s="122">
        <v>32.044860723796198</v>
      </c>
      <c r="H23" s="122">
        <v>-259.30572989128802</v>
      </c>
      <c r="I23" s="122"/>
      <c r="J23" s="122">
        <v>935619</v>
      </c>
      <c r="K23" s="122">
        <v>11316</v>
      </c>
      <c r="L23" s="122">
        <v>84769</v>
      </c>
      <c r="M23" s="122">
        <v>51678.494813512298</v>
      </c>
      <c r="N23" s="122">
        <v>96566.064890944806</v>
      </c>
      <c r="O23" s="122"/>
      <c r="P23" s="122">
        <v>25602</v>
      </c>
      <c r="Q23" s="122">
        <v>8039.8143089790901</v>
      </c>
      <c r="R23" s="122">
        <v>187.95422644574899</v>
      </c>
      <c r="S23" s="122"/>
      <c r="T23" s="122">
        <v>15.5678217350259</v>
      </c>
      <c r="U23" s="122">
        <v>274.873551626314</v>
      </c>
    </row>
    <row r="24" spans="1:21" ht="12.75" x14ac:dyDescent="0.2">
      <c r="A24" s="122" t="s">
        <v>376</v>
      </c>
      <c r="B24" s="122">
        <v>8693</v>
      </c>
      <c r="C24" s="122"/>
      <c r="D24" s="122">
        <v>656.93919061365398</v>
      </c>
      <c r="E24" s="122">
        <v>8220.7550530197004</v>
      </c>
      <c r="F24" s="122"/>
      <c r="G24" s="122">
        <v>75.718008273858501</v>
      </c>
      <c r="H24" s="122">
        <v>-260.25062601261402</v>
      </c>
      <c r="I24" s="122"/>
      <c r="J24" s="122">
        <v>47750</v>
      </c>
      <c r="K24" s="122">
        <v>607</v>
      </c>
      <c r="L24" s="122">
        <v>4065</v>
      </c>
      <c r="M24" s="122">
        <v>51678.494813512298</v>
      </c>
      <c r="N24" s="122">
        <v>96566.064890944806</v>
      </c>
      <c r="O24" s="122"/>
      <c r="P24" s="122">
        <v>1566</v>
      </c>
      <c r="Q24" s="122">
        <v>8039.8143089790901</v>
      </c>
      <c r="R24" s="122">
        <v>187.95422644574899</v>
      </c>
      <c r="S24" s="122"/>
      <c r="T24" s="122">
        <v>14.6229256137002</v>
      </c>
      <c r="U24" s="122">
        <v>274.873551626314</v>
      </c>
    </row>
    <row r="25" spans="1:21" ht="12.75" x14ac:dyDescent="0.2">
      <c r="A25" s="122" t="s">
        <v>377</v>
      </c>
      <c r="B25" s="122">
        <v>11359</v>
      </c>
      <c r="C25" s="122"/>
      <c r="D25" s="122">
        <v>675.53231059921904</v>
      </c>
      <c r="E25" s="122">
        <v>10550.4173569705</v>
      </c>
      <c r="F25" s="122"/>
      <c r="G25" s="122">
        <v>257.149250900379</v>
      </c>
      <c r="H25" s="122">
        <v>-124.101017323511</v>
      </c>
      <c r="I25" s="122"/>
      <c r="J25" s="122">
        <v>94631</v>
      </c>
      <c r="K25" s="122">
        <v>1237</v>
      </c>
      <c r="L25" s="122">
        <v>10339</v>
      </c>
      <c r="M25" s="122">
        <v>51678.494813512298</v>
      </c>
      <c r="N25" s="122">
        <v>96566.064890944806</v>
      </c>
      <c r="O25" s="122"/>
      <c r="P25" s="122">
        <v>5239</v>
      </c>
      <c r="Q25" s="122">
        <v>8039.8143089790901</v>
      </c>
      <c r="R25" s="122">
        <v>187.95422644574899</v>
      </c>
      <c r="S25" s="122"/>
      <c r="T25" s="122">
        <v>150.772534302803</v>
      </c>
      <c r="U25" s="122">
        <v>274.873551626314</v>
      </c>
    </row>
    <row r="26" spans="1:21" ht="12.75" x14ac:dyDescent="0.2">
      <c r="A26" s="122" t="s">
        <v>378</v>
      </c>
      <c r="B26" s="122">
        <v>13068</v>
      </c>
      <c r="C26" s="122"/>
      <c r="D26" s="122">
        <v>721.91685428297797</v>
      </c>
      <c r="E26" s="122">
        <v>12575.340042907201</v>
      </c>
      <c r="F26" s="122"/>
      <c r="G26" s="122">
        <v>-47.821165968245701</v>
      </c>
      <c r="H26" s="122">
        <v>-181.20363002638899</v>
      </c>
      <c r="I26" s="122"/>
      <c r="J26" s="122">
        <v>47103</v>
      </c>
      <c r="K26" s="122">
        <v>658</v>
      </c>
      <c r="L26" s="122">
        <v>6134</v>
      </c>
      <c r="M26" s="122">
        <v>51678.494813512298</v>
      </c>
      <c r="N26" s="122">
        <v>96566.064890944806</v>
      </c>
      <c r="O26" s="122"/>
      <c r="P26" s="122">
        <v>821</v>
      </c>
      <c r="Q26" s="122">
        <v>8039.8143089790901</v>
      </c>
      <c r="R26" s="122">
        <v>187.95422644574899</v>
      </c>
      <c r="S26" s="122"/>
      <c r="T26" s="122">
        <v>93.669921599924905</v>
      </c>
      <c r="U26" s="122">
        <v>274.873551626314</v>
      </c>
    </row>
    <row r="27" spans="1:21" ht="12.75" x14ac:dyDescent="0.2">
      <c r="A27" s="122" t="s">
        <v>379</v>
      </c>
      <c r="B27" s="122">
        <v>13258</v>
      </c>
      <c r="C27" s="122"/>
      <c r="D27" s="122">
        <v>801.40172973422898</v>
      </c>
      <c r="E27" s="122">
        <v>12688.3350187465</v>
      </c>
      <c r="F27" s="122"/>
      <c r="G27" s="122">
        <v>-37.785613981607703</v>
      </c>
      <c r="H27" s="122">
        <v>-194.09575621577</v>
      </c>
      <c r="I27" s="122"/>
      <c r="J27" s="122">
        <v>69386</v>
      </c>
      <c r="K27" s="122">
        <v>1076</v>
      </c>
      <c r="L27" s="122">
        <v>9117</v>
      </c>
      <c r="M27" s="122">
        <v>51678.494813512298</v>
      </c>
      <c r="N27" s="122">
        <v>96566.064890944806</v>
      </c>
      <c r="O27" s="122"/>
      <c r="P27" s="122">
        <v>1296</v>
      </c>
      <c r="Q27" s="122">
        <v>8039.8143089790901</v>
      </c>
      <c r="R27" s="122">
        <v>187.95422644574899</v>
      </c>
      <c r="S27" s="122"/>
      <c r="T27" s="122">
        <v>80.777795410543703</v>
      </c>
      <c r="U27" s="122">
        <v>274.873551626314</v>
      </c>
    </row>
    <row r="28" spans="1:21" ht="12.75" x14ac:dyDescent="0.2">
      <c r="A28" s="122" t="s">
        <v>380</v>
      </c>
      <c r="B28" s="122">
        <v>11180</v>
      </c>
      <c r="C28" s="122"/>
      <c r="D28" s="122">
        <v>678.19856035595205</v>
      </c>
      <c r="E28" s="122">
        <v>10624.445270291701</v>
      </c>
      <c r="F28" s="122"/>
      <c r="G28" s="122">
        <v>84.246545082421605</v>
      </c>
      <c r="H28" s="122">
        <v>-206.808698232251</v>
      </c>
      <c r="I28" s="122"/>
      <c r="J28" s="122">
        <v>43891</v>
      </c>
      <c r="K28" s="122">
        <v>576</v>
      </c>
      <c r="L28" s="122">
        <v>4829</v>
      </c>
      <c r="M28" s="122">
        <v>51678.494813512298</v>
      </c>
      <c r="N28" s="122">
        <v>96566.064890944806</v>
      </c>
      <c r="O28" s="122"/>
      <c r="P28" s="122">
        <v>1486</v>
      </c>
      <c r="Q28" s="122">
        <v>8039.8143089790901</v>
      </c>
      <c r="R28" s="122">
        <v>187.95422644574899</v>
      </c>
      <c r="S28" s="122"/>
      <c r="T28" s="122">
        <v>68.064853394063306</v>
      </c>
      <c r="U28" s="122">
        <v>274.873551626314</v>
      </c>
    </row>
    <row r="29" spans="1:21" ht="12.75" x14ac:dyDescent="0.2">
      <c r="A29" s="122" t="s">
        <v>381</v>
      </c>
      <c r="B29" s="122">
        <v>12204</v>
      </c>
      <c r="C29" s="122"/>
      <c r="D29" s="122">
        <v>724.32949187318695</v>
      </c>
      <c r="E29" s="122">
        <v>11531.6231480684</v>
      </c>
      <c r="F29" s="122"/>
      <c r="G29" s="122">
        <v>90.306586490697995</v>
      </c>
      <c r="H29" s="122">
        <v>-141.81325510015199</v>
      </c>
      <c r="I29" s="122"/>
      <c r="J29" s="122">
        <v>26755</v>
      </c>
      <c r="K29" s="122">
        <v>375</v>
      </c>
      <c r="L29" s="122">
        <v>3195</v>
      </c>
      <c r="M29" s="122">
        <v>51678.494813512298</v>
      </c>
      <c r="N29" s="122">
        <v>96566.064890944806</v>
      </c>
      <c r="O29" s="122"/>
      <c r="P29" s="122">
        <v>926</v>
      </c>
      <c r="Q29" s="122">
        <v>8039.8143089790901</v>
      </c>
      <c r="R29" s="122">
        <v>187.95422644574899</v>
      </c>
      <c r="S29" s="122"/>
      <c r="T29" s="122">
        <v>133.06029652616201</v>
      </c>
      <c r="U29" s="122">
        <v>274.873551626314</v>
      </c>
    </row>
    <row r="30" spans="1:21" ht="12.75" x14ac:dyDescent="0.2">
      <c r="A30" s="122" t="s">
        <v>382</v>
      </c>
      <c r="B30" s="122">
        <v>13599</v>
      </c>
      <c r="C30" s="122"/>
      <c r="D30" s="122">
        <v>833.85462120933403</v>
      </c>
      <c r="E30" s="122">
        <v>12818.5302548541</v>
      </c>
      <c r="F30" s="122"/>
      <c r="G30" s="122">
        <v>-62.152038234485403</v>
      </c>
      <c r="H30" s="122">
        <v>8.7189690643979798</v>
      </c>
      <c r="I30" s="122"/>
      <c r="J30" s="122">
        <v>32785</v>
      </c>
      <c r="K30" s="122">
        <v>529</v>
      </c>
      <c r="L30" s="122">
        <v>4352</v>
      </c>
      <c r="M30" s="122">
        <v>51678.494813512298</v>
      </c>
      <c r="N30" s="122">
        <v>96566.064890944806</v>
      </c>
      <c r="O30" s="122"/>
      <c r="P30" s="122">
        <v>513</v>
      </c>
      <c r="Q30" s="122">
        <v>8039.8143089790901</v>
      </c>
      <c r="R30" s="122">
        <v>187.95422644574899</v>
      </c>
      <c r="S30" s="122"/>
      <c r="T30" s="122">
        <v>283.59252069071198</v>
      </c>
      <c r="U30" s="122">
        <v>274.873551626314</v>
      </c>
    </row>
    <row r="31" spans="1:21" ht="12.75" x14ac:dyDescent="0.2">
      <c r="A31" s="122" t="s">
        <v>383</v>
      </c>
      <c r="B31" s="122">
        <v>14743</v>
      </c>
      <c r="C31" s="122"/>
      <c r="D31" s="122">
        <v>822.69353244125102</v>
      </c>
      <c r="E31" s="122">
        <v>13752.416951597401</v>
      </c>
      <c r="F31" s="122"/>
      <c r="G31" s="122">
        <v>-98.707513954715196</v>
      </c>
      <c r="H31" s="122">
        <v>266.52832093072601</v>
      </c>
      <c r="I31" s="122"/>
      <c r="J31" s="122">
        <v>11621</v>
      </c>
      <c r="K31" s="122">
        <v>185</v>
      </c>
      <c r="L31" s="122">
        <v>1655</v>
      </c>
      <c r="M31" s="122">
        <v>51678.494813512298</v>
      </c>
      <c r="N31" s="122">
        <v>96566.064890944806</v>
      </c>
      <c r="O31" s="122"/>
      <c r="P31" s="122">
        <v>129</v>
      </c>
      <c r="Q31" s="122">
        <v>8039.8143089790901</v>
      </c>
      <c r="R31" s="122">
        <v>187.95422644574899</v>
      </c>
      <c r="S31" s="122"/>
      <c r="T31" s="122">
        <v>541.40187255703995</v>
      </c>
      <c r="U31" s="122">
        <v>274.873551626314</v>
      </c>
    </row>
    <row r="32" spans="1:21" ht="12.75" x14ac:dyDescent="0.2">
      <c r="A32" s="122" t="s">
        <v>384</v>
      </c>
      <c r="B32" s="122">
        <v>13859</v>
      </c>
      <c r="C32" s="122"/>
      <c r="D32" s="122">
        <v>754.25993620673898</v>
      </c>
      <c r="E32" s="122">
        <v>12967.4429996412</v>
      </c>
      <c r="F32" s="122"/>
      <c r="G32" s="122">
        <v>-103.536176201468</v>
      </c>
      <c r="H32" s="122">
        <v>240.88375847009499</v>
      </c>
      <c r="I32" s="122"/>
      <c r="J32" s="122">
        <v>42000</v>
      </c>
      <c r="K32" s="122">
        <v>613</v>
      </c>
      <c r="L32" s="122">
        <v>5640</v>
      </c>
      <c r="M32" s="122">
        <v>51678.494813512298</v>
      </c>
      <c r="N32" s="122">
        <v>96566.064890944806</v>
      </c>
      <c r="O32" s="122"/>
      <c r="P32" s="122">
        <v>441</v>
      </c>
      <c r="Q32" s="122">
        <v>8039.8143089790901</v>
      </c>
      <c r="R32" s="122">
        <v>187.95422644574899</v>
      </c>
      <c r="S32" s="122"/>
      <c r="T32" s="122">
        <v>515.75731009640901</v>
      </c>
      <c r="U32" s="122">
        <v>274.873551626314</v>
      </c>
    </row>
    <row r="33" spans="1:21" ht="12.75" x14ac:dyDescent="0.2">
      <c r="A33" s="122" t="s">
        <v>385</v>
      </c>
      <c r="B33" s="122">
        <v>13228</v>
      </c>
      <c r="C33" s="122"/>
      <c r="D33" s="122">
        <v>756.80053846503597</v>
      </c>
      <c r="E33" s="122">
        <v>12524.3908798802</v>
      </c>
      <c r="F33" s="122"/>
      <c r="G33" s="122">
        <v>-41.802796395474203</v>
      </c>
      <c r="H33" s="122">
        <v>-11.446931250034</v>
      </c>
      <c r="I33" s="122"/>
      <c r="J33" s="122">
        <v>43293</v>
      </c>
      <c r="K33" s="122">
        <v>634</v>
      </c>
      <c r="L33" s="122">
        <v>5615</v>
      </c>
      <c r="M33" s="122">
        <v>51678.494813512298</v>
      </c>
      <c r="N33" s="122">
        <v>96566.064890944806</v>
      </c>
      <c r="O33" s="122"/>
      <c r="P33" s="122">
        <v>787</v>
      </c>
      <c r="Q33" s="122">
        <v>8039.8143089790901</v>
      </c>
      <c r="R33" s="122">
        <v>187.95422644574899</v>
      </c>
      <c r="S33" s="122"/>
      <c r="T33" s="122">
        <v>263.42662037628003</v>
      </c>
      <c r="U33" s="122">
        <v>274.873551626314</v>
      </c>
    </row>
    <row r="34" spans="1:21" ht="14.25" customHeight="1" x14ac:dyDescent="0.2">
      <c r="A34" s="19" t="s">
        <v>386</v>
      </c>
      <c r="B34" s="19"/>
      <c r="C34" s="19"/>
      <c r="D34" s="122"/>
      <c r="E34" s="122"/>
      <c r="F34" s="19"/>
      <c r="G34" s="122"/>
      <c r="H34" s="122"/>
      <c r="I34" s="19"/>
      <c r="J34" s="122"/>
      <c r="K34" s="122"/>
      <c r="L34" s="122"/>
      <c r="M34" s="122"/>
      <c r="N34" s="122"/>
      <c r="O34" s="19"/>
      <c r="P34" s="122"/>
      <c r="Q34" s="122"/>
      <c r="R34" s="122"/>
      <c r="S34" s="19"/>
      <c r="T34" s="122"/>
      <c r="U34" s="122"/>
    </row>
    <row r="35" spans="1:21" ht="12.75" x14ac:dyDescent="0.2">
      <c r="A35" s="122" t="s">
        <v>387</v>
      </c>
      <c r="B35" s="122">
        <v>11076</v>
      </c>
      <c r="C35" s="122"/>
      <c r="D35" s="122">
        <v>591.46318619726503</v>
      </c>
      <c r="E35" s="122">
        <v>10344.4386531777</v>
      </c>
      <c r="F35" s="122"/>
      <c r="G35" s="122">
        <v>-31.227595969232699</v>
      </c>
      <c r="H35" s="122">
        <v>171.59065060945801</v>
      </c>
      <c r="I35" s="122"/>
      <c r="J35" s="122">
        <v>42988</v>
      </c>
      <c r="K35" s="122">
        <v>492</v>
      </c>
      <c r="L35" s="122">
        <v>4605</v>
      </c>
      <c r="M35" s="122">
        <v>51678.494813512298</v>
      </c>
      <c r="N35" s="122">
        <v>96566.064890944806</v>
      </c>
      <c r="O35" s="122"/>
      <c r="P35" s="122">
        <v>838</v>
      </c>
      <c r="Q35" s="122">
        <v>8039.8143089790901</v>
      </c>
      <c r="R35" s="122">
        <v>187.95422644574899</v>
      </c>
      <c r="S35" s="122"/>
      <c r="T35" s="122">
        <v>446.46420223577201</v>
      </c>
      <c r="U35" s="122">
        <v>274.873551626314</v>
      </c>
    </row>
    <row r="36" spans="1:21" ht="12.75" x14ac:dyDescent="0.2">
      <c r="A36" s="122" t="s">
        <v>388</v>
      </c>
      <c r="B36" s="122">
        <v>10201</v>
      </c>
      <c r="C36" s="122"/>
      <c r="D36" s="122">
        <v>593.61702512067905</v>
      </c>
      <c r="E36" s="122">
        <v>9323.1358905979505</v>
      </c>
      <c r="F36" s="122"/>
      <c r="G36" s="122">
        <v>-83.3285077029457</v>
      </c>
      <c r="H36" s="122">
        <v>367.20896428533001</v>
      </c>
      <c r="I36" s="122"/>
      <c r="J36" s="122">
        <v>13755</v>
      </c>
      <c r="K36" s="122">
        <v>158</v>
      </c>
      <c r="L36" s="122">
        <v>1328</v>
      </c>
      <c r="M36" s="122">
        <v>51678.494813512298</v>
      </c>
      <c r="N36" s="122">
        <v>96566.064890944806</v>
      </c>
      <c r="O36" s="122"/>
      <c r="P36" s="122">
        <v>179</v>
      </c>
      <c r="Q36" s="122">
        <v>8039.8143089790901</v>
      </c>
      <c r="R36" s="122">
        <v>187.95422644574899</v>
      </c>
      <c r="S36" s="122"/>
      <c r="T36" s="122">
        <v>642.08251591164401</v>
      </c>
      <c r="U36" s="122">
        <v>274.873551626314</v>
      </c>
    </row>
    <row r="37" spans="1:21" ht="12.75" x14ac:dyDescent="0.2">
      <c r="A37" s="122" t="s">
        <v>389</v>
      </c>
      <c r="B37" s="122">
        <v>13102</v>
      </c>
      <c r="C37" s="122"/>
      <c r="D37" s="122">
        <v>697.78553058703994</v>
      </c>
      <c r="E37" s="122">
        <v>12521.876283539101</v>
      </c>
      <c r="F37" s="122"/>
      <c r="G37" s="122">
        <v>-68.541447009689705</v>
      </c>
      <c r="H37" s="122">
        <v>-49.34882409187</v>
      </c>
      <c r="I37" s="122"/>
      <c r="J37" s="122">
        <v>20737</v>
      </c>
      <c r="K37" s="122">
        <v>280</v>
      </c>
      <c r="L37" s="122">
        <v>2689</v>
      </c>
      <c r="M37" s="122">
        <v>51678.494813512298</v>
      </c>
      <c r="N37" s="122">
        <v>96566.064890944806</v>
      </c>
      <c r="O37" s="122"/>
      <c r="P37" s="122">
        <v>308</v>
      </c>
      <c r="Q37" s="122">
        <v>8039.8143089790901</v>
      </c>
      <c r="R37" s="122">
        <v>187.95422644574899</v>
      </c>
      <c r="S37" s="122"/>
      <c r="T37" s="122">
        <v>225.524727534444</v>
      </c>
      <c r="U37" s="122">
        <v>274.873551626314</v>
      </c>
    </row>
    <row r="38" spans="1:21" ht="12.75" x14ac:dyDescent="0.2">
      <c r="A38" s="122" t="s">
        <v>390</v>
      </c>
      <c r="B38" s="122">
        <v>15440</v>
      </c>
      <c r="C38" s="122"/>
      <c r="D38" s="122">
        <v>915.85163699984298</v>
      </c>
      <c r="E38" s="122">
        <v>14387.635714571899</v>
      </c>
      <c r="F38" s="122"/>
      <c r="G38" s="122">
        <v>-64.964513816327994</v>
      </c>
      <c r="H38" s="122">
        <v>201.044179947907</v>
      </c>
      <c r="I38" s="122"/>
      <c r="J38" s="122">
        <v>17323</v>
      </c>
      <c r="K38" s="122">
        <v>307</v>
      </c>
      <c r="L38" s="122">
        <v>2581</v>
      </c>
      <c r="M38" s="122">
        <v>51678.494813512298</v>
      </c>
      <c r="N38" s="122">
        <v>96566.064890944806</v>
      </c>
      <c r="O38" s="122"/>
      <c r="P38" s="122">
        <v>265</v>
      </c>
      <c r="Q38" s="122">
        <v>8039.8143089790901</v>
      </c>
      <c r="R38" s="122">
        <v>187.95422644574899</v>
      </c>
      <c r="S38" s="122"/>
      <c r="T38" s="122">
        <v>475.91773157422102</v>
      </c>
      <c r="U38" s="122">
        <v>274.873551626314</v>
      </c>
    </row>
    <row r="39" spans="1:21" ht="12.75" x14ac:dyDescent="0.2">
      <c r="A39" s="122" t="s">
        <v>391</v>
      </c>
      <c r="B39" s="122">
        <v>10230</v>
      </c>
      <c r="C39" s="122"/>
      <c r="D39" s="122">
        <v>600.39130592250604</v>
      </c>
      <c r="E39" s="122">
        <v>9193.8863362715001</v>
      </c>
      <c r="F39" s="122"/>
      <c r="G39" s="122">
        <v>-64.318439492204305</v>
      </c>
      <c r="H39" s="122">
        <v>500.10908656965501</v>
      </c>
      <c r="I39" s="122"/>
      <c r="J39" s="122">
        <v>20744</v>
      </c>
      <c r="K39" s="122">
        <v>241</v>
      </c>
      <c r="L39" s="122">
        <v>1975</v>
      </c>
      <c r="M39" s="122">
        <v>51678.494813512298</v>
      </c>
      <c r="N39" s="122">
        <v>96566.064890944806</v>
      </c>
      <c r="O39" s="122"/>
      <c r="P39" s="122">
        <v>319</v>
      </c>
      <c r="Q39" s="122">
        <v>8039.8143089790901</v>
      </c>
      <c r="R39" s="122">
        <v>187.95422644574899</v>
      </c>
      <c r="S39" s="122"/>
      <c r="T39" s="122">
        <v>774.982638195969</v>
      </c>
      <c r="U39" s="122">
        <v>274.873551626314</v>
      </c>
    </row>
    <row r="40" spans="1:21" ht="12.75" x14ac:dyDescent="0.2">
      <c r="A40" s="122" t="s">
        <v>386</v>
      </c>
      <c r="B40" s="122">
        <v>9976</v>
      </c>
      <c r="C40" s="122"/>
      <c r="D40" s="122">
        <v>638.75842190462595</v>
      </c>
      <c r="E40" s="122">
        <v>9441.0690915661908</v>
      </c>
      <c r="F40" s="122"/>
      <c r="G40" s="122">
        <v>-15.473625472446701</v>
      </c>
      <c r="H40" s="122">
        <v>-88.323993472569001</v>
      </c>
      <c r="I40" s="122"/>
      <c r="J40" s="122">
        <v>214559</v>
      </c>
      <c r="K40" s="122">
        <v>2652</v>
      </c>
      <c r="L40" s="122">
        <v>20977</v>
      </c>
      <c r="M40" s="122">
        <v>51678.494813512298</v>
      </c>
      <c r="N40" s="122">
        <v>96566.064890944806</v>
      </c>
      <c r="O40" s="122"/>
      <c r="P40" s="122">
        <v>4603</v>
      </c>
      <c r="Q40" s="122">
        <v>8039.8143089790901</v>
      </c>
      <c r="R40" s="122">
        <v>187.95422644574899</v>
      </c>
      <c r="S40" s="122"/>
      <c r="T40" s="122">
        <v>186.54955815374501</v>
      </c>
      <c r="U40" s="122">
        <v>274.873551626314</v>
      </c>
    </row>
    <row r="41" spans="1:21" ht="12.75" x14ac:dyDescent="0.2">
      <c r="A41" s="122" t="s">
        <v>392</v>
      </c>
      <c r="B41" s="122">
        <v>10497</v>
      </c>
      <c r="C41" s="122"/>
      <c r="D41" s="122">
        <v>722.24047807132001</v>
      </c>
      <c r="E41" s="122">
        <v>9835.5272022328099</v>
      </c>
      <c r="F41" s="122"/>
      <c r="G41" s="122">
        <v>-53.460773738634401</v>
      </c>
      <c r="H41" s="122">
        <v>-6.9120386135219896</v>
      </c>
      <c r="I41" s="122"/>
      <c r="J41" s="122">
        <v>9445</v>
      </c>
      <c r="K41" s="122">
        <v>132</v>
      </c>
      <c r="L41" s="122">
        <v>962</v>
      </c>
      <c r="M41" s="122">
        <v>51678.494813512298</v>
      </c>
      <c r="N41" s="122">
        <v>96566.064890944806</v>
      </c>
      <c r="O41" s="122"/>
      <c r="P41" s="122">
        <v>158</v>
      </c>
      <c r="Q41" s="122">
        <v>8039.8143089790901</v>
      </c>
      <c r="R41" s="122">
        <v>187.95422644574899</v>
      </c>
      <c r="S41" s="122"/>
      <c r="T41" s="122">
        <v>267.96151301279201</v>
      </c>
      <c r="U41" s="122">
        <v>274.873551626314</v>
      </c>
    </row>
    <row r="42" spans="1:21" ht="12.75" x14ac:dyDescent="0.2">
      <c r="A42" s="122" t="s">
        <v>393</v>
      </c>
      <c r="B42" s="122">
        <v>9758</v>
      </c>
      <c r="C42" s="122"/>
      <c r="D42" s="122">
        <v>589.67762847422603</v>
      </c>
      <c r="E42" s="122">
        <v>9000.7962601128093</v>
      </c>
      <c r="F42" s="122"/>
      <c r="G42" s="122">
        <v>-117.21623967441801</v>
      </c>
      <c r="H42" s="122">
        <v>285.20909995612698</v>
      </c>
      <c r="I42" s="122"/>
      <c r="J42" s="122">
        <v>21822</v>
      </c>
      <c r="K42" s="122">
        <v>249</v>
      </c>
      <c r="L42" s="122">
        <v>2034</v>
      </c>
      <c r="M42" s="122">
        <v>51678.494813512298</v>
      </c>
      <c r="N42" s="122">
        <v>96566.064890944806</v>
      </c>
      <c r="O42" s="122"/>
      <c r="P42" s="122">
        <v>192</v>
      </c>
      <c r="Q42" s="122">
        <v>8039.8143089790901</v>
      </c>
      <c r="R42" s="122">
        <v>187.95422644574899</v>
      </c>
      <c r="S42" s="122"/>
      <c r="T42" s="122">
        <v>560.08265158244103</v>
      </c>
      <c r="U42" s="122">
        <v>274.873551626314</v>
      </c>
    </row>
    <row r="43" spans="1:21" ht="14.25" customHeight="1" x14ac:dyDescent="0.2">
      <c r="A43" s="19" t="s">
        <v>394</v>
      </c>
      <c r="B43" s="19"/>
      <c r="C43" s="19"/>
      <c r="D43" s="122"/>
      <c r="E43" s="122"/>
      <c r="F43" s="19"/>
      <c r="G43" s="122"/>
      <c r="H43" s="122"/>
      <c r="I43" s="19"/>
      <c r="J43" s="122"/>
      <c r="K43" s="122"/>
      <c r="L43" s="122"/>
      <c r="M43" s="122"/>
      <c r="N43" s="122"/>
      <c r="O43" s="19"/>
      <c r="P43" s="122"/>
      <c r="Q43" s="122"/>
      <c r="R43" s="122"/>
      <c r="S43" s="19"/>
      <c r="T43" s="122"/>
      <c r="U43" s="122"/>
    </row>
    <row r="44" spans="1:21" ht="12.75" x14ac:dyDescent="0.2">
      <c r="A44" s="122" t="s">
        <v>395</v>
      </c>
      <c r="B44" s="122">
        <v>11064</v>
      </c>
      <c r="C44" s="122"/>
      <c r="D44" s="122">
        <v>635.98780315228703</v>
      </c>
      <c r="E44" s="122">
        <v>10393.8629314354</v>
      </c>
      <c r="F44" s="122"/>
      <c r="G44" s="122">
        <v>106.005652082662</v>
      </c>
      <c r="H44" s="122">
        <v>-72.279119911571001</v>
      </c>
      <c r="I44" s="122"/>
      <c r="J44" s="122">
        <v>103684</v>
      </c>
      <c r="K44" s="122">
        <v>1276</v>
      </c>
      <c r="L44" s="122">
        <v>11160</v>
      </c>
      <c r="M44" s="122">
        <v>51678.494813512298</v>
      </c>
      <c r="N44" s="122">
        <v>96566.064890944806</v>
      </c>
      <c r="O44" s="122"/>
      <c r="P44" s="122">
        <v>3791</v>
      </c>
      <c r="Q44" s="122">
        <v>8039.8143089790901</v>
      </c>
      <c r="R44" s="122">
        <v>187.95422644574899</v>
      </c>
      <c r="S44" s="122"/>
      <c r="T44" s="122">
        <v>202.594431714743</v>
      </c>
      <c r="U44" s="122">
        <v>274.873551626314</v>
      </c>
    </row>
    <row r="45" spans="1:21" ht="12.75" x14ac:dyDescent="0.2">
      <c r="A45" s="122" t="s">
        <v>396</v>
      </c>
      <c r="B45" s="122">
        <v>11071</v>
      </c>
      <c r="C45" s="122"/>
      <c r="D45" s="122">
        <v>555.78179211204497</v>
      </c>
      <c r="E45" s="122">
        <v>10207.4289626257</v>
      </c>
      <c r="F45" s="122"/>
      <c r="G45" s="122">
        <v>112.045974744915</v>
      </c>
      <c r="H45" s="122">
        <v>195.652255424928</v>
      </c>
      <c r="I45" s="122"/>
      <c r="J45" s="122">
        <v>16830</v>
      </c>
      <c r="K45" s="122">
        <v>181</v>
      </c>
      <c r="L45" s="122">
        <v>1779</v>
      </c>
      <c r="M45" s="122">
        <v>51678.494813512298</v>
      </c>
      <c r="N45" s="122">
        <v>96566.064890944806</v>
      </c>
      <c r="O45" s="122"/>
      <c r="P45" s="122">
        <v>628</v>
      </c>
      <c r="Q45" s="122">
        <v>8039.8143089790901</v>
      </c>
      <c r="R45" s="122">
        <v>187.95422644574899</v>
      </c>
      <c r="S45" s="122"/>
      <c r="T45" s="122">
        <v>470.525807051242</v>
      </c>
      <c r="U45" s="122">
        <v>274.873551626314</v>
      </c>
    </row>
    <row r="46" spans="1:21" ht="12.75" x14ac:dyDescent="0.2">
      <c r="A46" s="122" t="s">
        <v>397</v>
      </c>
      <c r="B46" s="122">
        <v>11696</v>
      </c>
      <c r="C46" s="122"/>
      <c r="D46" s="122">
        <v>747.03284096505195</v>
      </c>
      <c r="E46" s="122">
        <v>10660.4098889829</v>
      </c>
      <c r="F46" s="122"/>
      <c r="G46" s="122">
        <v>-94.683201408333801</v>
      </c>
      <c r="H46" s="122">
        <v>383.09475618527699</v>
      </c>
      <c r="I46" s="122"/>
      <c r="J46" s="122">
        <v>10861</v>
      </c>
      <c r="K46" s="122">
        <v>157</v>
      </c>
      <c r="L46" s="122">
        <v>1199</v>
      </c>
      <c r="M46" s="122">
        <v>51678.494813512298</v>
      </c>
      <c r="N46" s="122">
        <v>96566.064890944806</v>
      </c>
      <c r="O46" s="122"/>
      <c r="P46" s="122">
        <v>126</v>
      </c>
      <c r="Q46" s="122">
        <v>8039.8143089790901</v>
      </c>
      <c r="R46" s="122">
        <v>187.95422644574899</v>
      </c>
      <c r="S46" s="122"/>
      <c r="T46" s="122">
        <v>657.96830781159099</v>
      </c>
      <c r="U46" s="122">
        <v>274.873551626314</v>
      </c>
    </row>
    <row r="47" spans="1:21" ht="12.75" x14ac:dyDescent="0.2">
      <c r="A47" s="122" t="s">
        <v>398</v>
      </c>
      <c r="B47" s="122">
        <v>10968</v>
      </c>
      <c r="C47" s="122"/>
      <c r="D47" s="122">
        <v>590.00713193767399</v>
      </c>
      <c r="E47" s="122">
        <v>10174.3440056203</v>
      </c>
      <c r="F47" s="122"/>
      <c r="G47" s="122">
        <v>65.003575043688699</v>
      </c>
      <c r="H47" s="122">
        <v>139.12496244358701</v>
      </c>
      <c r="I47" s="122"/>
      <c r="J47" s="122">
        <v>33722</v>
      </c>
      <c r="K47" s="122">
        <v>385</v>
      </c>
      <c r="L47" s="122">
        <v>3553</v>
      </c>
      <c r="M47" s="122">
        <v>51678.494813512298</v>
      </c>
      <c r="N47" s="122">
        <v>96566.064890944806</v>
      </c>
      <c r="O47" s="122"/>
      <c r="P47" s="122">
        <v>1061</v>
      </c>
      <c r="Q47" s="122">
        <v>8039.8143089790901</v>
      </c>
      <c r="R47" s="122">
        <v>187.95422644574899</v>
      </c>
      <c r="S47" s="122"/>
      <c r="T47" s="122">
        <v>413.99851406990098</v>
      </c>
      <c r="U47" s="122">
        <v>274.873551626314</v>
      </c>
    </row>
    <row r="48" spans="1:21" ht="12.75" x14ac:dyDescent="0.2">
      <c r="A48" s="122" t="s">
        <v>399</v>
      </c>
      <c r="B48" s="122">
        <v>10761</v>
      </c>
      <c r="C48" s="122"/>
      <c r="D48" s="122">
        <v>620.05913775589204</v>
      </c>
      <c r="E48" s="122">
        <v>10062.0419010064</v>
      </c>
      <c r="F48" s="122"/>
      <c r="G48" s="122">
        <v>-19.762786619498499</v>
      </c>
      <c r="H48" s="122">
        <v>99.122640449298004</v>
      </c>
      <c r="I48" s="122"/>
      <c r="J48" s="122">
        <v>54924</v>
      </c>
      <c r="K48" s="122">
        <v>659</v>
      </c>
      <c r="L48" s="122">
        <v>5723</v>
      </c>
      <c r="M48" s="122">
        <v>51678.494813512298</v>
      </c>
      <c r="N48" s="122">
        <v>96566.064890944806</v>
      </c>
      <c r="O48" s="122"/>
      <c r="P48" s="122">
        <v>1149</v>
      </c>
      <c r="Q48" s="122">
        <v>8039.8143089790901</v>
      </c>
      <c r="R48" s="122">
        <v>187.95422644574899</v>
      </c>
      <c r="S48" s="122"/>
      <c r="T48" s="122">
        <v>373.99619207561199</v>
      </c>
      <c r="U48" s="122">
        <v>274.873551626314</v>
      </c>
    </row>
    <row r="49" spans="1:21" ht="12.75" x14ac:dyDescent="0.2">
      <c r="A49" s="122" t="s">
        <v>400</v>
      </c>
      <c r="B49" s="122">
        <v>9018</v>
      </c>
      <c r="C49" s="122"/>
      <c r="D49" s="122">
        <v>593.90603048831304</v>
      </c>
      <c r="E49" s="122">
        <v>8586.5303904371704</v>
      </c>
      <c r="F49" s="122"/>
      <c r="G49" s="122">
        <v>-24.743500602871599</v>
      </c>
      <c r="H49" s="122">
        <v>-137.49515867287201</v>
      </c>
      <c r="I49" s="122"/>
      <c r="J49" s="122">
        <v>11921</v>
      </c>
      <c r="K49" s="122">
        <v>137</v>
      </c>
      <c r="L49" s="122">
        <v>1060</v>
      </c>
      <c r="M49" s="122">
        <v>51678.494813512298</v>
      </c>
      <c r="N49" s="122">
        <v>96566.064890944806</v>
      </c>
      <c r="O49" s="122"/>
      <c r="P49" s="122">
        <v>242</v>
      </c>
      <c r="Q49" s="122">
        <v>8039.8143089790901</v>
      </c>
      <c r="R49" s="122">
        <v>187.95422644574899</v>
      </c>
      <c r="S49" s="122"/>
      <c r="T49" s="122">
        <v>137.37839295344199</v>
      </c>
      <c r="U49" s="122">
        <v>274.873551626314</v>
      </c>
    </row>
    <row r="50" spans="1:21" ht="12.75" x14ac:dyDescent="0.2">
      <c r="A50" s="122" t="s">
        <v>401</v>
      </c>
      <c r="B50" s="122">
        <v>12057</v>
      </c>
      <c r="C50" s="122"/>
      <c r="D50" s="122">
        <v>712.26103112038402</v>
      </c>
      <c r="E50" s="122">
        <v>11291.943269486401</v>
      </c>
      <c r="F50" s="122"/>
      <c r="G50" s="122">
        <v>-52.288603155743701</v>
      </c>
      <c r="H50" s="122">
        <v>105.14174939791801</v>
      </c>
      <c r="I50" s="122"/>
      <c r="J50" s="122">
        <v>34609</v>
      </c>
      <c r="K50" s="122">
        <v>477</v>
      </c>
      <c r="L50" s="122">
        <v>4047</v>
      </c>
      <c r="M50" s="122">
        <v>51678.494813512298</v>
      </c>
      <c r="N50" s="122">
        <v>96566.064890944806</v>
      </c>
      <c r="O50" s="122"/>
      <c r="P50" s="122">
        <v>584</v>
      </c>
      <c r="Q50" s="122">
        <v>8039.8143089790901</v>
      </c>
      <c r="R50" s="122">
        <v>187.95422644574899</v>
      </c>
      <c r="S50" s="122"/>
      <c r="T50" s="122">
        <v>380.01530102423197</v>
      </c>
      <c r="U50" s="122">
        <v>274.873551626314</v>
      </c>
    </row>
    <row r="51" spans="1:21" ht="12.75" x14ac:dyDescent="0.2">
      <c r="A51" s="122" t="s">
        <v>402</v>
      </c>
      <c r="B51" s="122">
        <v>11413</v>
      </c>
      <c r="C51" s="122"/>
      <c r="D51" s="122">
        <v>651.84572071354</v>
      </c>
      <c r="E51" s="122">
        <v>10884.7263631394</v>
      </c>
      <c r="F51" s="122"/>
      <c r="G51" s="122">
        <v>-74.917550614517197</v>
      </c>
      <c r="H51" s="122">
        <v>-48.533258073981003</v>
      </c>
      <c r="I51" s="122"/>
      <c r="J51" s="122">
        <v>12447</v>
      </c>
      <c r="K51" s="122">
        <v>157</v>
      </c>
      <c r="L51" s="122">
        <v>1403</v>
      </c>
      <c r="M51" s="122">
        <v>51678.494813512298</v>
      </c>
      <c r="N51" s="122">
        <v>96566.064890944806</v>
      </c>
      <c r="O51" s="122"/>
      <c r="P51" s="122">
        <v>175</v>
      </c>
      <c r="Q51" s="122">
        <v>8039.8143089790901</v>
      </c>
      <c r="R51" s="122">
        <v>187.95422644574899</v>
      </c>
      <c r="S51" s="122"/>
      <c r="T51" s="122">
        <v>226.34029355233301</v>
      </c>
      <c r="U51" s="122">
        <v>274.873551626314</v>
      </c>
    </row>
    <row r="52" spans="1:21" ht="12.75" x14ac:dyDescent="0.2">
      <c r="A52" s="122" t="s">
        <v>403</v>
      </c>
      <c r="B52" s="122">
        <v>11409</v>
      </c>
      <c r="C52" s="122"/>
      <c r="D52" s="122">
        <v>562.27838076027194</v>
      </c>
      <c r="E52" s="122">
        <v>10315.6627183205</v>
      </c>
      <c r="F52" s="122"/>
      <c r="G52" s="122">
        <v>-8.5848117053647908</v>
      </c>
      <c r="H52" s="122">
        <v>539.95441380966395</v>
      </c>
      <c r="I52" s="122"/>
      <c r="J52" s="122">
        <v>9099</v>
      </c>
      <c r="K52" s="122">
        <v>99</v>
      </c>
      <c r="L52" s="122">
        <v>972</v>
      </c>
      <c r="M52" s="122">
        <v>51678.494813512298</v>
      </c>
      <c r="N52" s="122">
        <v>96566.064890944806</v>
      </c>
      <c r="O52" s="122"/>
      <c r="P52" s="122">
        <v>203</v>
      </c>
      <c r="Q52" s="122">
        <v>8039.8143089790901</v>
      </c>
      <c r="R52" s="122">
        <v>187.95422644574899</v>
      </c>
      <c r="S52" s="122"/>
      <c r="T52" s="122">
        <v>814.82796543597794</v>
      </c>
      <c r="U52" s="122">
        <v>274.873551626314</v>
      </c>
    </row>
    <row r="53" spans="1:21" ht="14.25" customHeight="1" x14ac:dyDescent="0.2">
      <c r="A53" s="19" t="s">
        <v>404</v>
      </c>
      <c r="B53" s="19"/>
      <c r="C53" s="19"/>
      <c r="D53" s="122"/>
      <c r="E53" s="122"/>
      <c r="F53" s="19"/>
      <c r="G53" s="122"/>
      <c r="H53" s="122"/>
      <c r="I53" s="19"/>
      <c r="J53" s="122"/>
      <c r="K53" s="122"/>
      <c r="L53" s="122"/>
      <c r="M53" s="122"/>
      <c r="N53" s="122"/>
      <c r="O53" s="19"/>
      <c r="P53" s="122"/>
      <c r="Q53" s="122"/>
      <c r="R53" s="122"/>
      <c r="S53" s="19"/>
      <c r="T53" s="122"/>
      <c r="U53" s="122"/>
    </row>
    <row r="54" spans="1:21" ht="12.75" x14ac:dyDescent="0.2">
      <c r="A54" s="122" t="s">
        <v>405</v>
      </c>
      <c r="B54" s="122">
        <v>9581</v>
      </c>
      <c r="C54" s="122"/>
      <c r="D54" s="122">
        <v>654.03641305022097</v>
      </c>
      <c r="E54" s="122">
        <v>8788.5363356918006</v>
      </c>
      <c r="F54" s="122"/>
      <c r="G54" s="122">
        <v>-96.677719308632803</v>
      </c>
      <c r="H54" s="122">
        <v>234.889024593198</v>
      </c>
      <c r="I54" s="122"/>
      <c r="J54" s="122">
        <v>5373</v>
      </c>
      <c r="K54" s="122">
        <v>68</v>
      </c>
      <c r="L54" s="122">
        <v>489</v>
      </c>
      <c r="M54" s="122">
        <v>51678.494813512298</v>
      </c>
      <c r="N54" s="122">
        <v>96566.064890944806</v>
      </c>
      <c r="O54" s="122"/>
      <c r="P54" s="122">
        <v>61</v>
      </c>
      <c r="Q54" s="122">
        <v>8039.8143089790901</v>
      </c>
      <c r="R54" s="122">
        <v>187.95422644574899</v>
      </c>
      <c r="S54" s="122"/>
      <c r="T54" s="122">
        <v>509.76257621951203</v>
      </c>
      <c r="U54" s="122">
        <v>274.873551626314</v>
      </c>
    </row>
    <row r="55" spans="1:21" ht="12.75" x14ac:dyDescent="0.2">
      <c r="A55" s="122" t="s">
        <v>406</v>
      </c>
      <c r="B55" s="122">
        <v>10037</v>
      </c>
      <c r="C55" s="122"/>
      <c r="D55" s="122">
        <v>523.36299681063304</v>
      </c>
      <c r="E55" s="122">
        <v>9254.6591038752795</v>
      </c>
      <c r="F55" s="122"/>
      <c r="G55" s="122">
        <v>-34.075034059825597</v>
      </c>
      <c r="H55" s="122">
        <v>293.09451859989503</v>
      </c>
      <c r="I55" s="122"/>
      <c r="J55" s="122">
        <v>21526</v>
      </c>
      <c r="K55" s="122">
        <v>218</v>
      </c>
      <c r="L55" s="122">
        <v>2063</v>
      </c>
      <c r="M55" s="122">
        <v>51678.494813512298</v>
      </c>
      <c r="N55" s="122">
        <v>96566.064890944806</v>
      </c>
      <c r="O55" s="122"/>
      <c r="P55" s="122">
        <v>412</v>
      </c>
      <c r="Q55" s="122">
        <v>8039.8143089790901</v>
      </c>
      <c r="R55" s="122">
        <v>187.95422644574899</v>
      </c>
      <c r="S55" s="122"/>
      <c r="T55" s="122">
        <v>567.96807022620897</v>
      </c>
      <c r="U55" s="122">
        <v>274.873551626314</v>
      </c>
    </row>
    <row r="56" spans="1:21" ht="12.75" x14ac:dyDescent="0.2">
      <c r="A56" s="122" t="s">
        <v>407</v>
      </c>
      <c r="B56" s="122">
        <v>11401</v>
      </c>
      <c r="C56" s="122"/>
      <c r="D56" s="122">
        <v>560.01609733095199</v>
      </c>
      <c r="E56" s="122">
        <v>10161.24583975</v>
      </c>
      <c r="F56" s="122"/>
      <c r="G56" s="122">
        <v>-79.660191293407493</v>
      </c>
      <c r="H56" s="122">
        <v>759.38697227542605</v>
      </c>
      <c r="I56" s="122"/>
      <c r="J56" s="122">
        <v>9874</v>
      </c>
      <c r="K56" s="122">
        <v>107</v>
      </c>
      <c r="L56" s="122">
        <v>1039</v>
      </c>
      <c r="M56" s="122">
        <v>51678.494813512298</v>
      </c>
      <c r="N56" s="122">
        <v>96566.064890944806</v>
      </c>
      <c r="O56" s="122"/>
      <c r="P56" s="122">
        <v>133</v>
      </c>
      <c r="Q56" s="122">
        <v>8039.8143089790901</v>
      </c>
      <c r="R56" s="122">
        <v>187.95422644574899</v>
      </c>
      <c r="S56" s="122"/>
      <c r="T56" s="122">
        <v>1034.26052390174</v>
      </c>
      <c r="U56" s="122">
        <v>274.873551626314</v>
      </c>
    </row>
    <row r="57" spans="1:21" ht="12.75" x14ac:dyDescent="0.2">
      <c r="A57" s="122" t="s">
        <v>408</v>
      </c>
      <c r="B57" s="122">
        <v>10178</v>
      </c>
      <c r="C57" s="122"/>
      <c r="D57" s="122">
        <v>611.91540673309203</v>
      </c>
      <c r="E57" s="122">
        <v>9642.5383856588905</v>
      </c>
      <c r="F57" s="122"/>
      <c r="G57" s="122">
        <v>7.7046288758700996</v>
      </c>
      <c r="H57" s="122">
        <v>-84.490747009546993</v>
      </c>
      <c r="I57" s="122"/>
      <c r="J57" s="122">
        <v>155817</v>
      </c>
      <c r="K57" s="122">
        <v>1845</v>
      </c>
      <c r="L57" s="122">
        <v>15559</v>
      </c>
      <c r="M57" s="122">
        <v>51678.494813512298</v>
      </c>
      <c r="N57" s="122">
        <v>96566.064890944806</v>
      </c>
      <c r="O57" s="122"/>
      <c r="P57" s="122">
        <v>3792</v>
      </c>
      <c r="Q57" s="122">
        <v>8039.8143089790901</v>
      </c>
      <c r="R57" s="122">
        <v>187.95422644574899</v>
      </c>
      <c r="S57" s="122"/>
      <c r="T57" s="122">
        <v>190.382804616767</v>
      </c>
      <c r="U57" s="122">
        <v>274.873551626314</v>
      </c>
    </row>
    <row r="58" spans="1:21" ht="12.75" x14ac:dyDescent="0.2">
      <c r="A58" s="122" t="s">
        <v>409</v>
      </c>
      <c r="B58" s="122">
        <v>10712</v>
      </c>
      <c r="C58" s="122"/>
      <c r="D58" s="122">
        <v>624.987038518963</v>
      </c>
      <c r="E58" s="122">
        <v>10102.0512694811</v>
      </c>
      <c r="F58" s="122"/>
      <c r="G58" s="122">
        <v>-74.768282901637093</v>
      </c>
      <c r="H58" s="122">
        <v>59.535567504458001</v>
      </c>
      <c r="I58" s="122"/>
      <c r="J58" s="122">
        <v>26708</v>
      </c>
      <c r="K58" s="122">
        <v>323</v>
      </c>
      <c r="L58" s="122">
        <v>2794</v>
      </c>
      <c r="M58" s="122">
        <v>51678.494813512298</v>
      </c>
      <c r="N58" s="122">
        <v>96566.064890944806</v>
      </c>
      <c r="O58" s="122"/>
      <c r="P58" s="122">
        <v>376</v>
      </c>
      <c r="Q58" s="122">
        <v>8039.8143089790901</v>
      </c>
      <c r="R58" s="122">
        <v>187.95422644574899</v>
      </c>
      <c r="S58" s="122"/>
      <c r="T58" s="122">
        <v>334.40911913077201</v>
      </c>
      <c r="U58" s="122">
        <v>274.873551626314</v>
      </c>
    </row>
    <row r="59" spans="1:21" ht="12.75" x14ac:dyDescent="0.2">
      <c r="A59" s="122" t="s">
        <v>410</v>
      </c>
      <c r="B59" s="122">
        <v>10660</v>
      </c>
      <c r="C59" s="122"/>
      <c r="D59" s="122">
        <v>618.83259312495602</v>
      </c>
      <c r="E59" s="122">
        <v>9969.5789403800409</v>
      </c>
      <c r="F59" s="122"/>
      <c r="G59" s="122">
        <v>-23.2846745072526</v>
      </c>
      <c r="H59" s="122">
        <v>95.264727177786995</v>
      </c>
      <c r="I59" s="122"/>
      <c r="J59" s="122">
        <v>43258</v>
      </c>
      <c r="K59" s="122">
        <v>518</v>
      </c>
      <c r="L59" s="122">
        <v>4466</v>
      </c>
      <c r="M59" s="122">
        <v>51678.494813512298</v>
      </c>
      <c r="N59" s="122">
        <v>96566.064890944806</v>
      </c>
      <c r="O59" s="122"/>
      <c r="P59" s="122">
        <v>886</v>
      </c>
      <c r="Q59" s="122">
        <v>8039.8143089790901</v>
      </c>
      <c r="R59" s="122">
        <v>187.95422644574899</v>
      </c>
      <c r="S59" s="122"/>
      <c r="T59" s="122">
        <v>370.13827880410099</v>
      </c>
      <c r="U59" s="122">
        <v>274.873551626314</v>
      </c>
    </row>
    <row r="60" spans="1:21" ht="12.75" x14ac:dyDescent="0.2">
      <c r="A60" s="122" t="s">
        <v>411</v>
      </c>
      <c r="B60" s="122">
        <v>10621</v>
      </c>
      <c r="C60" s="122"/>
      <c r="D60" s="122">
        <v>661.17087212884599</v>
      </c>
      <c r="E60" s="122">
        <v>10016.0190868352</v>
      </c>
      <c r="F60" s="122"/>
      <c r="G60" s="122">
        <v>53.7080665610995</v>
      </c>
      <c r="H60" s="122">
        <v>-109.58197844482601</v>
      </c>
      <c r="I60" s="122"/>
      <c r="J60" s="122">
        <v>139363</v>
      </c>
      <c r="K60" s="122">
        <v>1783</v>
      </c>
      <c r="L60" s="122">
        <v>14455</v>
      </c>
      <c r="M60" s="122">
        <v>51678.494813512298</v>
      </c>
      <c r="N60" s="122">
        <v>96566.064890944806</v>
      </c>
      <c r="O60" s="122"/>
      <c r="P60" s="122">
        <v>4189</v>
      </c>
      <c r="Q60" s="122">
        <v>8039.8143089790901</v>
      </c>
      <c r="R60" s="122">
        <v>187.95422644574899</v>
      </c>
      <c r="S60" s="122"/>
      <c r="T60" s="122">
        <v>165.29157318148799</v>
      </c>
      <c r="U60" s="122">
        <v>274.873551626314</v>
      </c>
    </row>
    <row r="61" spans="1:21" ht="12.75" x14ac:dyDescent="0.2">
      <c r="A61" s="122" t="s">
        <v>412</v>
      </c>
      <c r="B61" s="122">
        <v>10947</v>
      </c>
      <c r="C61" s="122"/>
      <c r="D61" s="122">
        <v>688.950909887124</v>
      </c>
      <c r="E61" s="122">
        <v>10117.913617583399</v>
      </c>
      <c r="F61" s="122"/>
      <c r="G61" s="122">
        <v>-128.78047858074501</v>
      </c>
      <c r="H61" s="122">
        <v>269.273507197215</v>
      </c>
      <c r="I61" s="122"/>
      <c r="J61" s="122">
        <v>14402</v>
      </c>
      <c r="K61" s="122">
        <v>192</v>
      </c>
      <c r="L61" s="122">
        <v>1509</v>
      </c>
      <c r="M61" s="122">
        <v>51678.494813512298</v>
      </c>
      <c r="N61" s="122">
        <v>96566.064890944806</v>
      </c>
      <c r="O61" s="122"/>
      <c r="P61" s="122">
        <v>106</v>
      </c>
      <c r="Q61" s="122">
        <v>8039.8143089790901</v>
      </c>
      <c r="R61" s="122">
        <v>187.95422644574899</v>
      </c>
      <c r="S61" s="122"/>
      <c r="T61" s="122">
        <v>544.14705882352905</v>
      </c>
      <c r="U61" s="122">
        <v>274.873551626314</v>
      </c>
    </row>
    <row r="62" spans="1:21" ht="12.75" x14ac:dyDescent="0.2">
      <c r="A62" s="122" t="s">
        <v>413</v>
      </c>
      <c r="B62" s="122">
        <v>8454</v>
      </c>
      <c r="C62" s="122"/>
      <c r="D62" s="122">
        <v>506.37610595711601</v>
      </c>
      <c r="E62" s="122">
        <v>7990.2242043677797</v>
      </c>
      <c r="F62" s="122"/>
      <c r="G62" s="122">
        <v>-122.305225555882</v>
      </c>
      <c r="H62" s="122">
        <v>79.919844600101001</v>
      </c>
      <c r="I62" s="122"/>
      <c r="J62" s="122">
        <v>7348</v>
      </c>
      <c r="K62" s="122">
        <v>72</v>
      </c>
      <c r="L62" s="122">
        <v>608</v>
      </c>
      <c r="M62" s="122">
        <v>51678.494813512298</v>
      </c>
      <c r="N62" s="122">
        <v>96566.064890944806</v>
      </c>
      <c r="O62" s="122"/>
      <c r="P62" s="122">
        <v>60</v>
      </c>
      <c r="Q62" s="122">
        <v>8039.8143089790901</v>
      </c>
      <c r="R62" s="122">
        <v>187.95422644574899</v>
      </c>
      <c r="S62" s="122"/>
      <c r="T62" s="122">
        <v>354.79339622641498</v>
      </c>
      <c r="U62" s="122">
        <v>274.873551626314</v>
      </c>
    </row>
    <row r="63" spans="1:21" ht="12.75" x14ac:dyDescent="0.2">
      <c r="A63" s="122" t="s">
        <v>414</v>
      </c>
      <c r="B63" s="122">
        <v>9063</v>
      </c>
      <c r="C63" s="122"/>
      <c r="D63" s="122">
        <v>450.01122388511197</v>
      </c>
      <c r="E63" s="122">
        <v>8272.8515062161805</v>
      </c>
      <c r="F63" s="122"/>
      <c r="G63" s="122">
        <v>-64.407329650065606</v>
      </c>
      <c r="H63" s="122">
        <v>404.17842635345801</v>
      </c>
      <c r="I63" s="122"/>
      <c r="J63" s="122">
        <v>7809</v>
      </c>
      <c r="K63" s="122">
        <v>68</v>
      </c>
      <c r="L63" s="122">
        <v>669</v>
      </c>
      <c r="M63" s="122">
        <v>51678.494813512298</v>
      </c>
      <c r="N63" s="122">
        <v>96566.064890944806</v>
      </c>
      <c r="O63" s="122"/>
      <c r="P63" s="122">
        <v>120</v>
      </c>
      <c r="Q63" s="122">
        <v>8039.8143089790901</v>
      </c>
      <c r="R63" s="122">
        <v>187.95422644574899</v>
      </c>
      <c r="S63" s="122"/>
      <c r="T63" s="122">
        <v>679.051977979772</v>
      </c>
      <c r="U63" s="122">
        <v>274.873551626314</v>
      </c>
    </row>
    <row r="64" spans="1:21" ht="12.75" x14ac:dyDescent="0.2">
      <c r="A64" s="122" t="s">
        <v>415</v>
      </c>
      <c r="B64" s="122">
        <v>11305</v>
      </c>
      <c r="C64" s="122"/>
      <c r="D64" s="122">
        <v>492.17614108106898</v>
      </c>
      <c r="E64" s="122">
        <v>9617.1917687308305</v>
      </c>
      <c r="F64" s="122"/>
      <c r="G64" s="122">
        <v>-50.128838291821602</v>
      </c>
      <c r="H64" s="122">
        <v>1245.34758127129</v>
      </c>
      <c r="I64" s="122"/>
      <c r="J64" s="122">
        <v>3675</v>
      </c>
      <c r="K64" s="122">
        <v>35</v>
      </c>
      <c r="L64" s="122">
        <v>366</v>
      </c>
      <c r="M64" s="122">
        <v>51678.494813512298</v>
      </c>
      <c r="N64" s="122">
        <v>96566.064890944806</v>
      </c>
      <c r="O64" s="122"/>
      <c r="P64" s="122">
        <v>63</v>
      </c>
      <c r="Q64" s="122">
        <v>8039.8143089790901</v>
      </c>
      <c r="R64" s="122">
        <v>187.95422644574899</v>
      </c>
      <c r="S64" s="122"/>
      <c r="T64" s="122">
        <v>1520.2211328976</v>
      </c>
      <c r="U64" s="122">
        <v>274.873551626314</v>
      </c>
    </row>
    <row r="65" spans="1:21" ht="12.75" x14ac:dyDescent="0.2">
      <c r="A65" s="122" t="s">
        <v>416</v>
      </c>
      <c r="B65" s="122">
        <v>10435</v>
      </c>
      <c r="C65" s="122"/>
      <c r="D65" s="122">
        <v>413.71266399730098</v>
      </c>
      <c r="E65" s="122">
        <v>9684.0376687570606</v>
      </c>
      <c r="F65" s="122"/>
      <c r="G65" s="122">
        <v>-102.137150237312</v>
      </c>
      <c r="H65" s="122">
        <v>439.10714066799801</v>
      </c>
      <c r="I65" s="122"/>
      <c r="J65" s="122">
        <v>11617</v>
      </c>
      <c r="K65" s="122">
        <v>93</v>
      </c>
      <c r="L65" s="122">
        <v>1165</v>
      </c>
      <c r="M65" s="122">
        <v>51678.494813512298</v>
      </c>
      <c r="N65" s="122">
        <v>96566.064890944806</v>
      </c>
      <c r="O65" s="122"/>
      <c r="P65" s="122">
        <v>124</v>
      </c>
      <c r="Q65" s="122">
        <v>8039.8143089790901</v>
      </c>
      <c r="R65" s="122">
        <v>187.95422644574899</v>
      </c>
      <c r="S65" s="122"/>
      <c r="T65" s="122">
        <v>713.98069229431201</v>
      </c>
      <c r="U65" s="122">
        <v>274.873551626314</v>
      </c>
    </row>
    <row r="66" spans="1:21" ht="12.75" x14ac:dyDescent="0.2">
      <c r="A66" s="122" t="s">
        <v>417</v>
      </c>
      <c r="B66" s="122">
        <v>10371</v>
      </c>
      <c r="C66" s="122"/>
      <c r="D66" s="122">
        <v>590.88813188833205</v>
      </c>
      <c r="E66" s="122">
        <v>9394.1495179757003</v>
      </c>
      <c r="F66" s="122"/>
      <c r="G66" s="122">
        <v>-52.324744194930098</v>
      </c>
      <c r="H66" s="122">
        <v>437.80522142600103</v>
      </c>
      <c r="I66" s="122"/>
      <c r="J66" s="122">
        <v>5335</v>
      </c>
      <c r="K66" s="122">
        <v>61</v>
      </c>
      <c r="L66" s="122">
        <v>519</v>
      </c>
      <c r="M66" s="122">
        <v>51678.494813512298</v>
      </c>
      <c r="N66" s="122">
        <v>96566.064890944806</v>
      </c>
      <c r="O66" s="122"/>
      <c r="P66" s="122">
        <v>90</v>
      </c>
      <c r="Q66" s="122">
        <v>8039.8143089790901</v>
      </c>
      <c r="R66" s="122">
        <v>187.95422644574899</v>
      </c>
      <c r="S66" s="122"/>
      <c r="T66" s="122">
        <v>712.67877305231502</v>
      </c>
      <c r="U66" s="122">
        <v>274.873551626314</v>
      </c>
    </row>
    <row r="67" spans="1:21" ht="14.25" customHeight="1" x14ac:dyDescent="0.2">
      <c r="A67" s="19" t="s">
        <v>418</v>
      </c>
      <c r="B67" s="19"/>
      <c r="C67" s="19"/>
      <c r="D67" s="122"/>
      <c r="E67" s="122"/>
      <c r="F67" s="19"/>
      <c r="G67" s="122"/>
      <c r="H67" s="122"/>
      <c r="I67" s="19"/>
      <c r="J67" s="122"/>
      <c r="K67" s="122"/>
      <c r="L67" s="122"/>
      <c r="M67" s="122"/>
      <c r="N67" s="122"/>
      <c r="O67" s="19"/>
      <c r="P67" s="122"/>
      <c r="Q67" s="122"/>
      <c r="R67" s="122"/>
      <c r="S67" s="19"/>
      <c r="T67" s="122"/>
      <c r="U67" s="122"/>
    </row>
    <row r="68" spans="1:21" ht="12.75" x14ac:dyDescent="0.2">
      <c r="A68" s="122" t="s">
        <v>419</v>
      </c>
      <c r="B68" s="122">
        <v>10457</v>
      </c>
      <c r="C68" s="122"/>
      <c r="D68" s="122">
        <v>633.94791456830205</v>
      </c>
      <c r="E68" s="122">
        <v>9345.1030539624007</v>
      </c>
      <c r="F68" s="122"/>
      <c r="G68" s="122">
        <v>-43.059799250760001</v>
      </c>
      <c r="H68" s="122">
        <v>521.15638942239798</v>
      </c>
      <c r="I68" s="122"/>
      <c r="J68" s="122">
        <v>6603</v>
      </c>
      <c r="K68" s="122">
        <v>81</v>
      </c>
      <c r="L68" s="122">
        <v>639</v>
      </c>
      <c r="M68" s="122">
        <v>51678.494813512298</v>
      </c>
      <c r="N68" s="122">
        <v>96566.064890944806</v>
      </c>
      <c r="O68" s="122"/>
      <c r="P68" s="122">
        <v>119</v>
      </c>
      <c r="Q68" s="122">
        <v>8039.8143089790901</v>
      </c>
      <c r="R68" s="122">
        <v>187.95422644574899</v>
      </c>
      <c r="S68" s="122"/>
      <c r="T68" s="122">
        <v>796.02994104871198</v>
      </c>
      <c r="U68" s="122">
        <v>274.873551626314</v>
      </c>
    </row>
    <row r="69" spans="1:21" ht="12.75" x14ac:dyDescent="0.2">
      <c r="A69" s="122" t="s">
        <v>420</v>
      </c>
      <c r="B69" s="122">
        <v>10259</v>
      </c>
      <c r="C69" s="122"/>
      <c r="D69" s="122">
        <v>494.79088968509598</v>
      </c>
      <c r="E69" s="122">
        <v>9555.6938519558407</v>
      </c>
      <c r="F69" s="122"/>
      <c r="G69" s="122">
        <v>-30.7157540592701</v>
      </c>
      <c r="H69" s="122">
        <v>239.34267781170999</v>
      </c>
      <c r="I69" s="122"/>
      <c r="J69" s="122">
        <v>17129</v>
      </c>
      <c r="K69" s="122">
        <v>164</v>
      </c>
      <c r="L69" s="122">
        <v>1695</v>
      </c>
      <c r="M69" s="122">
        <v>51678.494813512298</v>
      </c>
      <c r="N69" s="122">
        <v>96566.064890944806</v>
      </c>
      <c r="O69" s="122"/>
      <c r="P69" s="122">
        <v>335</v>
      </c>
      <c r="Q69" s="122">
        <v>8039.8143089790901</v>
      </c>
      <c r="R69" s="122">
        <v>187.95422644574899</v>
      </c>
      <c r="S69" s="122"/>
      <c r="T69" s="122">
        <v>514.21622943802402</v>
      </c>
      <c r="U69" s="122">
        <v>274.873551626314</v>
      </c>
    </row>
    <row r="70" spans="1:21" ht="12.75" x14ac:dyDescent="0.2">
      <c r="A70" s="122" t="s">
        <v>421</v>
      </c>
      <c r="B70" s="122">
        <v>11773</v>
      </c>
      <c r="C70" s="122"/>
      <c r="D70" s="122">
        <v>611.83915767405495</v>
      </c>
      <c r="E70" s="122">
        <v>10902.0918636632</v>
      </c>
      <c r="F70" s="122"/>
      <c r="G70" s="122">
        <v>86.967166574500794</v>
      </c>
      <c r="H70" s="122">
        <v>171.95535430275601</v>
      </c>
      <c r="I70" s="122"/>
      <c r="J70" s="122">
        <v>29478</v>
      </c>
      <c r="K70" s="122">
        <v>349</v>
      </c>
      <c r="L70" s="122">
        <v>3328</v>
      </c>
      <c r="M70" s="122">
        <v>51678.494813512298</v>
      </c>
      <c r="N70" s="122">
        <v>96566.064890944806</v>
      </c>
      <c r="O70" s="122"/>
      <c r="P70" s="122">
        <v>1008</v>
      </c>
      <c r="Q70" s="122">
        <v>8039.8143089790901</v>
      </c>
      <c r="R70" s="122">
        <v>187.95422644574899</v>
      </c>
      <c r="S70" s="122"/>
      <c r="T70" s="122">
        <v>446.82890592907</v>
      </c>
      <c r="U70" s="122">
        <v>274.873551626314</v>
      </c>
    </row>
    <row r="71" spans="1:21" ht="12.75" x14ac:dyDescent="0.2">
      <c r="A71" s="122" t="s">
        <v>422</v>
      </c>
      <c r="B71" s="122">
        <v>11755</v>
      </c>
      <c r="C71" s="122"/>
      <c r="D71" s="122">
        <v>612.72474349874199</v>
      </c>
      <c r="E71" s="122">
        <v>10876.864095360699</v>
      </c>
      <c r="F71" s="122"/>
      <c r="G71" s="122">
        <v>152.36864653963701</v>
      </c>
      <c r="H71" s="122">
        <v>112.73246766898799</v>
      </c>
      <c r="I71" s="122"/>
      <c r="J71" s="122">
        <v>9615</v>
      </c>
      <c r="K71" s="122">
        <v>114</v>
      </c>
      <c r="L71" s="122">
        <v>1083</v>
      </c>
      <c r="M71" s="122">
        <v>51678.494813512298</v>
      </c>
      <c r="N71" s="122">
        <v>96566.064890944806</v>
      </c>
      <c r="O71" s="122"/>
      <c r="P71" s="122">
        <v>407</v>
      </c>
      <c r="Q71" s="122">
        <v>8039.8143089790901</v>
      </c>
      <c r="R71" s="122">
        <v>187.95422644574899</v>
      </c>
      <c r="S71" s="122"/>
      <c r="T71" s="122">
        <v>387.60601929530202</v>
      </c>
      <c r="U71" s="122">
        <v>274.873551626314</v>
      </c>
    </row>
    <row r="72" spans="1:21" ht="12.75" x14ac:dyDescent="0.2">
      <c r="A72" s="122" t="s">
        <v>423</v>
      </c>
      <c r="B72" s="122">
        <v>14295</v>
      </c>
      <c r="C72" s="122"/>
      <c r="D72" s="122">
        <v>972.372852524226</v>
      </c>
      <c r="E72" s="122">
        <v>13118.8491401991</v>
      </c>
      <c r="F72" s="122"/>
      <c r="G72" s="122">
        <v>-110.92855854512101</v>
      </c>
      <c r="H72" s="122">
        <v>315.186219780844</v>
      </c>
      <c r="I72" s="122"/>
      <c r="J72" s="122">
        <v>11586</v>
      </c>
      <c r="K72" s="122">
        <v>218</v>
      </c>
      <c r="L72" s="122">
        <v>1574</v>
      </c>
      <c r="M72" s="122">
        <v>51678.494813512298</v>
      </c>
      <c r="N72" s="122">
        <v>96566.064890944806</v>
      </c>
      <c r="O72" s="122"/>
      <c r="P72" s="122">
        <v>111</v>
      </c>
      <c r="Q72" s="122">
        <v>8039.8143089790901</v>
      </c>
      <c r="R72" s="122">
        <v>187.95422644574899</v>
      </c>
      <c r="S72" s="122"/>
      <c r="T72" s="122">
        <v>590.059771407158</v>
      </c>
      <c r="U72" s="122">
        <v>274.873551626314</v>
      </c>
    </row>
    <row r="73" spans="1:21" ht="12.75" x14ac:dyDescent="0.2">
      <c r="A73" s="122" t="s">
        <v>424</v>
      </c>
      <c r="B73" s="122">
        <v>10401</v>
      </c>
      <c r="C73" s="122"/>
      <c r="D73" s="122">
        <v>664.99818525410706</v>
      </c>
      <c r="E73" s="122">
        <v>9837.3953036053499</v>
      </c>
      <c r="F73" s="122"/>
      <c r="G73" s="122">
        <v>-5.2271223701913803</v>
      </c>
      <c r="H73" s="122">
        <v>-96.544598321107998</v>
      </c>
      <c r="I73" s="122"/>
      <c r="J73" s="122">
        <v>135297</v>
      </c>
      <c r="K73" s="122">
        <v>1741</v>
      </c>
      <c r="L73" s="122">
        <v>13783</v>
      </c>
      <c r="M73" s="122">
        <v>51678.494813512298</v>
      </c>
      <c r="N73" s="122">
        <v>96566.064890944806</v>
      </c>
      <c r="O73" s="122"/>
      <c r="P73" s="122">
        <v>3075</v>
      </c>
      <c r="Q73" s="122">
        <v>8039.8143089790901</v>
      </c>
      <c r="R73" s="122">
        <v>187.95422644574899</v>
      </c>
      <c r="S73" s="122"/>
      <c r="T73" s="122">
        <v>178.328953305206</v>
      </c>
      <c r="U73" s="122">
        <v>274.873551626314</v>
      </c>
    </row>
    <row r="74" spans="1:21" ht="12.75" x14ac:dyDescent="0.2">
      <c r="A74" s="122" t="s">
        <v>425</v>
      </c>
      <c r="B74" s="122">
        <v>11799</v>
      </c>
      <c r="C74" s="122"/>
      <c r="D74" s="122">
        <v>765.23649945278396</v>
      </c>
      <c r="E74" s="122">
        <v>11051.7763167467</v>
      </c>
      <c r="F74" s="122"/>
      <c r="G74" s="122">
        <v>-98.944380788631904</v>
      </c>
      <c r="H74" s="122">
        <v>80.489049768306998</v>
      </c>
      <c r="I74" s="122"/>
      <c r="J74" s="122">
        <v>7226</v>
      </c>
      <c r="K74" s="122">
        <v>107</v>
      </c>
      <c r="L74" s="122">
        <v>827</v>
      </c>
      <c r="M74" s="122">
        <v>51678.494813512298</v>
      </c>
      <c r="N74" s="122">
        <v>96566.064890944806</v>
      </c>
      <c r="O74" s="122"/>
      <c r="P74" s="122">
        <v>80</v>
      </c>
      <c r="Q74" s="122">
        <v>8039.8143089790901</v>
      </c>
      <c r="R74" s="122">
        <v>187.95422644574899</v>
      </c>
      <c r="S74" s="122"/>
      <c r="T74" s="122">
        <v>355.36260139462098</v>
      </c>
      <c r="U74" s="122">
        <v>274.873551626314</v>
      </c>
    </row>
    <row r="75" spans="1:21" ht="12.75" x14ac:dyDescent="0.2">
      <c r="A75" s="122" t="s">
        <v>426</v>
      </c>
      <c r="B75" s="122">
        <v>11111</v>
      </c>
      <c r="C75" s="122"/>
      <c r="D75" s="122">
        <v>588.55131990729399</v>
      </c>
      <c r="E75" s="122">
        <v>10399.1813553876</v>
      </c>
      <c r="F75" s="122"/>
      <c r="G75" s="122">
        <v>55.953183641708897</v>
      </c>
      <c r="H75" s="122">
        <v>67.771841571148997</v>
      </c>
      <c r="I75" s="122"/>
      <c r="J75" s="122">
        <v>30820</v>
      </c>
      <c r="K75" s="122">
        <v>351</v>
      </c>
      <c r="L75" s="122">
        <v>3319</v>
      </c>
      <c r="M75" s="122">
        <v>51678.494813512298</v>
      </c>
      <c r="N75" s="122">
        <v>96566.064890944806</v>
      </c>
      <c r="O75" s="122"/>
      <c r="P75" s="122">
        <v>935</v>
      </c>
      <c r="Q75" s="122">
        <v>8039.8143089790901</v>
      </c>
      <c r="R75" s="122">
        <v>187.95422644574899</v>
      </c>
      <c r="S75" s="122"/>
      <c r="T75" s="122">
        <v>342.64539319746302</v>
      </c>
      <c r="U75" s="122">
        <v>274.873551626314</v>
      </c>
    </row>
    <row r="76" spans="1:21" ht="12.75" x14ac:dyDescent="0.2">
      <c r="A76" s="122" t="s">
        <v>427</v>
      </c>
      <c r="B76" s="122">
        <v>11572</v>
      </c>
      <c r="C76" s="122"/>
      <c r="D76" s="122">
        <v>643.94052856429801</v>
      </c>
      <c r="E76" s="122">
        <v>10609.048196162101</v>
      </c>
      <c r="F76" s="122"/>
      <c r="G76" s="122">
        <v>57.557828619600699</v>
      </c>
      <c r="H76" s="122">
        <v>261.91000094474703</v>
      </c>
      <c r="I76" s="122"/>
      <c r="J76" s="122">
        <v>11396</v>
      </c>
      <c r="K76" s="122">
        <v>142</v>
      </c>
      <c r="L76" s="122">
        <v>1252</v>
      </c>
      <c r="M76" s="122">
        <v>51678.494813512298</v>
      </c>
      <c r="N76" s="122">
        <v>96566.064890944806</v>
      </c>
      <c r="O76" s="122"/>
      <c r="P76" s="122">
        <v>348</v>
      </c>
      <c r="Q76" s="122">
        <v>8039.8143089790901</v>
      </c>
      <c r="R76" s="122">
        <v>187.95422644574899</v>
      </c>
      <c r="S76" s="122"/>
      <c r="T76" s="122">
        <v>536.78355257106102</v>
      </c>
      <c r="U76" s="122">
        <v>274.873551626314</v>
      </c>
    </row>
    <row r="77" spans="1:21" ht="12.75" x14ac:dyDescent="0.2">
      <c r="A77" s="122" t="s">
        <v>428</v>
      </c>
      <c r="B77" s="122">
        <v>10868</v>
      </c>
      <c r="C77" s="122"/>
      <c r="D77" s="122">
        <v>574.69433947132404</v>
      </c>
      <c r="E77" s="122">
        <v>10240.298357329601</v>
      </c>
      <c r="F77" s="122"/>
      <c r="G77" s="122">
        <v>-24.967674795167099</v>
      </c>
      <c r="H77" s="122">
        <v>78.445020673193</v>
      </c>
      <c r="I77" s="122"/>
      <c r="J77" s="122">
        <v>18794</v>
      </c>
      <c r="K77" s="122">
        <v>209</v>
      </c>
      <c r="L77" s="122">
        <v>1993</v>
      </c>
      <c r="M77" s="122">
        <v>51678.494813512298</v>
      </c>
      <c r="N77" s="122">
        <v>96566.064890944806</v>
      </c>
      <c r="O77" s="122"/>
      <c r="P77" s="122">
        <v>381</v>
      </c>
      <c r="Q77" s="122">
        <v>8039.8143089790901</v>
      </c>
      <c r="R77" s="122">
        <v>187.95422644574899</v>
      </c>
      <c r="S77" s="122"/>
      <c r="T77" s="122">
        <v>353.31857229950703</v>
      </c>
      <c r="U77" s="122">
        <v>274.873551626314</v>
      </c>
    </row>
    <row r="78" spans="1:21" ht="12.75" x14ac:dyDescent="0.2">
      <c r="A78" s="122" t="s">
        <v>429</v>
      </c>
      <c r="B78" s="122">
        <v>12118</v>
      </c>
      <c r="C78" s="122"/>
      <c r="D78" s="122">
        <v>681.77433790913301</v>
      </c>
      <c r="E78" s="122">
        <v>11253.3013175463</v>
      </c>
      <c r="F78" s="122"/>
      <c r="G78" s="122">
        <v>24.767333620320599</v>
      </c>
      <c r="H78" s="122">
        <v>158.55865764909299</v>
      </c>
      <c r="I78" s="122"/>
      <c r="J78" s="122">
        <v>13644</v>
      </c>
      <c r="K78" s="122">
        <v>180</v>
      </c>
      <c r="L78" s="122">
        <v>1590</v>
      </c>
      <c r="M78" s="122">
        <v>51678.494813512298</v>
      </c>
      <c r="N78" s="122">
        <v>96566.064890944806</v>
      </c>
      <c r="O78" s="122"/>
      <c r="P78" s="122">
        <v>361</v>
      </c>
      <c r="Q78" s="122">
        <v>8039.8143089790901</v>
      </c>
      <c r="R78" s="122">
        <v>187.95422644574899</v>
      </c>
      <c r="S78" s="122"/>
      <c r="T78" s="122">
        <v>433.43220927540699</v>
      </c>
      <c r="U78" s="122">
        <v>274.873551626314</v>
      </c>
    </row>
    <row r="79" spans="1:21" ht="12.75" x14ac:dyDescent="0.2">
      <c r="A79" s="122" t="s">
        <v>430</v>
      </c>
      <c r="B79" s="122">
        <v>11019</v>
      </c>
      <c r="C79" s="122"/>
      <c r="D79" s="122">
        <v>641.21475889164003</v>
      </c>
      <c r="E79" s="122">
        <v>10000.1053212935</v>
      </c>
      <c r="F79" s="122"/>
      <c r="G79" s="122">
        <v>-5.85498527838726</v>
      </c>
      <c r="H79" s="122">
        <v>383.61274818393298</v>
      </c>
      <c r="I79" s="122"/>
      <c r="J79" s="122">
        <v>27241</v>
      </c>
      <c r="K79" s="122">
        <v>338</v>
      </c>
      <c r="L79" s="122">
        <v>2821</v>
      </c>
      <c r="M79" s="122">
        <v>51678.494813512298</v>
      </c>
      <c r="N79" s="122">
        <v>96566.064890944806</v>
      </c>
      <c r="O79" s="122"/>
      <c r="P79" s="122">
        <v>617</v>
      </c>
      <c r="Q79" s="122">
        <v>8039.8143089790901</v>
      </c>
      <c r="R79" s="122">
        <v>187.95422644574899</v>
      </c>
      <c r="S79" s="122"/>
      <c r="T79" s="122">
        <v>658.48629981024703</v>
      </c>
      <c r="U79" s="122">
        <v>274.873551626314</v>
      </c>
    </row>
    <row r="80" spans="1:21" ht="12.75" x14ac:dyDescent="0.2">
      <c r="A80" s="122" t="s">
        <v>431</v>
      </c>
      <c r="B80" s="122">
        <v>11221</v>
      </c>
      <c r="C80" s="122"/>
      <c r="D80" s="122">
        <v>632.53038835626705</v>
      </c>
      <c r="E80" s="122">
        <v>10466.592593470799</v>
      </c>
      <c r="F80" s="122"/>
      <c r="G80" s="122">
        <v>46.321020922602997</v>
      </c>
      <c r="H80" s="122">
        <v>75.615350153676005</v>
      </c>
      <c r="I80" s="122"/>
      <c r="J80" s="122">
        <v>33906</v>
      </c>
      <c r="K80" s="122">
        <v>415</v>
      </c>
      <c r="L80" s="122">
        <v>3675</v>
      </c>
      <c r="M80" s="122">
        <v>51678.494813512298</v>
      </c>
      <c r="N80" s="122">
        <v>96566.064890944806</v>
      </c>
      <c r="O80" s="122"/>
      <c r="P80" s="122">
        <v>988</v>
      </c>
      <c r="Q80" s="122">
        <v>8039.8143089790901</v>
      </c>
      <c r="R80" s="122">
        <v>187.95422644574899</v>
      </c>
      <c r="S80" s="122"/>
      <c r="T80" s="122">
        <v>350.48890177998999</v>
      </c>
      <c r="U80" s="122">
        <v>274.873551626314</v>
      </c>
    </row>
    <row r="81" spans="1:21" ht="14.25" customHeight="1" x14ac:dyDescent="0.2">
      <c r="A81" s="19" t="s">
        <v>432</v>
      </c>
      <c r="B81" s="19"/>
      <c r="C81" s="19"/>
      <c r="D81" s="122"/>
      <c r="E81" s="122"/>
      <c r="F81" s="19"/>
      <c r="G81" s="122"/>
      <c r="H81" s="122"/>
      <c r="I81" s="19"/>
      <c r="J81" s="122"/>
      <c r="K81" s="122"/>
      <c r="L81" s="122"/>
      <c r="M81" s="122"/>
      <c r="N81" s="122"/>
      <c r="O81" s="19"/>
      <c r="P81" s="122"/>
      <c r="Q81" s="122"/>
      <c r="R81" s="122"/>
      <c r="S81" s="19"/>
      <c r="T81" s="122"/>
      <c r="U81" s="122"/>
    </row>
    <row r="82" spans="1:21" ht="12.75" x14ac:dyDescent="0.2">
      <c r="A82" s="122" t="s">
        <v>433</v>
      </c>
      <c r="B82" s="122">
        <v>11968</v>
      </c>
      <c r="C82" s="122"/>
      <c r="D82" s="122">
        <v>687.31096376661196</v>
      </c>
      <c r="E82" s="122">
        <v>11057.6657681168</v>
      </c>
      <c r="F82" s="122"/>
      <c r="G82" s="122">
        <v>76.934365900463902</v>
      </c>
      <c r="H82" s="122">
        <v>146.07116234713601</v>
      </c>
      <c r="I82" s="122"/>
      <c r="J82" s="122">
        <v>19850</v>
      </c>
      <c r="K82" s="122">
        <v>264</v>
      </c>
      <c r="L82" s="122">
        <v>2273</v>
      </c>
      <c r="M82" s="122">
        <v>51678.494813512298</v>
      </c>
      <c r="N82" s="122">
        <v>96566.064890944806</v>
      </c>
      <c r="O82" s="122"/>
      <c r="P82" s="122">
        <v>654</v>
      </c>
      <c r="Q82" s="122">
        <v>8039.8143089790901</v>
      </c>
      <c r="R82" s="122">
        <v>187.95422644574899</v>
      </c>
      <c r="S82" s="122"/>
      <c r="T82" s="122">
        <v>420.94471397345001</v>
      </c>
      <c r="U82" s="122">
        <v>274.873551626314</v>
      </c>
    </row>
    <row r="83" spans="1:21" ht="12.75" x14ac:dyDescent="0.2">
      <c r="A83" s="122" t="s">
        <v>434</v>
      </c>
      <c r="B83" s="122">
        <v>12805</v>
      </c>
      <c r="C83" s="122"/>
      <c r="D83" s="122">
        <v>784.61641668917105</v>
      </c>
      <c r="E83" s="122">
        <v>11497.5348951205</v>
      </c>
      <c r="F83" s="122"/>
      <c r="G83" s="122">
        <v>167.229350902985</v>
      </c>
      <c r="H83" s="122">
        <v>355.51224139266901</v>
      </c>
      <c r="I83" s="122"/>
      <c r="J83" s="122">
        <v>8760</v>
      </c>
      <c r="K83" s="122">
        <v>133</v>
      </c>
      <c r="L83" s="122">
        <v>1043</v>
      </c>
      <c r="M83" s="122">
        <v>51678.494813512298</v>
      </c>
      <c r="N83" s="122">
        <v>96566.064890944806</v>
      </c>
      <c r="O83" s="122"/>
      <c r="P83" s="122">
        <v>387</v>
      </c>
      <c r="Q83" s="122">
        <v>8039.8143089790901</v>
      </c>
      <c r="R83" s="122">
        <v>187.95422644574899</v>
      </c>
      <c r="S83" s="122"/>
      <c r="T83" s="122">
        <v>630.38579301898301</v>
      </c>
      <c r="U83" s="122">
        <v>274.873551626314</v>
      </c>
    </row>
    <row r="84" spans="1:21" ht="12.75" x14ac:dyDescent="0.2">
      <c r="A84" s="122" t="s">
        <v>435</v>
      </c>
      <c r="B84" s="122">
        <v>10614</v>
      </c>
      <c r="C84" s="122"/>
      <c r="D84" s="122">
        <v>551.69487108112605</v>
      </c>
      <c r="E84" s="122">
        <v>9795.20816749408</v>
      </c>
      <c r="F84" s="122"/>
      <c r="G84" s="122">
        <v>-7.3971284613212998</v>
      </c>
      <c r="H84" s="122">
        <v>274.49295694719899</v>
      </c>
      <c r="I84" s="122"/>
      <c r="J84" s="122">
        <v>28008</v>
      </c>
      <c r="K84" s="122">
        <v>299</v>
      </c>
      <c r="L84" s="122">
        <v>2841</v>
      </c>
      <c r="M84" s="122">
        <v>51678.494813512298</v>
      </c>
      <c r="N84" s="122">
        <v>96566.064890944806</v>
      </c>
      <c r="O84" s="122"/>
      <c r="P84" s="122">
        <v>629</v>
      </c>
      <c r="Q84" s="122">
        <v>8039.8143089790901</v>
      </c>
      <c r="R84" s="122">
        <v>187.95422644574899</v>
      </c>
      <c r="S84" s="122"/>
      <c r="T84" s="122">
        <v>549.36650857351299</v>
      </c>
      <c r="U84" s="122">
        <v>274.873551626314</v>
      </c>
    </row>
    <row r="85" spans="1:21" ht="12.75" x14ac:dyDescent="0.2">
      <c r="A85" s="122" t="s">
        <v>436</v>
      </c>
      <c r="B85" s="122">
        <v>10475</v>
      </c>
      <c r="C85" s="122"/>
      <c r="D85" s="122">
        <v>574.148025653074</v>
      </c>
      <c r="E85" s="122">
        <v>9800.6195375255793</v>
      </c>
      <c r="F85" s="122"/>
      <c r="G85" s="122">
        <v>22.0739523795481</v>
      </c>
      <c r="H85" s="122">
        <v>78.156890888592997</v>
      </c>
      <c r="I85" s="122"/>
      <c r="J85" s="122">
        <v>9991</v>
      </c>
      <c r="K85" s="122">
        <v>111</v>
      </c>
      <c r="L85" s="122">
        <v>1014</v>
      </c>
      <c r="M85" s="122">
        <v>51678.494813512298</v>
      </c>
      <c r="N85" s="122">
        <v>96566.064890944806</v>
      </c>
      <c r="O85" s="122"/>
      <c r="P85" s="122">
        <v>261</v>
      </c>
      <c r="Q85" s="122">
        <v>8039.8143089790901</v>
      </c>
      <c r="R85" s="122">
        <v>187.95422644574899</v>
      </c>
      <c r="S85" s="122"/>
      <c r="T85" s="122">
        <v>353.03044251490701</v>
      </c>
      <c r="U85" s="122">
        <v>274.873551626314</v>
      </c>
    </row>
    <row r="86" spans="1:21" ht="12.75" x14ac:dyDescent="0.2">
      <c r="A86" s="122" t="s">
        <v>437</v>
      </c>
      <c r="B86" s="122">
        <v>10067</v>
      </c>
      <c r="C86" s="122"/>
      <c r="D86" s="122">
        <v>558.77659202861696</v>
      </c>
      <c r="E86" s="122">
        <v>8991.9502044824003</v>
      </c>
      <c r="F86" s="122"/>
      <c r="G86" s="122">
        <v>-26.4183785529228</v>
      </c>
      <c r="H86" s="122">
        <v>543.131222608999</v>
      </c>
      <c r="I86" s="122"/>
      <c r="J86" s="122">
        <v>12393</v>
      </c>
      <c r="K86" s="122">
        <v>134</v>
      </c>
      <c r="L86" s="122">
        <v>1154</v>
      </c>
      <c r="M86" s="122">
        <v>51678.494813512298</v>
      </c>
      <c r="N86" s="122">
        <v>96566.064890944806</v>
      </c>
      <c r="O86" s="122"/>
      <c r="P86" s="122">
        <v>249</v>
      </c>
      <c r="Q86" s="122">
        <v>8039.8143089790901</v>
      </c>
      <c r="R86" s="122">
        <v>187.95422644574899</v>
      </c>
      <c r="S86" s="122"/>
      <c r="T86" s="122">
        <v>818.00477423531299</v>
      </c>
      <c r="U86" s="122">
        <v>274.873551626314</v>
      </c>
    </row>
    <row r="87" spans="1:21" ht="12.75" x14ac:dyDescent="0.2">
      <c r="A87" s="122" t="s">
        <v>438</v>
      </c>
      <c r="B87" s="122">
        <v>11114</v>
      </c>
      <c r="C87" s="122"/>
      <c r="D87" s="122">
        <v>570.70277192036099</v>
      </c>
      <c r="E87" s="122">
        <v>9871.9199699198998</v>
      </c>
      <c r="F87" s="122"/>
      <c r="G87" s="122">
        <v>54.728430966640602</v>
      </c>
      <c r="H87" s="122">
        <v>616.83256425351397</v>
      </c>
      <c r="I87" s="122"/>
      <c r="J87" s="122">
        <v>9508</v>
      </c>
      <c r="K87" s="122">
        <v>105</v>
      </c>
      <c r="L87" s="122">
        <v>972</v>
      </c>
      <c r="M87" s="122">
        <v>51678.494813512298</v>
      </c>
      <c r="N87" s="122">
        <v>96566.064890944806</v>
      </c>
      <c r="O87" s="122"/>
      <c r="P87" s="122">
        <v>287</v>
      </c>
      <c r="Q87" s="122">
        <v>8039.8143089790901</v>
      </c>
      <c r="R87" s="122">
        <v>187.95422644574899</v>
      </c>
      <c r="S87" s="122"/>
      <c r="T87" s="122">
        <v>891.70611587982796</v>
      </c>
      <c r="U87" s="122">
        <v>274.873551626314</v>
      </c>
    </row>
    <row r="88" spans="1:21" ht="12.75" x14ac:dyDescent="0.2">
      <c r="A88" s="122" t="s">
        <v>439</v>
      </c>
      <c r="B88" s="122">
        <v>10858</v>
      </c>
      <c r="C88" s="122"/>
      <c r="D88" s="122">
        <v>651.89967200508795</v>
      </c>
      <c r="E88" s="122">
        <v>10234.923927994399</v>
      </c>
      <c r="F88" s="122"/>
      <c r="G88" s="122">
        <v>23.057212792149201</v>
      </c>
      <c r="H88" s="122">
        <v>-52.317488083161003</v>
      </c>
      <c r="I88" s="122"/>
      <c r="J88" s="122">
        <v>89500</v>
      </c>
      <c r="K88" s="122">
        <v>1129</v>
      </c>
      <c r="L88" s="122">
        <v>9486</v>
      </c>
      <c r="M88" s="122">
        <v>51678.494813512298</v>
      </c>
      <c r="N88" s="122">
        <v>96566.064890944806</v>
      </c>
      <c r="O88" s="122"/>
      <c r="P88" s="122">
        <v>2349</v>
      </c>
      <c r="Q88" s="122">
        <v>8039.8143089790901</v>
      </c>
      <c r="R88" s="122">
        <v>187.95422644574899</v>
      </c>
      <c r="S88" s="122"/>
      <c r="T88" s="122">
        <v>222.55606354315299</v>
      </c>
      <c r="U88" s="122">
        <v>274.873551626314</v>
      </c>
    </row>
    <row r="89" spans="1:21" ht="12.75" x14ac:dyDescent="0.2">
      <c r="A89" s="122" t="s">
        <v>440</v>
      </c>
      <c r="B89" s="122">
        <v>11707</v>
      </c>
      <c r="C89" s="122"/>
      <c r="D89" s="122">
        <v>699.70281219402204</v>
      </c>
      <c r="E89" s="122">
        <v>10604.9505611972</v>
      </c>
      <c r="F89" s="122"/>
      <c r="G89" s="122">
        <v>68.944401431727201</v>
      </c>
      <c r="H89" s="122">
        <v>333.12169564407799</v>
      </c>
      <c r="I89" s="122"/>
      <c r="J89" s="122">
        <v>16618</v>
      </c>
      <c r="K89" s="122">
        <v>225</v>
      </c>
      <c r="L89" s="122">
        <v>1825</v>
      </c>
      <c r="M89" s="122">
        <v>51678.494813512298</v>
      </c>
      <c r="N89" s="122">
        <v>96566.064890944806</v>
      </c>
      <c r="O89" s="122"/>
      <c r="P89" s="122">
        <v>531</v>
      </c>
      <c r="Q89" s="122">
        <v>8039.8143089790901</v>
      </c>
      <c r="R89" s="122">
        <v>187.95422644574899</v>
      </c>
      <c r="S89" s="122"/>
      <c r="T89" s="122">
        <v>607.99524727039204</v>
      </c>
      <c r="U89" s="122">
        <v>274.873551626314</v>
      </c>
    </row>
    <row r="90" spans="1:21" ht="14.25" customHeight="1" x14ac:dyDescent="0.2">
      <c r="A90" s="19" t="s">
        <v>441</v>
      </c>
      <c r="B90" s="19"/>
      <c r="C90" s="19"/>
      <c r="D90" s="122"/>
      <c r="E90" s="122"/>
      <c r="F90" s="19"/>
      <c r="G90" s="122"/>
      <c r="H90" s="122"/>
      <c r="I90" s="19"/>
      <c r="J90" s="122"/>
      <c r="K90" s="122"/>
      <c r="L90" s="122"/>
      <c r="M90" s="122"/>
      <c r="N90" s="122"/>
      <c r="O90" s="19"/>
      <c r="P90" s="122"/>
      <c r="Q90" s="122"/>
      <c r="R90" s="122"/>
      <c r="S90" s="19"/>
      <c r="T90" s="122"/>
      <c r="U90" s="122"/>
    </row>
    <row r="91" spans="1:21" ht="12.75" x14ac:dyDescent="0.2">
      <c r="A91" s="122" t="s">
        <v>442</v>
      </c>
      <c r="B91" s="122">
        <v>9077</v>
      </c>
      <c r="C91" s="122"/>
      <c r="D91" s="122">
        <v>496.45397579311901</v>
      </c>
      <c r="E91" s="122">
        <v>8066.3144780816701</v>
      </c>
      <c r="F91" s="122"/>
      <c r="G91" s="122">
        <v>-62.9067943756258</v>
      </c>
      <c r="H91" s="122">
        <v>576.72546743716896</v>
      </c>
      <c r="I91" s="122"/>
      <c r="J91" s="122">
        <v>10930</v>
      </c>
      <c r="K91" s="122">
        <v>105</v>
      </c>
      <c r="L91" s="122">
        <v>913</v>
      </c>
      <c r="M91" s="122">
        <v>51678.494813512298</v>
      </c>
      <c r="N91" s="122">
        <v>96566.064890944806</v>
      </c>
      <c r="O91" s="122"/>
      <c r="P91" s="122">
        <v>170</v>
      </c>
      <c r="Q91" s="122">
        <v>8039.8143089790901</v>
      </c>
      <c r="R91" s="122">
        <v>187.95422644574899</v>
      </c>
      <c r="S91" s="122"/>
      <c r="T91" s="122">
        <v>851.59901906348296</v>
      </c>
      <c r="U91" s="122">
        <v>274.873551626314</v>
      </c>
    </row>
    <row r="92" spans="1:21" ht="12.75" x14ac:dyDescent="0.2">
      <c r="A92" s="122" t="s">
        <v>443</v>
      </c>
      <c r="B92" s="122">
        <v>9573</v>
      </c>
      <c r="C92" s="122"/>
      <c r="D92" s="122">
        <v>403.56548153470197</v>
      </c>
      <c r="E92" s="122">
        <v>8935.5633430324506</v>
      </c>
      <c r="F92" s="122"/>
      <c r="G92" s="122">
        <v>21.039662844144001</v>
      </c>
      <c r="H92" s="122">
        <v>212.973678125394</v>
      </c>
      <c r="I92" s="122"/>
      <c r="J92" s="122">
        <v>9348</v>
      </c>
      <c r="K92" s="122">
        <v>73</v>
      </c>
      <c r="L92" s="122">
        <v>865</v>
      </c>
      <c r="M92" s="122">
        <v>51678.494813512298</v>
      </c>
      <c r="N92" s="122">
        <v>96566.064890944806</v>
      </c>
      <c r="O92" s="122"/>
      <c r="P92" s="122">
        <v>243</v>
      </c>
      <c r="Q92" s="122">
        <v>8039.8143089790901</v>
      </c>
      <c r="R92" s="122">
        <v>187.95422644574899</v>
      </c>
      <c r="S92" s="122"/>
      <c r="T92" s="122">
        <v>487.84722975170803</v>
      </c>
      <c r="U92" s="122">
        <v>274.873551626314</v>
      </c>
    </row>
    <row r="93" spans="1:21" ht="12.75" x14ac:dyDescent="0.2">
      <c r="A93" s="122" t="s">
        <v>444</v>
      </c>
      <c r="B93" s="122">
        <v>10326</v>
      </c>
      <c r="C93" s="122"/>
      <c r="D93" s="122">
        <v>626.21301992138501</v>
      </c>
      <c r="E93" s="122">
        <v>9281.7659414586506</v>
      </c>
      <c r="F93" s="122"/>
      <c r="G93" s="122">
        <v>119.72402362061</v>
      </c>
      <c r="H93" s="122">
        <v>298.57408460609298</v>
      </c>
      <c r="I93" s="122"/>
      <c r="J93" s="122">
        <v>14607</v>
      </c>
      <c r="K93" s="122">
        <v>177</v>
      </c>
      <c r="L93" s="122">
        <v>1404</v>
      </c>
      <c r="M93" s="122">
        <v>51678.494813512298</v>
      </c>
      <c r="N93" s="122">
        <v>96566.064890944806</v>
      </c>
      <c r="O93" s="122"/>
      <c r="P93" s="122">
        <v>559</v>
      </c>
      <c r="Q93" s="122">
        <v>8039.8143089790901</v>
      </c>
      <c r="R93" s="122">
        <v>187.95422644574899</v>
      </c>
      <c r="S93" s="122"/>
      <c r="T93" s="122">
        <v>573.44763623240704</v>
      </c>
      <c r="U93" s="122">
        <v>274.873551626314</v>
      </c>
    </row>
    <row r="94" spans="1:21" ht="12.75" x14ac:dyDescent="0.2">
      <c r="A94" s="122" t="s">
        <v>445</v>
      </c>
      <c r="B94" s="122">
        <v>11374</v>
      </c>
      <c r="C94" s="122"/>
      <c r="D94" s="122">
        <v>620.48192785960498</v>
      </c>
      <c r="E94" s="122">
        <v>9942.4928654163596</v>
      </c>
      <c r="F94" s="122"/>
      <c r="G94" s="122">
        <v>151.88660865419001</v>
      </c>
      <c r="H94" s="122">
        <v>659.38781394494401</v>
      </c>
      <c r="I94" s="122"/>
      <c r="J94" s="122">
        <v>6080</v>
      </c>
      <c r="K94" s="122">
        <v>73</v>
      </c>
      <c r="L94" s="122">
        <v>626</v>
      </c>
      <c r="M94" s="122">
        <v>51678.494813512298</v>
      </c>
      <c r="N94" s="122">
        <v>96566.064890944806</v>
      </c>
      <c r="O94" s="122"/>
      <c r="P94" s="122">
        <v>257</v>
      </c>
      <c r="Q94" s="122">
        <v>8039.8143089790901</v>
      </c>
      <c r="R94" s="122">
        <v>187.95422644574899</v>
      </c>
      <c r="S94" s="122"/>
      <c r="T94" s="122">
        <v>934.26136557125801</v>
      </c>
      <c r="U94" s="122">
        <v>274.873551626314</v>
      </c>
    </row>
    <row r="95" spans="1:21" ht="12.75" x14ac:dyDescent="0.2">
      <c r="A95" s="122" t="s">
        <v>441</v>
      </c>
      <c r="B95" s="122">
        <v>9881</v>
      </c>
      <c r="C95" s="122"/>
      <c r="D95" s="122">
        <v>613.27020628614105</v>
      </c>
      <c r="E95" s="122">
        <v>9331.5331817675597</v>
      </c>
      <c r="F95" s="122"/>
      <c r="G95" s="122">
        <v>-45.082700893747798</v>
      </c>
      <c r="H95" s="122">
        <v>-18.614848029468</v>
      </c>
      <c r="I95" s="122"/>
      <c r="J95" s="122">
        <v>66571</v>
      </c>
      <c r="K95" s="122">
        <v>790</v>
      </c>
      <c r="L95" s="122">
        <v>6433</v>
      </c>
      <c r="M95" s="122">
        <v>51678.494813512298</v>
      </c>
      <c r="N95" s="122">
        <v>96566.064890944806</v>
      </c>
      <c r="O95" s="122"/>
      <c r="P95" s="122">
        <v>1183</v>
      </c>
      <c r="Q95" s="122">
        <v>8039.8143089790901</v>
      </c>
      <c r="R95" s="122">
        <v>187.95422644574899</v>
      </c>
      <c r="S95" s="122"/>
      <c r="T95" s="122">
        <v>256.25870359684598</v>
      </c>
      <c r="U95" s="122">
        <v>274.873551626314</v>
      </c>
    </row>
    <row r="96" spans="1:21" ht="12.75" x14ac:dyDescent="0.2">
      <c r="A96" s="122" t="s">
        <v>446</v>
      </c>
      <c r="B96" s="122">
        <v>9796</v>
      </c>
      <c r="C96" s="122"/>
      <c r="D96" s="122">
        <v>605.71285447715002</v>
      </c>
      <c r="E96" s="122">
        <v>9040.2273514927092</v>
      </c>
      <c r="F96" s="122"/>
      <c r="G96" s="122">
        <v>-10.292036415303899</v>
      </c>
      <c r="H96" s="122">
        <v>160.23507703316201</v>
      </c>
      <c r="I96" s="122"/>
      <c r="J96" s="122">
        <v>13395</v>
      </c>
      <c r="K96" s="122">
        <v>157</v>
      </c>
      <c r="L96" s="122">
        <v>1254</v>
      </c>
      <c r="M96" s="122">
        <v>51678.494813512298</v>
      </c>
      <c r="N96" s="122">
        <v>96566.064890944806</v>
      </c>
      <c r="O96" s="122"/>
      <c r="P96" s="122">
        <v>296</v>
      </c>
      <c r="Q96" s="122">
        <v>8039.8143089790901</v>
      </c>
      <c r="R96" s="122">
        <v>187.95422644574899</v>
      </c>
      <c r="S96" s="122"/>
      <c r="T96" s="122">
        <v>435.10862865947598</v>
      </c>
      <c r="U96" s="122">
        <v>274.873551626314</v>
      </c>
    </row>
    <row r="97" spans="1:21" ht="12.75" x14ac:dyDescent="0.2">
      <c r="A97" s="122" t="s">
        <v>447</v>
      </c>
      <c r="B97" s="122">
        <v>11192</v>
      </c>
      <c r="C97" s="122"/>
      <c r="D97" s="122">
        <v>703.32089347968599</v>
      </c>
      <c r="E97" s="122">
        <v>10345.4392394563</v>
      </c>
      <c r="F97" s="122"/>
      <c r="G97" s="122">
        <v>-92.550154798571398</v>
      </c>
      <c r="H97" s="122">
        <v>235.40735049888499</v>
      </c>
      <c r="I97" s="122"/>
      <c r="J97" s="122">
        <v>14916</v>
      </c>
      <c r="K97" s="122">
        <v>203</v>
      </c>
      <c r="L97" s="122">
        <v>1598</v>
      </c>
      <c r="M97" s="122">
        <v>51678.494813512298</v>
      </c>
      <c r="N97" s="122">
        <v>96566.064890944806</v>
      </c>
      <c r="O97" s="122"/>
      <c r="P97" s="122">
        <v>177</v>
      </c>
      <c r="Q97" s="122">
        <v>8039.8143089790901</v>
      </c>
      <c r="R97" s="122">
        <v>187.95422644574899</v>
      </c>
      <c r="S97" s="122"/>
      <c r="T97" s="122">
        <v>510.28090212519902</v>
      </c>
      <c r="U97" s="122">
        <v>274.873551626314</v>
      </c>
    </row>
    <row r="98" spans="1:21" ht="12.75" x14ac:dyDescent="0.2">
      <c r="A98" s="122" t="s">
        <v>448</v>
      </c>
      <c r="B98" s="122">
        <v>10067</v>
      </c>
      <c r="C98" s="122"/>
      <c r="D98" s="122">
        <v>692.06590464651401</v>
      </c>
      <c r="E98" s="122">
        <v>9142.6587950020603</v>
      </c>
      <c r="F98" s="122"/>
      <c r="G98" s="122">
        <v>3.2343074145681499</v>
      </c>
      <c r="H98" s="122">
        <v>228.63462164708201</v>
      </c>
      <c r="I98" s="122"/>
      <c r="J98" s="122">
        <v>20311</v>
      </c>
      <c r="K98" s="122">
        <v>272</v>
      </c>
      <c r="L98" s="122">
        <v>1923</v>
      </c>
      <c r="M98" s="122">
        <v>51678.494813512298</v>
      </c>
      <c r="N98" s="122">
        <v>96566.064890944806</v>
      </c>
      <c r="O98" s="122"/>
      <c r="P98" s="122">
        <v>483</v>
      </c>
      <c r="Q98" s="122">
        <v>8039.8143089790901</v>
      </c>
      <c r="R98" s="122">
        <v>187.95422644574899</v>
      </c>
      <c r="S98" s="122"/>
      <c r="T98" s="122">
        <v>503.50817327339598</v>
      </c>
      <c r="U98" s="122">
        <v>274.873551626314</v>
      </c>
    </row>
    <row r="99" spans="1:21" ht="12.75" x14ac:dyDescent="0.2">
      <c r="A99" s="122" t="s">
        <v>449</v>
      </c>
      <c r="B99" s="122">
        <v>10505</v>
      </c>
      <c r="C99" s="122"/>
      <c r="D99" s="122">
        <v>577.90511122271801</v>
      </c>
      <c r="E99" s="122">
        <v>9758.1571164699908</v>
      </c>
      <c r="F99" s="122"/>
      <c r="G99" s="122">
        <v>-14.392360855331599</v>
      </c>
      <c r="H99" s="122">
        <v>183.130717968075</v>
      </c>
      <c r="I99" s="122"/>
      <c r="J99" s="122">
        <v>27006</v>
      </c>
      <c r="K99" s="122">
        <v>302</v>
      </c>
      <c r="L99" s="122">
        <v>2729</v>
      </c>
      <c r="M99" s="122">
        <v>51678.494813512298</v>
      </c>
      <c r="N99" s="122">
        <v>96566.064890944806</v>
      </c>
      <c r="O99" s="122"/>
      <c r="P99" s="122">
        <v>583</v>
      </c>
      <c r="Q99" s="122">
        <v>8039.8143089790901</v>
      </c>
      <c r="R99" s="122">
        <v>187.95422644574899</v>
      </c>
      <c r="S99" s="122"/>
      <c r="T99" s="122">
        <v>458.00426959438897</v>
      </c>
      <c r="U99" s="122">
        <v>274.873551626314</v>
      </c>
    </row>
    <row r="100" spans="1:21" ht="12.75" x14ac:dyDescent="0.2">
      <c r="A100" s="122" t="s">
        <v>450</v>
      </c>
      <c r="B100" s="122">
        <v>10361</v>
      </c>
      <c r="C100" s="122"/>
      <c r="D100" s="122">
        <v>578.02648878202899</v>
      </c>
      <c r="E100" s="122">
        <v>9392.7348973635999</v>
      </c>
      <c r="F100" s="122"/>
      <c r="G100" s="122">
        <v>-66.156105100603398</v>
      </c>
      <c r="H100" s="122">
        <v>456.88638590917702</v>
      </c>
      <c r="I100" s="122"/>
      <c r="J100" s="122">
        <v>7063</v>
      </c>
      <c r="K100" s="122">
        <v>79</v>
      </c>
      <c r="L100" s="122">
        <v>687</v>
      </c>
      <c r="M100" s="122">
        <v>51678.494813512298</v>
      </c>
      <c r="N100" s="122">
        <v>96566.064890944806</v>
      </c>
      <c r="O100" s="122"/>
      <c r="P100" s="122">
        <v>107</v>
      </c>
      <c r="Q100" s="122">
        <v>8039.8143089790901</v>
      </c>
      <c r="R100" s="122">
        <v>187.95422644574899</v>
      </c>
      <c r="S100" s="122"/>
      <c r="T100" s="122">
        <v>731.75993753549096</v>
      </c>
      <c r="U100" s="122">
        <v>274.873551626314</v>
      </c>
    </row>
    <row r="101" spans="1:21" ht="12.75" x14ac:dyDescent="0.2">
      <c r="A101" s="122" t="s">
        <v>451</v>
      </c>
      <c r="B101" s="122">
        <v>10144</v>
      </c>
      <c r="C101" s="122"/>
      <c r="D101" s="122">
        <v>591.61234149518395</v>
      </c>
      <c r="E101" s="122">
        <v>9214.4134572326493</v>
      </c>
      <c r="F101" s="122"/>
      <c r="G101" s="122">
        <v>-37.8118768536605</v>
      </c>
      <c r="H101" s="122">
        <v>375.75046690889002</v>
      </c>
      <c r="I101" s="122"/>
      <c r="J101" s="122">
        <v>15636</v>
      </c>
      <c r="K101" s="122">
        <v>179</v>
      </c>
      <c r="L101" s="122">
        <v>1492</v>
      </c>
      <c r="M101" s="122">
        <v>51678.494813512298</v>
      </c>
      <c r="N101" s="122">
        <v>96566.064890944806</v>
      </c>
      <c r="O101" s="122"/>
      <c r="P101" s="122">
        <v>292</v>
      </c>
      <c r="Q101" s="122">
        <v>8039.8143089790901</v>
      </c>
      <c r="R101" s="122">
        <v>187.95422644574899</v>
      </c>
      <c r="S101" s="122"/>
      <c r="T101" s="122">
        <v>650.62401853520396</v>
      </c>
      <c r="U101" s="122">
        <v>274.873551626314</v>
      </c>
    </row>
    <row r="102" spans="1:21" ht="12.75" x14ac:dyDescent="0.2">
      <c r="A102" s="122" t="s">
        <v>452</v>
      </c>
      <c r="B102" s="122">
        <v>9536</v>
      </c>
      <c r="C102" s="122"/>
      <c r="D102" s="122">
        <v>529.01033441572201</v>
      </c>
      <c r="E102" s="122">
        <v>8872.6929374522006</v>
      </c>
      <c r="F102" s="122"/>
      <c r="G102" s="122">
        <v>-67.041491352699296</v>
      </c>
      <c r="H102" s="122">
        <v>200.987649806588</v>
      </c>
      <c r="I102" s="122"/>
      <c r="J102" s="122">
        <v>36438</v>
      </c>
      <c r="K102" s="122">
        <v>373</v>
      </c>
      <c r="L102" s="122">
        <v>3348</v>
      </c>
      <c r="M102" s="122">
        <v>51678.494813512298</v>
      </c>
      <c r="N102" s="122">
        <v>96566.064890944806</v>
      </c>
      <c r="O102" s="122"/>
      <c r="P102" s="122">
        <v>548</v>
      </c>
      <c r="Q102" s="122">
        <v>8039.8143089790901</v>
      </c>
      <c r="R102" s="122">
        <v>187.95422644574899</v>
      </c>
      <c r="S102" s="122"/>
      <c r="T102" s="122">
        <v>475.86120143290202</v>
      </c>
      <c r="U102" s="122">
        <v>274.873551626314</v>
      </c>
    </row>
    <row r="103" spans="1:21" ht="14.25" customHeight="1" x14ac:dyDescent="0.2">
      <c r="A103" s="19" t="s">
        <v>453</v>
      </c>
      <c r="B103" s="19"/>
      <c r="C103" s="19"/>
      <c r="D103" s="122"/>
      <c r="E103" s="122"/>
      <c r="F103" s="19"/>
      <c r="G103" s="122"/>
      <c r="H103" s="122"/>
      <c r="I103" s="19"/>
      <c r="J103" s="122"/>
      <c r="K103" s="122"/>
      <c r="L103" s="122"/>
      <c r="M103" s="122"/>
      <c r="N103" s="122"/>
      <c r="O103" s="19"/>
      <c r="P103" s="122"/>
      <c r="Q103" s="122"/>
      <c r="R103" s="122"/>
      <c r="S103" s="19"/>
      <c r="T103" s="122"/>
      <c r="U103" s="122"/>
    </row>
    <row r="104" spans="1:21" ht="12.75" x14ac:dyDescent="0.2">
      <c r="A104" s="122" t="s">
        <v>454</v>
      </c>
      <c r="B104" s="122">
        <v>9668</v>
      </c>
      <c r="C104" s="122"/>
      <c r="D104" s="122">
        <v>571.99789097589598</v>
      </c>
      <c r="E104" s="122">
        <v>8913.5857011899097</v>
      </c>
      <c r="F104" s="122"/>
      <c r="G104" s="122">
        <v>-138.331732391743</v>
      </c>
      <c r="H104" s="122">
        <v>320.38518205537599</v>
      </c>
      <c r="I104" s="122"/>
      <c r="J104" s="122">
        <v>58003</v>
      </c>
      <c r="K104" s="122">
        <v>642</v>
      </c>
      <c r="L104" s="122">
        <v>5354</v>
      </c>
      <c r="M104" s="122">
        <v>51678.494813512298</v>
      </c>
      <c r="N104" s="122">
        <v>96566.064890944806</v>
      </c>
      <c r="O104" s="122"/>
      <c r="P104" s="122">
        <v>358</v>
      </c>
      <c r="Q104" s="122">
        <v>8039.8143089790901</v>
      </c>
      <c r="R104" s="122">
        <v>187.95422644574899</v>
      </c>
      <c r="S104" s="122"/>
      <c r="T104" s="122">
        <v>595.25873368169005</v>
      </c>
      <c r="U104" s="122">
        <v>274.873551626314</v>
      </c>
    </row>
    <row r="105" spans="1:21" ht="14.25" customHeight="1" x14ac:dyDescent="0.2">
      <c r="A105" s="19" t="s">
        <v>455</v>
      </c>
      <c r="B105" s="19"/>
      <c r="C105" s="19"/>
      <c r="D105" s="122"/>
      <c r="E105" s="122"/>
      <c r="F105" s="19"/>
      <c r="G105" s="122"/>
      <c r="H105" s="122"/>
      <c r="I105" s="19"/>
      <c r="J105" s="122"/>
      <c r="K105" s="122"/>
      <c r="L105" s="122"/>
      <c r="M105" s="122"/>
      <c r="N105" s="122"/>
      <c r="O105" s="19"/>
      <c r="P105" s="122"/>
      <c r="Q105" s="122"/>
      <c r="R105" s="122"/>
      <c r="S105" s="19"/>
      <c r="T105" s="122"/>
      <c r="U105" s="122"/>
    </row>
    <row r="106" spans="1:21" ht="12.75" x14ac:dyDescent="0.2">
      <c r="A106" s="122" t="s">
        <v>456</v>
      </c>
      <c r="B106" s="122">
        <v>9828</v>
      </c>
      <c r="C106" s="122"/>
      <c r="D106" s="122">
        <v>583.85601049813101</v>
      </c>
      <c r="E106" s="122">
        <v>9338.0256338675899</v>
      </c>
      <c r="F106" s="122"/>
      <c r="G106" s="122">
        <v>-27.3080768545701</v>
      </c>
      <c r="H106" s="122">
        <v>-66.750419470287994</v>
      </c>
      <c r="I106" s="122"/>
      <c r="J106" s="122">
        <v>32130</v>
      </c>
      <c r="K106" s="122">
        <v>363</v>
      </c>
      <c r="L106" s="122">
        <v>3107</v>
      </c>
      <c r="M106" s="122">
        <v>51678.494813512298</v>
      </c>
      <c r="N106" s="122">
        <v>96566.064890944806</v>
      </c>
      <c r="O106" s="122"/>
      <c r="P106" s="122">
        <v>642</v>
      </c>
      <c r="Q106" s="122">
        <v>8039.8143089790901</v>
      </c>
      <c r="R106" s="122">
        <v>187.95422644574899</v>
      </c>
      <c r="S106" s="122"/>
      <c r="T106" s="122">
        <v>208.123132156026</v>
      </c>
      <c r="U106" s="122">
        <v>274.873551626314</v>
      </c>
    </row>
    <row r="107" spans="1:21" ht="12.75" x14ac:dyDescent="0.2">
      <c r="A107" s="122" t="s">
        <v>457</v>
      </c>
      <c r="B107" s="122">
        <v>10818</v>
      </c>
      <c r="C107" s="122"/>
      <c r="D107" s="122">
        <v>626.26892238764901</v>
      </c>
      <c r="E107" s="122">
        <v>10164.925637836801</v>
      </c>
      <c r="F107" s="122"/>
      <c r="G107" s="122">
        <v>-47.085788838602703</v>
      </c>
      <c r="H107" s="122">
        <v>74.360195334628003</v>
      </c>
      <c r="I107" s="122"/>
      <c r="J107" s="122">
        <v>66262</v>
      </c>
      <c r="K107" s="122">
        <v>803</v>
      </c>
      <c r="L107" s="122">
        <v>6975</v>
      </c>
      <c r="M107" s="122">
        <v>51678.494813512298</v>
      </c>
      <c r="N107" s="122">
        <v>96566.064890944806</v>
      </c>
      <c r="O107" s="122"/>
      <c r="P107" s="122">
        <v>1161</v>
      </c>
      <c r="Q107" s="122">
        <v>8039.8143089790901</v>
      </c>
      <c r="R107" s="122">
        <v>187.95422644574899</v>
      </c>
      <c r="S107" s="122"/>
      <c r="T107" s="122">
        <v>349.23374696094203</v>
      </c>
      <c r="U107" s="122">
        <v>274.873551626314</v>
      </c>
    </row>
    <row r="108" spans="1:21" ht="12.75" x14ac:dyDescent="0.2">
      <c r="A108" s="122" t="s">
        <v>458</v>
      </c>
      <c r="B108" s="122">
        <v>9773</v>
      </c>
      <c r="C108" s="122"/>
      <c r="D108" s="122">
        <v>546.94389681141399</v>
      </c>
      <c r="E108" s="122">
        <v>9082.9823278208496</v>
      </c>
      <c r="F108" s="122"/>
      <c r="G108" s="122">
        <v>40.350853059433597</v>
      </c>
      <c r="H108" s="122">
        <v>102.282836711344</v>
      </c>
      <c r="I108" s="122"/>
      <c r="J108" s="122">
        <v>13417</v>
      </c>
      <c r="K108" s="122">
        <v>142</v>
      </c>
      <c r="L108" s="122">
        <v>1262</v>
      </c>
      <c r="M108" s="122">
        <v>51678.494813512298</v>
      </c>
      <c r="N108" s="122">
        <v>96566.064890944806</v>
      </c>
      <c r="O108" s="122"/>
      <c r="P108" s="122">
        <v>381</v>
      </c>
      <c r="Q108" s="122">
        <v>8039.8143089790901</v>
      </c>
      <c r="R108" s="122">
        <v>187.95422644574899</v>
      </c>
      <c r="S108" s="122"/>
      <c r="T108" s="122">
        <v>377.15638833765797</v>
      </c>
      <c r="U108" s="122">
        <v>274.873551626314</v>
      </c>
    </row>
    <row r="109" spans="1:21" ht="12.75" x14ac:dyDescent="0.2">
      <c r="A109" s="122" t="s">
        <v>459</v>
      </c>
      <c r="B109" s="122">
        <v>10900</v>
      </c>
      <c r="C109" s="122"/>
      <c r="D109" s="122">
        <v>651.13452567441095</v>
      </c>
      <c r="E109" s="122">
        <v>10070.881420817501</v>
      </c>
      <c r="F109" s="122"/>
      <c r="G109" s="122">
        <v>29.7844361489188</v>
      </c>
      <c r="H109" s="122">
        <v>148.39657787818999</v>
      </c>
      <c r="I109" s="122"/>
      <c r="J109" s="122">
        <v>29207</v>
      </c>
      <c r="K109" s="122">
        <v>368</v>
      </c>
      <c r="L109" s="122">
        <v>3046</v>
      </c>
      <c r="M109" s="122">
        <v>51678.494813512298</v>
      </c>
      <c r="N109" s="122">
        <v>96566.064890944806</v>
      </c>
      <c r="O109" s="122"/>
      <c r="P109" s="122">
        <v>791</v>
      </c>
      <c r="Q109" s="122">
        <v>8039.8143089790901</v>
      </c>
      <c r="R109" s="122">
        <v>187.95422644574899</v>
      </c>
      <c r="S109" s="122"/>
      <c r="T109" s="122">
        <v>423.27012950450398</v>
      </c>
      <c r="U109" s="122">
        <v>274.873551626314</v>
      </c>
    </row>
    <row r="110" spans="1:21" ht="12.75" x14ac:dyDescent="0.2">
      <c r="A110" s="122" t="s">
        <v>460</v>
      </c>
      <c r="B110" s="122">
        <v>10085</v>
      </c>
      <c r="C110" s="122"/>
      <c r="D110" s="122">
        <v>557.18053707290903</v>
      </c>
      <c r="E110" s="122">
        <v>9525.3559449690401</v>
      </c>
      <c r="F110" s="122"/>
      <c r="G110" s="122">
        <v>-80.062011712646495</v>
      </c>
      <c r="H110" s="122">
        <v>82.446974157306002</v>
      </c>
      <c r="I110" s="122"/>
      <c r="J110" s="122">
        <v>17437</v>
      </c>
      <c r="K110" s="122">
        <v>188</v>
      </c>
      <c r="L110" s="122">
        <v>1720</v>
      </c>
      <c r="M110" s="122">
        <v>51678.494813512298</v>
      </c>
      <c r="N110" s="122">
        <v>96566.064890944806</v>
      </c>
      <c r="O110" s="122"/>
      <c r="P110" s="122">
        <v>234</v>
      </c>
      <c r="Q110" s="122">
        <v>8039.8143089790901</v>
      </c>
      <c r="R110" s="122">
        <v>187.95422644574899</v>
      </c>
      <c r="S110" s="122"/>
      <c r="T110" s="122">
        <v>357.32052578361998</v>
      </c>
      <c r="U110" s="122">
        <v>274.873551626314</v>
      </c>
    </row>
    <row r="111" spans="1:21" ht="14.25" customHeight="1" x14ac:dyDescent="0.2">
      <c r="A111" s="19" t="s">
        <v>461</v>
      </c>
      <c r="B111" s="19"/>
      <c r="C111" s="19"/>
      <c r="D111" s="122"/>
      <c r="E111" s="122"/>
      <c r="F111" s="19"/>
      <c r="G111" s="122"/>
      <c r="H111" s="122"/>
      <c r="I111" s="19"/>
      <c r="J111" s="122"/>
      <c r="K111" s="122"/>
      <c r="L111" s="122"/>
      <c r="M111" s="122"/>
      <c r="N111" s="122"/>
      <c r="O111" s="19"/>
      <c r="P111" s="122"/>
      <c r="Q111" s="122"/>
      <c r="R111" s="122"/>
      <c r="S111" s="19"/>
      <c r="T111" s="122"/>
      <c r="U111" s="122"/>
    </row>
    <row r="112" spans="1:21" ht="12.75" x14ac:dyDescent="0.2">
      <c r="A112" s="122" t="s">
        <v>462</v>
      </c>
      <c r="B112" s="122">
        <v>11936</v>
      </c>
      <c r="C112" s="122"/>
      <c r="D112" s="122">
        <v>656.09455986106298</v>
      </c>
      <c r="E112" s="122">
        <v>11281.4979112168</v>
      </c>
      <c r="F112" s="122"/>
      <c r="G112" s="122">
        <v>54.795067582760701</v>
      </c>
      <c r="H112" s="122">
        <v>-56.554845084763002</v>
      </c>
      <c r="I112" s="122"/>
      <c r="J112" s="122">
        <v>15202</v>
      </c>
      <c r="K112" s="122">
        <v>193</v>
      </c>
      <c r="L112" s="122">
        <v>1776</v>
      </c>
      <c r="M112" s="122">
        <v>51678.494813512298</v>
      </c>
      <c r="N112" s="122">
        <v>96566.064890944806</v>
      </c>
      <c r="O112" s="122"/>
      <c r="P112" s="122">
        <v>459</v>
      </c>
      <c r="Q112" s="122">
        <v>8039.8143089790901</v>
      </c>
      <c r="R112" s="122">
        <v>187.95422644574899</v>
      </c>
      <c r="S112" s="122"/>
      <c r="T112" s="122">
        <v>218.31870654155099</v>
      </c>
      <c r="U112" s="122">
        <v>274.873551626314</v>
      </c>
    </row>
    <row r="113" spans="1:21" ht="12.75" x14ac:dyDescent="0.2">
      <c r="A113" s="122" t="s">
        <v>463</v>
      </c>
      <c r="B113" s="122">
        <v>11137</v>
      </c>
      <c r="C113" s="122"/>
      <c r="D113" s="122">
        <v>642.65534144328205</v>
      </c>
      <c r="E113" s="122">
        <v>10440.608204050701</v>
      </c>
      <c r="F113" s="122"/>
      <c r="G113" s="122">
        <v>-25.565897828745399</v>
      </c>
      <c r="H113" s="122">
        <v>79.688678735916</v>
      </c>
      <c r="I113" s="122"/>
      <c r="J113" s="122">
        <v>12625</v>
      </c>
      <c r="K113" s="122">
        <v>157</v>
      </c>
      <c r="L113" s="122">
        <v>1365</v>
      </c>
      <c r="M113" s="122">
        <v>51678.494813512298</v>
      </c>
      <c r="N113" s="122">
        <v>96566.064890944806</v>
      </c>
      <c r="O113" s="122"/>
      <c r="P113" s="122">
        <v>255</v>
      </c>
      <c r="Q113" s="122">
        <v>8039.8143089790901</v>
      </c>
      <c r="R113" s="122">
        <v>187.95422644574899</v>
      </c>
      <c r="S113" s="122"/>
      <c r="T113" s="122">
        <v>354.56223036223003</v>
      </c>
      <c r="U113" s="122">
        <v>274.873551626314</v>
      </c>
    </row>
    <row r="114" spans="1:21" ht="12.75" x14ac:dyDescent="0.2">
      <c r="A114" s="122" t="s">
        <v>464</v>
      </c>
      <c r="B114" s="122">
        <v>11822</v>
      </c>
      <c r="C114" s="122"/>
      <c r="D114" s="122">
        <v>822.94327567703499</v>
      </c>
      <c r="E114" s="122">
        <v>11005.0071685192</v>
      </c>
      <c r="F114" s="122"/>
      <c r="G114" s="122">
        <v>196.130748192661</v>
      </c>
      <c r="H114" s="122">
        <v>-201.63931575497099</v>
      </c>
      <c r="I114" s="122"/>
      <c r="J114" s="122">
        <v>17646</v>
      </c>
      <c r="K114" s="122">
        <v>281</v>
      </c>
      <c r="L114" s="122">
        <v>2011</v>
      </c>
      <c r="M114" s="122">
        <v>51678.494813512298</v>
      </c>
      <c r="N114" s="122">
        <v>96566.064890944806</v>
      </c>
      <c r="O114" s="122"/>
      <c r="P114" s="122">
        <v>843</v>
      </c>
      <c r="Q114" s="122">
        <v>8039.8143089790901</v>
      </c>
      <c r="R114" s="122">
        <v>187.95422644574899</v>
      </c>
      <c r="S114" s="122"/>
      <c r="T114" s="122">
        <v>73.234235871342904</v>
      </c>
      <c r="U114" s="122">
        <v>274.873551626314</v>
      </c>
    </row>
    <row r="115" spans="1:21" ht="12.75" x14ac:dyDescent="0.2">
      <c r="A115" s="122" t="s">
        <v>465</v>
      </c>
      <c r="B115" s="122">
        <v>9069</v>
      </c>
      <c r="C115" s="122"/>
      <c r="D115" s="122">
        <v>495.07248350155498</v>
      </c>
      <c r="E115" s="122">
        <v>8596.71892863824</v>
      </c>
      <c r="F115" s="122"/>
      <c r="G115" s="122">
        <v>-63.071384777605097</v>
      </c>
      <c r="H115" s="122">
        <v>40.211177506772003</v>
      </c>
      <c r="I115" s="122"/>
      <c r="J115" s="122">
        <v>14614</v>
      </c>
      <c r="K115" s="122">
        <v>140</v>
      </c>
      <c r="L115" s="122">
        <v>1301</v>
      </c>
      <c r="M115" s="122">
        <v>51678.494813512298</v>
      </c>
      <c r="N115" s="122">
        <v>96566.064890944806</v>
      </c>
      <c r="O115" s="122"/>
      <c r="P115" s="122">
        <v>227</v>
      </c>
      <c r="Q115" s="122">
        <v>8039.8143089790901</v>
      </c>
      <c r="R115" s="122">
        <v>187.95422644574899</v>
      </c>
      <c r="S115" s="122"/>
      <c r="T115" s="122">
        <v>315.084729133086</v>
      </c>
      <c r="U115" s="122">
        <v>274.873551626314</v>
      </c>
    </row>
    <row r="116" spans="1:21" ht="12.75" x14ac:dyDescent="0.2">
      <c r="A116" s="122" t="s">
        <v>466</v>
      </c>
      <c r="B116" s="122">
        <v>11551</v>
      </c>
      <c r="C116" s="122"/>
      <c r="D116" s="122">
        <v>680.60065254123799</v>
      </c>
      <c r="E116" s="122">
        <v>10870.2173538958</v>
      </c>
      <c r="F116" s="122"/>
      <c r="G116" s="122">
        <v>9.3014980278240997E-2</v>
      </c>
      <c r="H116" s="122">
        <v>0.39473325647702501</v>
      </c>
      <c r="I116" s="122"/>
      <c r="J116" s="122">
        <v>32878</v>
      </c>
      <c r="K116" s="122">
        <v>433</v>
      </c>
      <c r="L116" s="122">
        <v>3701</v>
      </c>
      <c r="M116" s="122">
        <v>51678.494813512298</v>
      </c>
      <c r="N116" s="122">
        <v>96566.064890944806</v>
      </c>
      <c r="O116" s="122"/>
      <c r="P116" s="122">
        <v>769</v>
      </c>
      <c r="Q116" s="122">
        <v>8039.8143089790901</v>
      </c>
      <c r="R116" s="122">
        <v>187.95422644574899</v>
      </c>
      <c r="S116" s="122"/>
      <c r="T116" s="122">
        <v>275.26828488279102</v>
      </c>
      <c r="U116" s="122">
        <v>274.873551626314</v>
      </c>
    </row>
    <row r="117" spans="1:21" ht="12.75" x14ac:dyDescent="0.2">
      <c r="A117" s="122" t="s">
        <v>467</v>
      </c>
      <c r="B117" s="122">
        <v>10260</v>
      </c>
      <c r="C117" s="122"/>
      <c r="D117" s="122">
        <v>650.08558582032902</v>
      </c>
      <c r="E117" s="122">
        <v>9731.0165072925902</v>
      </c>
      <c r="F117" s="122"/>
      <c r="G117" s="122">
        <v>68.261333401969907</v>
      </c>
      <c r="H117" s="122">
        <v>-189.12576611847999</v>
      </c>
      <c r="I117" s="122"/>
      <c r="J117" s="122">
        <v>140547</v>
      </c>
      <c r="K117" s="122">
        <v>1768</v>
      </c>
      <c r="L117" s="122">
        <v>14163</v>
      </c>
      <c r="M117" s="122">
        <v>51678.494813512298</v>
      </c>
      <c r="N117" s="122">
        <v>96566.064890944806</v>
      </c>
      <c r="O117" s="122"/>
      <c r="P117" s="122">
        <v>4479</v>
      </c>
      <c r="Q117" s="122">
        <v>8039.8143089790901</v>
      </c>
      <c r="R117" s="122">
        <v>187.95422644574899</v>
      </c>
      <c r="S117" s="122"/>
      <c r="T117" s="122">
        <v>85.747785507833498</v>
      </c>
      <c r="U117" s="122">
        <v>274.873551626314</v>
      </c>
    </row>
    <row r="118" spans="1:21" ht="12.75" x14ac:dyDescent="0.2">
      <c r="A118" s="122" t="s">
        <v>468</v>
      </c>
      <c r="B118" s="122">
        <v>10249</v>
      </c>
      <c r="C118" s="122"/>
      <c r="D118" s="122">
        <v>577.12837028270599</v>
      </c>
      <c r="E118" s="122">
        <v>9657.16719166029</v>
      </c>
      <c r="F118" s="122"/>
      <c r="G118" s="122">
        <v>-1.2242601079528299</v>
      </c>
      <c r="H118" s="122">
        <v>15.635641754451999</v>
      </c>
      <c r="I118" s="122"/>
      <c r="J118" s="122">
        <v>51667</v>
      </c>
      <c r="K118" s="122">
        <v>577</v>
      </c>
      <c r="L118" s="122">
        <v>5167</v>
      </c>
      <c r="M118" s="122">
        <v>51678.494813512298</v>
      </c>
      <c r="N118" s="122">
        <v>96566.064890944806</v>
      </c>
      <c r="O118" s="122"/>
      <c r="P118" s="122">
        <v>1200</v>
      </c>
      <c r="Q118" s="122">
        <v>8039.8143089790901</v>
      </c>
      <c r="R118" s="122">
        <v>187.95422644574899</v>
      </c>
      <c r="S118" s="122"/>
      <c r="T118" s="122">
        <v>290.50919338076602</v>
      </c>
      <c r="U118" s="122">
        <v>274.873551626314</v>
      </c>
    </row>
    <row r="119" spans="1:21" ht="12.75" x14ac:dyDescent="0.2">
      <c r="A119" s="122" t="s">
        <v>469</v>
      </c>
      <c r="B119" s="122">
        <v>11097</v>
      </c>
      <c r="C119" s="122"/>
      <c r="D119" s="122">
        <v>635.80923707575005</v>
      </c>
      <c r="E119" s="122">
        <v>10629.1041364467</v>
      </c>
      <c r="F119" s="122"/>
      <c r="G119" s="122">
        <v>-64.154710255333001</v>
      </c>
      <c r="H119" s="122">
        <v>-104.258028750497</v>
      </c>
      <c r="I119" s="122"/>
      <c r="J119" s="122">
        <v>25847</v>
      </c>
      <c r="K119" s="122">
        <v>318</v>
      </c>
      <c r="L119" s="122">
        <v>2845</v>
      </c>
      <c r="M119" s="122">
        <v>51678.494813512298</v>
      </c>
      <c r="N119" s="122">
        <v>96566.064890944806</v>
      </c>
      <c r="O119" s="122"/>
      <c r="P119" s="122">
        <v>398</v>
      </c>
      <c r="Q119" s="122">
        <v>8039.8143089790901</v>
      </c>
      <c r="R119" s="122">
        <v>187.95422644574899</v>
      </c>
      <c r="S119" s="122"/>
      <c r="T119" s="122">
        <v>170.61552287581699</v>
      </c>
      <c r="U119" s="122">
        <v>274.873551626314</v>
      </c>
    </row>
    <row r="120" spans="1:21" ht="12.75" x14ac:dyDescent="0.2">
      <c r="A120" s="122" t="s">
        <v>470</v>
      </c>
      <c r="B120" s="122">
        <v>10410</v>
      </c>
      <c r="C120" s="122"/>
      <c r="D120" s="122">
        <v>635.71007164433104</v>
      </c>
      <c r="E120" s="122">
        <v>9540.9774249379498</v>
      </c>
      <c r="F120" s="122"/>
      <c r="G120" s="122">
        <v>-52.230082513497003</v>
      </c>
      <c r="H120" s="122">
        <v>286.02856190843698</v>
      </c>
      <c r="I120" s="122"/>
      <c r="J120" s="122">
        <v>15283</v>
      </c>
      <c r="K120" s="122">
        <v>188</v>
      </c>
      <c r="L120" s="122">
        <v>1510</v>
      </c>
      <c r="M120" s="122">
        <v>51678.494813512298</v>
      </c>
      <c r="N120" s="122">
        <v>96566.064890944806</v>
      </c>
      <c r="O120" s="122"/>
      <c r="P120" s="122">
        <v>258</v>
      </c>
      <c r="Q120" s="122">
        <v>8039.8143089790901</v>
      </c>
      <c r="R120" s="122">
        <v>187.95422644574899</v>
      </c>
      <c r="S120" s="122"/>
      <c r="T120" s="122">
        <v>560.90211353475104</v>
      </c>
      <c r="U120" s="122">
        <v>274.873551626314</v>
      </c>
    </row>
    <row r="121" spans="1:21" ht="12.75" x14ac:dyDescent="0.2">
      <c r="A121" s="122" t="s">
        <v>471</v>
      </c>
      <c r="B121" s="122">
        <v>11452</v>
      </c>
      <c r="C121" s="122"/>
      <c r="D121" s="122">
        <v>750.02756183148404</v>
      </c>
      <c r="E121" s="122">
        <v>10681.189613369699</v>
      </c>
      <c r="F121" s="122"/>
      <c r="G121" s="122">
        <v>-84.179449359741596</v>
      </c>
      <c r="H121" s="122">
        <v>105.16655059503501</v>
      </c>
      <c r="I121" s="122"/>
      <c r="J121" s="122">
        <v>16192</v>
      </c>
      <c r="K121" s="122">
        <v>235</v>
      </c>
      <c r="L121" s="122">
        <v>1791</v>
      </c>
      <c r="M121" s="122">
        <v>51678.494813512298</v>
      </c>
      <c r="N121" s="122">
        <v>96566.064890944806</v>
      </c>
      <c r="O121" s="122"/>
      <c r="P121" s="122">
        <v>209</v>
      </c>
      <c r="Q121" s="122">
        <v>8039.8143089790901</v>
      </c>
      <c r="R121" s="122">
        <v>187.95422644574899</v>
      </c>
      <c r="S121" s="122"/>
      <c r="T121" s="122">
        <v>380.040102221349</v>
      </c>
      <c r="U121" s="122">
        <v>274.873551626314</v>
      </c>
    </row>
    <row r="122" spans="1:21" ht="12.75" x14ac:dyDescent="0.2">
      <c r="A122" s="122" t="s">
        <v>472</v>
      </c>
      <c r="B122" s="122">
        <v>9982</v>
      </c>
      <c r="C122" s="122"/>
      <c r="D122" s="122">
        <v>633.26339541501204</v>
      </c>
      <c r="E122" s="122">
        <v>9343.1130790588395</v>
      </c>
      <c r="F122" s="122"/>
      <c r="G122" s="122">
        <v>-42.276657225615502</v>
      </c>
      <c r="H122" s="122">
        <v>48.227595974712003</v>
      </c>
      <c r="I122" s="122"/>
      <c r="J122" s="122">
        <v>17219</v>
      </c>
      <c r="K122" s="122">
        <v>211</v>
      </c>
      <c r="L122" s="122">
        <v>1666</v>
      </c>
      <c r="M122" s="122">
        <v>51678.494813512298</v>
      </c>
      <c r="N122" s="122">
        <v>96566.064890944806</v>
      </c>
      <c r="O122" s="122"/>
      <c r="P122" s="122">
        <v>312</v>
      </c>
      <c r="Q122" s="122">
        <v>8039.8143089790901</v>
      </c>
      <c r="R122" s="122">
        <v>187.95422644574899</v>
      </c>
      <c r="S122" s="122"/>
      <c r="T122" s="122">
        <v>323.10114760102601</v>
      </c>
      <c r="U122" s="122">
        <v>274.873551626314</v>
      </c>
    </row>
    <row r="123" spans="1:21" ht="12.75" x14ac:dyDescent="0.2">
      <c r="A123" s="122" t="s">
        <v>473</v>
      </c>
      <c r="B123" s="122">
        <v>10753</v>
      </c>
      <c r="C123" s="122"/>
      <c r="D123" s="122">
        <v>623.06656126206997</v>
      </c>
      <c r="E123" s="122">
        <v>10091.781180198301</v>
      </c>
      <c r="F123" s="122"/>
      <c r="G123" s="122">
        <v>54.4260104418899</v>
      </c>
      <c r="H123" s="122">
        <v>-16.420195785322999</v>
      </c>
      <c r="I123" s="122"/>
      <c r="J123" s="122">
        <v>83191</v>
      </c>
      <c r="K123" s="122">
        <v>1003</v>
      </c>
      <c r="L123" s="122">
        <v>8694</v>
      </c>
      <c r="M123" s="122">
        <v>51678.494813512298</v>
      </c>
      <c r="N123" s="122">
        <v>96566.064890944806</v>
      </c>
      <c r="O123" s="122"/>
      <c r="P123" s="122">
        <v>2508</v>
      </c>
      <c r="Q123" s="122">
        <v>8039.8143089790901</v>
      </c>
      <c r="R123" s="122">
        <v>187.95422644574899</v>
      </c>
      <c r="S123" s="122"/>
      <c r="T123" s="122">
        <v>258.45335584099098</v>
      </c>
      <c r="U123" s="122">
        <v>274.873551626314</v>
      </c>
    </row>
    <row r="124" spans="1:21" ht="12.75" x14ac:dyDescent="0.2">
      <c r="A124" s="122" t="s">
        <v>474</v>
      </c>
      <c r="B124" s="122">
        <v>13362</v>
      </c>
      <c r="C124" s="122"/>
      <c r="D124" s="122">
        <v>817.52630010894904</v>
      </c>
      <c r="E124" s="122">
        <v>12777.639923995101</v>
      </c>
      <c r="F124" s="122"/>
      <c r="G124" s="122">
        <v>-98.424000287852493</v>
      </c>
      <c r="H124" s="122">
        <v>-134.575555956225</v>
      </c>
      <c r="I124" s="122"/>
      <c r="J124" s="122">
        <v>30532</v>
      </c>
      <c r="K124" s="122">
        <v>483</v>
      </c>
      <c r="L124" s="122">
        <v>4040</v>
      </c>
      <c r="M124" s="122">
        <v>51678.494813512298</v>
      </c>
      <c r="N124" s="122">
        <v>96566.064890944806</v>
      </c>
      <c r="O124" s="122"/>
      <c r="P124" s="122">
        <v>340</v>
      </c>
      <c r="Q124" s="122">
        <v>8039.8143089790901</v>
      </c>
      <c r="R124" s="122">
        <v>187.95422644574899</v>
      </c>
      <c r="S124" s="122"/>
      <c r="T124" s="122">
        <v>140.29799567008899</v>
      </c>
      <c r="U124" s="122">
        <v>274.873551626314</v>
      </c>
    </row>
    <row r="125" spans="1:21" ht="12.75" x14ac:dyDescent="0.2">
      <c r="A125" s="122" t="s">
        <v>475</v>
      </c>
      <c r="B125" s="122">
        <v>10464</v>
      </c>
      <c r="C125" s="122"/>
      <c r="D125" s="122">
        <v>656.82693863086399</v>
      </c>
      <c r="E125" s="122">
        <v>9781.9382493595695</v>
      </c>
      <c r="F125" s="122"/>
      <c r="G125" s="122">
        <v>132.838167133924</v>
      </c>
      <c r="H125" s="122">
        <v>-107.48515595368001</v>
      </c>
      <c r="I125" s="122"/>
      <c r="J125" s="122">
        <v>44611</v>
      </c>
      <c r="K125" s="122">
        <v>567</v>
      </c>
      <c r="L125" s="122">
        <v>4519</v>
      </c>
      <c r="M125" s="122">
        <v>51678.494813512298</v>
      </c>
      <c r="N125" s="122">
        <v>96566.064890944806</v>
      </c>
      <c r="O125" s="122"/>
      <c r="P125" s="122">
        <v>1780</v>
      </c>
      <c r="Q125" s="122">
        <v>8039.8143089790901</v>
      </c>
      <c r="R125" s="122">
        <v>187.95422644574899</v>
      </c>
      <c r="S125" s="122"/>
      <c r="T125" s="122">
        <v>167.388395672634</v>
      </c>
      <c r="U125" s="122">
        <v>274.873551626314</v>
      </c>
    </row>
    <row r="126" spans="1:21" ht="12.75" x14ac:dyDescent="0.2">
      <c r="A126" s="122" t="s">
        <v>476</v>
      </c>
      <c r="B126" s="122">
        <v>14017</v>
      </c>
      <c r="C126" s="122"/>
      <c r="D126" s="122">
        <v>845.91164533358301</v>
      </c>
      <c r="E126" s="122">
        <v>13490.2230728464</v>
      </c>
      <c r="F126" s="122"/>
      <c r="G126" s="122">
        <v>-105.156289492224</v>
      </c>
      <c r="H126" s="122">
        <v>-213.48280868779</v>
      </c>
      <c r="I126" s="122"/>
      <c r="J126" s="122">
        <v>23887</v>
      </c>
      <c r="K126" s="122">
        <v>391</v>
      </c>
      <c r="L126" s="122">
        <v>3337</v>
      </c>
      <c r="M126" s="122">
        <v>51678.494813512298</v>
      </c>
      <c r="N126" s="122">
        <v>96566.064890944806</v>
      </c>
      <c r="O126" s="122"/>
      <c r="P126" s="122">
        <v>246</v>
      </c>
      <c r="Q126" s="122">
        <v>8039.8143089790901</v>
      </c>
      <c r="R126" s="122">
        <v>187.95422644574899</v>
      </c>
      <c r="S126" s="122"/>
      <c r="T126" s="122">
        <v>61.390742938523601</v>
      </c>
      <c r="U126" s="122">
        <v>274.873551626314</v>
      </c>
    </row>
    <row r="127" spans="1:21" ht="12.75" x14ac:dyDescent="0.2">
      <c r="A127" s="122" t="s">
        <v>477</v>
      </c>
      <c r="B127" s="122">
        <v>10015</v>
      </c>
      <c r="C127" s="122"/>
      <c r="D127" s="122">
        <v>622.53792405810202</v>
      </c>
      <c r="E127" s="122">
        <v>9607.5666795212092</v>
      </c>
      <c r="F127" s="122"/>
      <c r="G127" s="122">
        <v>-17.9910517203217</v>
      </c>
      <c r="H127" s="122">
        <v>-196.85126058762299</v>
      </c>
      <c r="I127" s="122"/>
      <c r="J127" s="122">
        <v>118542</v>
      </c>
      <c r="K127" s="122">
        <v>1428</v>
      </c>
      <c r="L127" s="122">
        <v>11794</v>
      </c>
      <c r="M127" s="122">
        <v>51678.494813512298</v>
      </c>
      <c r="N127" s="122">
        <v>96566.064890944806</v>
      </c>
      <c r="O127" s="122"/>
      <c r="P127" s="122">
        <v>2506</v>
      </c>
      <c r="Q127" s="122">
        <v>8039.8143089790901</v>
      </c>
      <c r="R127" s="122">
        <v>187.95422644574899</v>
      </c>
      <c r="S127" s="122"/>
      <c r="T127" s="122">
        <v>78.022291038690895</v>
      </c>
      <c r="U127" s="122">
        <v>274.873551626314</v>
      </c>
    </row>
    <row r="128" spans="1:21" ht="12.75" x14ac:dyDescent="0.2">
      <c r="A128" s="122" t="s">
        <v>478</v>
      </c>
      <c r="B128" s="122">
        <v>9392</v>
      </c>
      <c r="C128" s="122"/>
      <c r="D128" s="122">
        <v>671.91136321671297</v>
      </c>
      <c r="E128" s="122">
        <v>8818.9797887582299</v>
      </c>
      <c r="F128" s="122"/>
      <c r="G128" s="122">
        <v>152.09819463029999</v>
      </c>
      <c r="H128" s="122">
        <v>-250.57806901094699</v>
      </c>
      <c r="I128" s="122"/>
      <c r="J128" s="122">
        <v>328494</v>
      </c>
      <c r="K128" s="122">
        <v>4271</v>
      </c>
      <c r="L128" s="122">
        <v>30000</v>
      </c>
      <c r="M128" s="122">
        <v>51678.494813512298</v>
      </c>
      <c r="N128" s="122">
        <v>96566.064890944806</v>
      </c>
      <c r="O128" s="122"/>
      <c r="P128" s="122">
        <v>13894</v>
      </c>
      <c r="Q128" s="122">
        <v>8039.8143089790901</v>
      </c>
      <c r="R128" s="122">
        <v>187.95422644574899</v>
      </c>
      <c r="S128" s="122"/>
      <c r="T128" s="122">
        <v>24.295482615367298</v>
      </c>
      <c r="U128" s="122">
        <v>274.873551626314</v>
      </c>
    </row>
    <row r="129" spans="1:21" ht="12.75" x14ac:dyDescent="0.2">
      <c r="A129" s="122" t="s">
        <v>479</v>
      </c>
      <c r="B129" s="122">
        <v>10377</v>
      </c>
      <c r="C129" s="122"/>
      <c r="D129" s="122">
        <v>624.90536735481396</v>
      </c>
      <c r="E129" s="122">
        <v>9642.6529167092995</v>
      </c>
      <c r="F129" s="122"/>
      <c r="G129" s="122">
        <v>3.4262495380107199</v>
      </c>
      <c r="H129" s="122">
        <v>105.629134846505</v>
      </c>
      <c r="I129" s="122"/>
      <c r="J129" s="122">
        <v>13149</v>
      </c>
      <c r="K129" s="122">
        <v>159</v>
      </c>
      <c r="L129" s="122">
        <v>1313</v>
      </c>
      <c r="M129" s="122">
        <v>51678.494813512298</v>
      </c>
      <c r="N129" s="122">
        <v>96566.064890944806</v>
      </c>
      <c r="O129" s="122"/>
      <c r="P129" s="122">
        <v>313</v>
      </c>
      <c r="Q129" s="122">
        <v>8039.8143089790901</v>
      </c>
      <c r="R129" s="122">
        <v>187.95422644574899</v>
      </c>
      <c r="S129" s="122"/>
      <c r="T129" s="122">
        <v>380.50268647281899</v>
      </c>
      <c r="U129" s="122">
        <v>274.873551626314</v>
      </c>
    </row>
    <row r="130" spans="1:21" ht="12.75" x14ac:dyDescent="0.2">
      <c r="A130" s="122" t="s">
        <v>480</v>
      </c>
      <c r="B130" s="122">
        <v>11232</v>
      </c>
      <c r="C130" s="122"/>
      <c r="D130" s="122">
        <v>563.40686632338304</v>
      </c>
      <c r="E130" s="122">
        <v>10501.4608589498</v>
      </c>
      <c r="F130" s="122"/>
      <c r="G130" s="122">
        <v>79.382199200326099</v>
      </c>
      <c r="H130" s="122">
        <v>87.277243161027002</v>
      </c>
      <c r="I130" s="122"/>
      <c r="J130" s="122">
        <v>7338</v>
      </c>
      <c r="K130" s="122">
        <v>80</v>
      </c>
      <c r="L130" s="122">
        <v>798</v>
      </c>
      <c r="M130" s="122">
        <v>51678.494813512298</v>
      </c>
      <c r="N130" s="122">
        <v>96566.064890944806</v>
      </c>
      <c r="O130" s="122"/>
      <c r="P130" s="122">
        <v>244</v>
      </c>
      <c r="Q130" s="122">
        <v>8039.8143089790901</v>
      </c>
      <c r="R130" s="122">
        <v>187.95422644574899</v>
      </c>
      <c r="S130" s="122"/>
      <c r="T130" s="122">
        <v>362.150794787341</v>
      </c>
      <c r="U130" s="122">
        <v>274.873551626314</v>
      </c>
    </row>
    <row r="131" spans="1:21" ht="12.75" x14ac:dyDescent="0.2">
      <c r="A131" s="122" t="s">
        <v>481</v>
      </c>
      <c r="B131" s="122">
        <v>8627</v>
      </c>
      <c r="C131" s="122"/>
      <c r="D131" s="122">
        <v>445.572857514502</v>
      </c>
      <c r="E131" s="122">
        <v>8132.6616621011299</v>
      </c>
      <c r="F131" s="122"/>
      <c r="G131" s="122">
        <v>-52.203705139404498</v>
      </c>
      <c r="H131" s="122">
        <v>101.045477761103</v>
      </c>
      <c r="I131" s="122"/>
      <c r="J131" s="122">
        <v>19485</v>
      </c>
      <c r="K131" s="122">
        <v>168</v>
      </c>
      <c r="L131" s="122">
        <v>1641</v>
      </c>
      <c r="M131" s="122">
        <v>51678.494813512298</v>
      </c>
      <c r="N131" s="122">
        <v>96566.064890944806</v>
      </c>
      <c r="O131" s="122"/>
      <c r="P131" s="122">
        <v>329</v>
      </c>
      <c r="Q131" s="122">
        <v>8039.8143089790901</v>
      </c>
      <c r="R131" s="122">
        <v>187.95422644574899</v>
      </c>
      <c r="S131" s="122"/>
      <c r="T131" s="122">
        <v>375.91902938741703</v>
      </c>
      <c r="U131" s="122">
        <v>274.873551626314</v>
      </c>
    </row>
    <row r="132" spans="1:21" ht="12.75" x14ac:dyDescent="0.2">
      <c r="A132" s="122" t="s">
        <v>482</v>
      </c>
      <c r="B132" s="122">
        <v>9973</v>
      </c>
      <c r="C132" s="122"/>
      <c r="D132" s="122">
        <v>587.31829021865997</v>
      </c>
      <c r="E132" s="122">
        <v>9300.0612062829696</v>
      </c>
      <c r="F132" s="122"/>
      <c r="G132" s="122">
        <v>-111.597010193573</v>
      </c>
      <c r="H132" s="122">
        <v>196.927362823088</v>
      </c>
      <c r="I132" s="122"/>
      <c r="J132" s="122">
        <v>18742</v>
      </c>
      <c r="K132" s="122">
        <v>213</v>
      </c>
      <c r="L132" s="122">
        <v>1805</v>
      </c>
      <c r="M132" s="122">
        <v>51678.494813512298</v>
      </c>
      <c r="N132" s="122">
        <v>96566.064890944806</v>
      </c>
      <c r="O132" s="122"/>
      <c r="P132" s="122">
        <v>178</v>
      </c>
      <c r="Q132" s="122">
        <v>8039.8143089790901</v>
      </c>
      <c r="R132" s="122">
        <v>187.95422644574899</v>
      </c>
      <c r="S132" s="122"/>
      <c r="T132" s="122">
        <v>471.800914449402</v>
      </c>
      <c r="U132" s="122">
        <v>274.873551626314</v>
      </c>
    </row>
    <row r="133" spans="1:21" ht="12.75" x14ac:dyDescent="0.2">
      <c r="A133" s="122" t="s">
        <v>483</v>
      </c>
      <c r="B133" s="122">
        <v>11388</v>
      </c>
      <c r="C133" s="122"/>
      <c r="D133" s="122">
        <v>607.074737879395</v>
      </c>
      <c r="E133" s="122">
        <v>10823.571785219499</v>
      </c>
      <c r="F133" s="122"/>
      <c r="G133" s="122">
        <v>-82.551676444854806</v>
      </c>
      <c r="H133" s="122">
        <v>40.077346335614997</v>
      </c>
      <c r="I133" s="122"/>
      <c r="J133" s="122">
        <v>15408</v>
      </c>
      <c r="K133" s="122">
        <v>181</v>
      </c>
      <c r="L133" s="122">
        <v>1727</v>
      </c>
      <c r="M133" s="122">
        <v>51678.494813512298</v>
      </c>
      <c r="N133" s="122">
        <v>96566.064890944806</v>
      </c>
      <c r="O133" s="122"/>
      <c r="P133" s="122">
        <v>202</v>
      </c>
      <c r="Q133" s="122">
        <v>8039.8143089790901</v>
      </c>
      <c r="R133" s="122">
        <v>187.95422644574899</v>
      </c>
      <c r="S133" s="122"/>
      <c r="T133" s="122">
        <v>314.950897961929</v>
      </c>
      <c r="U133" s="122">
        <v>274.873551626314</v>
      </c>
    </row>
    <row r="134" spans="1:21" ht="12.75" x14ac:dyDescent="0.2">
      <c r="A134" s="122" t="s">
        <v>484</v>
      </c>
      <c r="B134" s="122">
        <v>13344</v>
      </c>
      <c r="C134" s="122"/>
      <c r="D134" s="122">
        <v>878.09645848383195</v>
      </c>
      <c r="E134" s="122">
        <v>12668.1583433206</v>
      </c>
      <c r="F134" s="122"/>
      <c r="G134" s="122">
        <v>-63.268970637005403</v>
      </c>
      <c r="H134" s="122">
        <v>-138.99870539186099</v>
      </c>
      <c r="I134" s="122"/>
      <c r="J134" s="122">
        <v>23600</v>
      </c>
      <c r="K134" s="122">
        <v>401</v>
      </c>
      <c r="L134" s="122">
        <v>3096</v>
      </c>
      <c r="M134" s="122">
        <v>51678.494813512298</v>
      </c>
      <c r="N134" s="122">
        <v>96566.064890944806</v>
      </c>
      <c r="O134" s="122"/>
      <c r="P134" s="122">
        <v>366</v>
      </c>
      <c r="Q134" s="122">
        <v>8039.8143089790901</v>
      </c>
      <c r="R134" s="122">
        <v>187.95422644574899</v>
      </c>
      <c r="S134" s="122"/>
      <c r="T134" s="122">
        <v>135.874846234453</v>
      </c>
      <c r="U134" s="122">
        <v>274.873551626314</v>
      </c>
    </row>
    <row r="135" spans="1:21" ht="12.75" x14ac:dyDescent="0.2">
      <c r="A135" s="122" t="s">
        <v>485</v>
      </c>
      <c r="B135" s="122">
        <v>11777</v>
      </c>
      <c r="C135" s="122"/>
      <c r="D135" s="122">
        <v>701.719629266026</v>
      </c>
      <c r="E135" s="122">
        <v>10940.777665997601</v>
      </c>
      <c r="F135" s="122"/>
      <c r="G135" s="122">
        <v>-12.937074666119299</v>
      </c>
      <c r="H135" s="122">
        <v>147.729458155477</v>
      </c>
      <c r="I135" s="122"/>
      <c r="J135" s="122">
        <v>13919</v>
      </c>
      <c r="K135" s="122">
        <v>189</v>
      </c>
      <c r="L135" s="122">
        <v>1577</v>
      </c>
      <c r="M135" s="122">
        <v>51678.494813512298</v>
      </c>
      <c r="N135" s="122">
        <v>96566.064890944806</v>
      </c>
      <c r="O135" s="122"/>
      <c r="P135" s="122">
        <v>303</v>
      </c>
      <c r="Q135" s="122">
        <v>8039.8143089790901</v>
      </c>
      <c r="R135" s="122">
        <v>187.95422644574899</v>
      </c>
      <c r="S135" s="122"/>
      <c r="T135" s="122">
        <v>422.603009781791</v>
      </c>
      <c r="U135" s="122">
        <v>274.873551626314</v>
      </c>
    </row>
    <row r="136" spans="1:21" ht="12.75" x14ac:dyDescent="0.2">
      <c r="A136" s="122" t="s">
        <v>486</v>
      </c>
      <c r="B136" s="122">
        <v>13398</v>
      </c>
      <c r="C136" s="122"/>
      <c r="D136" s="122">
        <v>858.36409949745996</v>
      </c>
      <c r="E136" s="122">
        <v>12599.009958810901</v>
      </c>
      <c r="F136" s="122"/>
      <c r="G136" s="122">
        <v>-98.541241737541796</v>
      </c>
      <c r="H136" s="122">
        <v>39.378371940565003</v>
      </c>
      <c r="I136" s="122"/>
      <c r="J136" s="122">
        <v>20771</v>
      </c>
      <c r="K136" s="122">
        <v>345</v>
      </c>
      <c r="L136" s="122">
        <v>2710</v>
      </c>
      <c r="M136" s="122">
        <v>51678.494813512298</v>
      </c>
      <c r="N136" s="122">
        <v>96566.064890944806</v>
      </c>
      <c r="O136" s="122"/>
      <c r="P136" s="122">
        <v>231</v>
      </c>
      <c r="Q136" s="122">
        <v>8039.8143089790901</v>
      </c>
      <c r="R136" s="122">
        <v>187.95422644574899</v>
      </c>
      <c r="S136" s="122"/>
      <c r="T136" s="122">
        <v>314.25192356687899</v>
      </c>
      <c r="U136" s="122">
        <v>274.873551626314</v>
      </c>
    </row>
    <row r="137" spans="1:21" ht="12.75" x14ac:dyDescent="0.2">
      <c r="A137" s="122" t="s">
        <v>487</v>
      </c>
      <c r="B137" s="122">
        <v>10472</v>
      </c>
      <c r="C137" s="122"/>
      <c r="D137" s="122">
        <v>631.92758099043499</v>
      </c>
      <c r="E137" s="122">
        <v>9729.0491484275299</v>
      </c>
      <c r="F137" s="122"/>
      <c r="G137" s="122">
        <v>-36.566875241416398</v>
      </c>
      <c r="H137" s="122">
        <v>148.07434571444</v>
      </c>
      <c r="I137" s="122"/>
      <c r="J137" s="122">
        <v>13330</v>
      </c>
      <c r="K137" s="122">
        <v>163</v>
      </c>
      <c r="L137" s="122">
        <v>1343</v>
      </c>
      <c r="M137" s="122">
        <v>51678.494813512298</v>
      </c>
      <c r="N137" s="122">
        <v>96566.064890944806</v>
      </c>
      <c r="O137" s="122"/>
      <c r="P137" s="122">
        <v>251</v>
      </c>
      <c r="Q137" s="122">
        <v>8039.8143089790901</v>
      </c>
      <c r="R137" s="122">
        <v>187.95422644574899</v>
      </c>
      <c r="S137" s="122"/>
      <c r="T137" s="122">
        <v>422.94789734075403</v>
      </c>
      <c r="U137" s="122">
        <v>274.873551626314</v>
      </c>
    </row>
    <row r="138" spans="1:21" ht="12.75" x14ac:dyDescent="0.2">
      <c r="A138" s="122" t="s">
        <v>488</v>
      </c>
      <c r="B138" s="122">
        <v>10684</v>
      </c>
      <c r="C138" s="122"/>
      <c r="D138" s="122">
        <v>642.55364398191205</v>
      </c>
      <c r="E138" s="122">
        <v>10188.112373095601</v>
      </c>
      <c r="F138" s="122"/>
      <c r="G138" s="122">
        <v>-38.373731138301999</v>
      </c>
      <c r="H138" s="122">
        <v>-108.377526227064</v>
      </c>
      <c r="I138" s="122"/>
      <c r="J138" s="122">
        <v>43913</v>
      </c>
      <c r="K138" s="122">
        <v>546</v>
      </c>
      <c r="L138" s="122">
        <v>4633</v>
      </c>
      <c r="M138" s="122">
        <v>51678.494813512298</v>
      </c>
      <c r="N138" s="122">
        <v>96566.064890944806</v>
      </c>
      <c r="O138" s="122"/>
      <c r="P138" s="122">
        <v>817</v>
      </c>
      <c r="Q138" s="122">
        <v>8039.8143089790901</v>
      </c>
      <c r="R138" s="122">
        <v>187.95422644574899</v>
      </c>
      <c r="S138" s="122"/>
      <c r="T138" s="122">
        <v>166.49602539924999</v>
      </c>
      <c r="U138" s="122">
        <v>274.873551626314</v>
      </c>
    </row>
    <row r="139" spans="1:21" ht="12.75" x14ac:dyDescent="0.2">
      <c r="A139" s="122" t="s">
        <v>489</v>
      </c>
      <c r="B139" s="122">
        <v>12651</v>
      </c>
      <c r="C139" s="122"/>
      <c r="D139" s="122">
        <v>718.22510306098195</v>
      </c>
      <c r="E139" s="122">
        <v>12166.277909225901</v>
      </c>
      <c r="F139" s="122"/>
      <c r="G139" s="122">
        <v>-112.24675415425899</v>
      </c>
      <c r="H139" s="122">
        <v>-120.871621706526</v>
      </c>
      <c r="I139" s="122"/>
      <c r="J139" s="122">
        <v>35257</v>
      </c>
      <c r="K139" s="122">
        <v>490</v>
      </c>
      <c r="L139" s="122">
        <v>4442</v>
      </c>
      <c r="M139" s="122">
        <v>51678.494813512298</v>
      </c>
      <c r="N139" s="122">
        <v>96566.064890944806</v>
      </c>
      <c r="O139" s="122"/>
      <c r="P139" s="122">
        <v>332</v>
      </c>
      <c r="Q139" s="122">
        <v>8039.8143089790901</v>
      </c>
      <c r="R139" s="122">
        <v>187.95422644574899</v>
      </c>
      <c r="S139" s="122"/>
      <c r="T139" s="122">
        <v>154.00192991978801</v>
      </c>
      <c r="U139" s="122">
        <v>274.873551626314</v>
      </c>
    </row>
    <row r="140" spans="1:21" ht="12.75" x14ac:dyDescent="0.2">
      <c r="A140" s="122" t="s">
        <v>490</v>
      </c>
      <c r="B140" s="122">
        <v>9376</v>
      </c>
      <c r="C140" s="122"/>
      <c r="D140" s="122">
        <v>538.75638100204696</v>
      </c>
      <c r="E140" s="122">
        <v>8929.2785485616296</v>
      </c>
      <c r="F140" s="122"/>
      <c r="G140" s="122">
        <v>-100.86169844505901</v>
      </c>
      <c r="H140" s="122">
        <v>9.2378717612130004</v>
      </c>
      <c r="I140" s="122"/>
      <c r="J140" s="122">
        <v>29448</v>
      </c>
      <c r="K140" s="122">
        <v>307</v>
      </c>
      <c r="L140" s="122">
        <v>2723</v>
      </c>
      <c r="M140" s="122">
        <v>51678.494813512298</v>
      </c>
      <c r="N140" s="122">
        <v>96566.064890944806</v>
      </c>
      <c r="O140" s="122"/>
      <c r="P140" s="122">
        <v>319</v>
      </c>
      <c r="Q140" s="122">
        <v>8039.8143089790901</v>
      </c>
      <c r="R140" s="122">
        <v>187.95422644574899</v>
      </c>
      <c r="S140" s="122"/>
      <c r="T140" s="122">
        <v>284.111423387527</v>
      </c>
      <c r="U140" s="122">
        <v>274.873551626314</v>
      </c>
    </row>
    <row r="141" spans="1:21" ht="12.75" x14ac:dyDescent="0.2">
      <c r="A141" s="122" t="s">
        <v>491</v>
      </c>
      <c r="B141" s="122">
        <v>12568</v>
      </c>
      <c r="C141" s="122"/>
      <c r="D141" s="122">
        <v>682.25730530461203</v>
      </c>
      <c r="E141" s="122">
        <v>11822.0047242199</v>
      </c>
      <c r="F141" s="122"/>
      <c r="G141" s="122">
        <v>119.078867656814</v>
      </c>
      <c r="H141" s="122">
        <v>-55.820848278663</v>
      </c>
      <c r="I141" s="122"/>
      <c r="J141" s="122">
        <v>15528</v>
      </c>
      <c r="K141" s="122">
        <v>205</v>
      </c>
      <c r="L141" s="122">
        <v>1901</v>
      </c>
      <c r="M141" s="122">
        <v>51678.494813512298</v>
      </c>
      <c r="N141" s="122">
        <v>96566.064890944806</v>
      </c>
      <c r="O141" s="122"/>
      <c r="P141" s="122">
        <v>593</v>
      </c>
      <c r="Q141" s="122">
        <v>8039.8143089790901</v>
      </c>
      <c r="R141" s="122">
        <v>187.95422644574899</v>
      </c>
      <c r="S141" s="122"/>
      <c r="T141" s="122">
        <v>219.052703347651</v>
      </c>
      <c r="U141" s="122">
        <v>274.873551626314</v>
      </c>
    </row>
    <row r="142" spans="1:21" ht="12.75" x14ac:dyDescent="0.2">
      <c r="A142" s="122" t="s">
        <v>492</v>
      </c>
      <c r="B142" s="122">
        <v>10113</v>
      </c>
      <c r="C142" s="122"/>
      <c r="D142" s="122">
        <v>645.10604131440698</v>
      </c>
      <c r="E142" s="122">
        <v>9573.4404374659407</v>
      </c>
      <c r="F142" s="122"/>
      <c r="G142" s="122">
        <v>-74.561258037223396</v>
      </c>
      <c r="H142" s="122">
        <v>-31.005373646117999</v>
      </c>
      <c r="I142" s="122"/>
      <c r="J142" s="122">
        <v>41336</v>
      </c>
      <c r="K142" s="122">
        <v>516</v>
      </c>
      <c r="L142" s="122">
        <v>4098</v>
      </c>
      <c r="M142" s="122">
        <v>51678.494813512298</v>
      </c>
      <c r="N142" s="122">
        <v>96566.064890944806</v>
      </c>
      <c r="O142" s="122"/>
      <c r="P142" s="122">
        <v>583</v>
      </c>
      <c r="Q142" s="122">
        <v>8039.8143089790901</v>
      </c>
      <c r="R142" s="122">
        <v>187.95422644574899</v>
      </c>
      <c r="S142" s="122"/>
      <c r="T142" s="122">
        <v>243.86817798019601</v>
      </c>
      <c r="U142" s="122">
        <v>274.873551626314</v>
      </c>
    </row>
    <row r="143" spans="1:21" ht="12.75" x14ac:dyDescent="0.2">
      <c r="A143" s="122" t="s">
        <v>493</v>
      </c>
      <c r="B143" s="122">
        <v>10420</v>
      </c>
      <c r="C143" s="122"/>
      <c r="D143" s="122">
        <v>441.11990953490101</v>
      </c>
      <c r="E143" s="122">
        <v>9745.8219738300395</v>
      </c>
      <c r="F143" s="122"/>
      <c r="G143" s="122">
        <v>-45.049312538408202</v>
      </c>
      <c r="H143" s="122">
        <v>278.137445365075</v>
      </c>
      <c r="I143" s="122"/>
      <c r="J143" s="122">
        <v>9958</v>
      </c>
      <c r="K143" s="122">
        <v>85</v>
      </c>
      <c r="L143" s="122">
        <v>1005</v>
      </c>
      <c r="M143" s="122">
        <v>51678.494813512298</v>
      </c>
      <c r="N143" s="122">
        <v>96566.064890944806</v>
      </c>
      <c r="O143" s="122"/>
      <c r="P143" s="122">
        <v>177</v>
      </c>
      <c r="Q143" s="122">
        <v>8039.8143089790901</v>
      </c>
      <c r="R143" s="122">
        <v>187.95422644574899</v>
      </c>
      <c r="S143" s="122"/>
      <c r="T143" s="122">
        <v>553.01099699138899</v>
      </c>
      <c r="U143" s="122">
        <v>274.873551626314</v>
      </c>
    </row>
    <row r="144" spans="1:21" ht="12.75" x14ac:dyDescent="0.2">
      <c r="A144" s="122" t="s">
        <v>494</v>
      </c>
      <c r="B144" s="122">
        <v>11292</v>
      </c>
      <c r="C144" s="122"/>
      <c r="D144" s="122">
        <v>602.66466254824797</v>
      </c>
      <c r="E144" s="122">
        <v>10443.560259620401</v>
      </c>
      <c r="F144" s="122"/>
      <c r="G144" s="122">
        <v>28.0257914339476</v>
      </c>
      <c r="H144" s="122">
        <v>217.61942486340999</v>
      </c>
      <c r="I144" s="122"/>
      <c r="J144" s="122">
        <v>14406</v>
      </c>
      <c r="K144" s="122">
        <v>168</v>
      </c>
      <c r="L144" s="122">
        <v>1558</v>
      </c>
      <c r="M144" s="122">
        <v>51678.494813512298</v>
      </c>
      <c r="N144" s="122">
        <v>96566.064890944806</v>
      </c>
      <c r="O144" s="122"/>
      <c r="P144" s="122">
        <v>387</v>
      </c>
      <c r="Q144" s="122">
        <v>8039.8143089790901</v>
      </c>
      <c r="R144" s="122">
        <v>187.95422644574899</v>
      </c>
      <c r="S144" s="122"/>
      <c r="T144" s="122">
        <v>492.49297648972401</v>
      </c>
      <c r="U144" s="122">
        <v>274.873551626314</v>
      </c>
    </row>
    <row r="145" spans="1:21" ht="14.25" customHeight="1" x14ac:dyDescent="0.2">
      <c r="A145" s="19" t="s">
        <v>495</v>
      </c>
      <c r="B145" s="19"/>
      <c r="C145" s="19"/>
      <c r="D145" s="122"/>
      <c r="E145" s="122"/>
      <c r="F145" s="19"/>
      <c r="G145" s="122"/>
      <c r="H145" s="122"/>
      <c r="I145" s="19"/>
      <c r="J145" s="122"/>
      <c r="K145" s="122"/>
      <c r="L145" s="122"/>
      <c r="M145" s="122"/>
      <c r="N145" s="122"/>
      <c r="O145" s="19"/>
      <c r="P145" s="122"/>
      <c r="Q145" s="122"/>
      <c r="R145" s="122"/>
      <c r="S145" s="19"/>
      <c r="T145" s="122"/>
      <c r="U145" s="122"/>
    </row>
    <row r="146" spans="1:21" ht="12.75" x14ac:dyDescent="0.2">
      <c r="A146" s="122" t="s">
        <v>496</v>
      </c>
      <c r="B146" s="122">
        <v>10248</v>
      </c>
      <c r="C146" s="122"/>
      <c r="D146" s="122">
        <v>629.09057447319299</v>
      </c>
      <c r="E146" s="122">
        <v>9527.3879875079001</v>
      </c>
      <c r="F146" s="122"/>
      <c r="G146" s="122">
        <v>-24.654375776672602</v>
      </c>
      <c r="H146" s="122">
        <v>116.16312084969201</v>
      </c>
      <c r="I146" s="122"/>
      <c r="J146" s="122">
        <v>43867</v>
      </c>
      <c r="K146" s="122">
        <v>534</v>
      </c>
      <c r="L146" s="122">
        <v>4328</v>
      </c>
      <c r="M146" s="122">
        <v>51678.494813512298</v>
      </c>
      <c r="N146" s="122">
        <v>96566.064890944806</v>
      </c>
      <c r="O146" s="122"/>
      <c r="P146" s="122">
        <v>891</v>
      </c>
      <c r="Q146" s="122">
        <v>8039.8143089790901</v>
      </c>
      <c r="R146" s="122">
        <v>187.95422644574899</v>
      </c>
      <c r="S146" s="122"/>
      <c r="T146" s="122">
        <v>391.036672476006</v>
      </c>
      <c r="U146" s="122">
        <v>274.873551626314</v>
      </c>
    </row>
    <row r="147" spans="1:21" ht="12.75" x14ac:dyDescent="0.2">
      <c r="A147" s="122" t="s">
        <v>497</v>
      </c>
      <c r="B147" s="122">
        <v>10096</v>
      </c>
      <c r="C147" s="122"/>
      <c r="D147" s="122">
        <v>660.28562554762595</v>
      </c>
      <c r="E147" s="122">
        <v>9567.6235719244796</v>
      </c>
      <c r="F147" s="122"/>
      <c r="G147" s="122">
        <v>-6.8221985384077799</v>
      </c>
      <c r="H147" s="122">
        <v>-124.96241172709701</v>
      </c>
      <c r="I147" s="122"/>
      <c r="J147" s="122">
        <v>98538</v>
      </c>
      <c r="K147" s="122">
        <v>1259</v>
      </c>
      <c r="L147" s="122">
        <v>9763</v>
      </c>
      <c r="M147" s="122">
        <v>51678.494813512298</v>
      </c>
      <c r="N147" s="122">
        <v>96566.064890944806</v>
      </c>
      <c r="O147" s="122"/>
      <c r="P147" s="122">
        <v>2220</v>
      </c>
      <c r="Q147" s="122">
        <v>8039.8143089790901</v>
      </c>
      <c r="R147" s="122">
        <v>187.95422644574899</v>
      </c>
      <c r="S147" s="122"/>
      <c r="T147" s="122">
        <v>149.91113989921701</v>
      </c>
      <c r="U147" s="122">
        <v>274.873551626314</v>
      </c>
    </row>
    <row r="148" spans="1:21" ht="12.75" x14ac:dyDescent="0.2">
      <c r="A148" s="122" t="s">
        <v>498</v>
      </c>
      <c r="B148" s="122">
        <v>12856</v>
      </c>
      <c r="C148" s="122"/>
      <c r="D148" s="122">
        <v>646.33501820806896</v>
      </c>
      <c r="E148" s="122">
        <v>11460.2779220585</v>
      </c>
      <c r="F148" s="122"/>
      <c r="G148" s="122">
        <v>148.93410364567001</v>
      </c>
      <c r="H148" s="122">
        <v>600.43324996948195</v>
      </c>
      <c r="I148" s="122"/>
      <c r="J148" s="122">
        <v>10954</v>
      </c>
      <c r="K148" s="122">
        <v>137</v>
      </c>
      <c r="L148" s="122">
        <v>1300</v>
      </c>
      <c r="M148" s="122">
        <v>51678.494813512298</v>
      </c>
      <c r="N148" s="122">
        <v>96566.064890944806</v>
      </c>
      <c r="O148" s="122"/>
      <c r="P148" s="122">
        <v>459</v>
      </c>
      <c r="Q148" s="122">
        <v>8039.8143089790901</v>
      </c>
      <c r="R148" s="122">
        <v>187.95422644574899</v>
      </c>
      <c r="S148" s="122"/>
      <c r="T148" s="122">
        <v>875.30680159579595</v>
      </c>
      <c r="U148" s="122">
        <v>274.873551626314</v>
      </c>
    </row>
    <row r="149" spans="1:21" ht="12.75" x14ac:dyDescent="0.2">
      <c r="A149" s="122" t="s">
        <v>499</v>
      </c>
      <c r="B149" s="122">
        <v>13174</v>
      </c>
      <c r="C149" s="122"/>
      <c r="D149" s="122">
        <v>773.48782670083801</v>
      </c>
      <c r="E149" s="122">
        <v>12548.234458430299</v>
      </c>
      <c r="F149" s="122"/>
      <c r="G149" s="122">
        <v>-122.789773430479</v>
      </c>
      <c r="H149" s="122">
        <v>-24.477598259979999</v>
      </c>
      <c r="I149" s="122"/>
      <c r="J149" s="122">
        <v>80442</v>
      </c>
      <c r="K149" s="122">
        <v>1204</v>
      </c>
      <c r="L149" s="122">
        <v>10453</v>
      </c>
      <c r="M149" s="122">
        <v>51678.494813512298</v>
      </c>
      <c r="N149" s="122">
        <v>96566.064890944806</v>
      </c>
      <c r="O149" s="122"/>
      <c r="P149" s="122">
        <v>652</v>
      </c>
      <c r="Q149" s="122">
        <v>8039.8143089790901</v>
      </c>
      <c r="R149" s="122">
        <v>187.95422644574899</v>
      </c>
      <c r="S149" s="122"/>
      <c r="T149" s="122">
        <v>250.395953366334</v>
      </c>
      <c r="U149" s="122">
        <v>274.873551626314</v>
      </c>
    </row>
    <row r="150" spans="1:21" ht="12.75" x14ac:dyDescent="0.2">
      <c r="A150" s="122" t="s">
        <v>500</v>
      </c>
      <c r="B150" s="122">
        <v>10679</v>
      </c>
      <c r="C150" s="122"/>
      <c r="D150" s="122">
        <v>582.49357598752897</v>
      </c>
      <c r="E150" s="122">
        <v>9901.7019992377409</v>
      </c>
      <c r="F150" s="122"/>
      <c r="G150" s="122">
        <v>-21.0557133822841</v>
      </c>
      <c r="H150" s="122">
        <v>215.646045717871</v>
      </c>
      <c r="I150" s="122"/>
      <c r="J150" s="122">
        <v>24664</v>
      </c>
      <c r="K150" s="122">
        <v>278</v>
      </c>
      <c r="L150" s="122">
        <v>2529</v>
      </c>
      <c r="M150" s="122">
        <v>51678.494813512298</v>
      </c>
      <c r="N150" s="122">
        <v>96566.064890944806</v>
      </c>
      <c r="O150" s="122"/>
      <c r="P150" s="122">
        <v>512</v>
      </c>
      <c r="Q150" s="122">
        <v>8039.8143089790901</v>
      </c>
      <c r="R150" s="122">
        <v>187.95422644574899</v>
      </c>
      <c r="S150" s="122"/>
      <c r="T150" s="122">
        <v>490.519597344185</v>
      </c>
      <c r="U150" s="122">
        <v>274.873551626314</v>
      </c>
    </row>
    <row r="151" spans="1:21" ht="12.75" x14ac:dyDescent="0.2">
      <c r="A151" s="122" t="s">
        <v>501</v>
      </c>
      <c r="B151" s="122">
        <v>10527</v>
      </c>
      <c r="C151" s="122"/>
      <c r="D151" s="122">
        <v>664.90078670000298</v>
      </c>
      <c r="E151" s="122">
        <v>9950.3566250690692</v>
      </c>
      <c r="F151" s="122"/>
      <c r="G151" s="122">
        <v>-96.078802697636505</v>
      </c>
      <c r="H151" s="122">
        <v>7.9189238694290198</v>
      </c>
      <c r="I151" s="122"/>
      <c r="J151" s="122">
        <v>61868</v>
      </c>
      <c r="K151" s="122">
        <v>796</v>
      </c>
      <c r="L151" s="122">
        <v>6375</v>
      </c>
      <c r="M151" s="122">
        <v>51678.494813512298</v>
      </c>
      <c r="N151" s="122">
        <v>96566.064890944806</v>
      </c>
      <c r="O151" s="122"/>
      <c r="P151" s="122">
        <v>707</v>
      </c>
      <c r="Q151" s="122">
        <v>8039.8143089790901</v>
      </c>
      <c r="R151" s="122">
        <v>187.95422644574899</v>
      </c>
      <c r="S151" s="122"/>
      <c r="T151" s="122">
        <v>282.79247549574302</v>
      </c>
      <c r="U151" s="122">
        <v>274.873551626314</v>
      </c>
    </row>
    <row r="152" spans="1:21" ht="14.25" customHeight="1" x14ac:dyDescent="0.2">
      <c r="A152" s="19" t="s">
        <v>502</v>
      </c>
      <c r="B152" s="19"/>
      <c r="C152" s="19"/>
      <c r="D152" s="122"/>
      <c r="E152" s="122"/>
      <c r="F152" s="19"/>
      <c r="G152" s="122"/>
      <c r="H152" s="122"/>
      <c r="I152" s="19"/>
      <c r="J152" s="122"/>
      <c r="K152" s="122"/>
      <c r="L152" s="122"/>
      <c r="M152" s="122"/>
      <c r="N152" s="122"/>
      <c r="O152" s="19"/>
      <c r="P152" s="122"/>
      <c r="Q152" s="122"/>
      <c r="R152" s="122"/>
      <c r="S152" s="19"/>
      <c r="T152" s="122"/>
      <c r="U152" s="122"/>
    </row>
    <row r="153" spans="1:21" ht="12.75" x14ac:dyDescent="0.2">
      <c r="A153" s="122" t="s">
        <v>503</v>
      </c>
      <c r="B153" s="122">
        <v>11852</v>
      </c>
      <c r="C153" s="122"/>
      <c r="D153" s="122">
        <v>752.03061930387798</v>
      </c>
      <c r="E153" s="122">
        <v>11205.964212360799</v>
      </c>
      <c r="F153" s="122"/>
      <c r="G153" s="122">
        <v>-33.682517988909602</v>
      </c>
      <c r="H153" s="122">
        <v>-72.106668367205998</v>
      </c>
      <c r="I153" s="122"/>
      <c r="J153" s="122">
        <v>29549</v>
      </c>
      <c r="K153" s="122">
        <v>430</v>
      </c>
      <c r="L153" s="122">
        <v>3429</v>
      </c>
      <c r="M153" s="122">
        <v>51678.494813512298</v>
      </c>
      <c r="N153" s="122">
        <v>96566.064890944806</v>
      </c>
      <c r="O153" s="122"/>
      <c r="P153" s="122">
        <v>567</v>
      </c>
      <c r="Q153" s="122">
        <v>8039.8143089790901</v>
      </c>
      <c r="R153" s="122">
        <v>187.95422644574899</v>
      </c>
      <c r="S153" s="122"/>
      <c r="T153" s="122">
        <v>202.766883259108</v>
      </c>
      <c r="U153" s="122">
        <v>274.873551626314</v>
      </c>
    </row>
    <row r="154" spans="1:21" ht="12.75" x14ac:dyDescent="0.2">
      <c r="A154" s="122" t="s">
        <v>504</v>
      </c>
      <c r="B154" s="122">
        <v>11114</v>
      </c>
      <c r="C154" s="122"/>
      <c r="D154" s="122">
        <v>693.00416318781595</v>
      </c>
      <c r="E154" s="122">
        <v>10516.284404779901</v>
      </c>
      <c r="F154" s="122"/>
      <c r="G154" s="122">
        <v>-71.909460043203893</v>
      </c>
      <c r="H154" s="122">
        <v>-23.544936405735999</v>
      </c>
      <c r="I154" s="122"/>
      <c r="J154" s="122">
        <v>40045</v>
      </c>
      <c r="K154" s="122">
        <v>537</v>
      </c>
      <c r="L154" s="122">
        <v>4361</v>
      </c>
      <c r="M154" s="122">
        <v>51678.494813512298</v>
      </c>
      <c r="N154" s="122">
        <v>96566.064890944806</v>
      </c>
      <c r="O154" s="122"/>
      <c r="P154" s="122">
        <v>578</v>
      </c>
      <c r="Q154" s="122">
        <v>8039.8143089790901</v>
      </c>
      <c r="R154" s="122">
        <v>187.95422644574899</v>
      </c>
      <c r="S154" s="122"/>
      <c r="T154" s="122">
        <v>251.328615220578</v>
      </c>
      <c r="U154" s="122">
        <v>274.873551626314</v>
      </c>
    </row>
    <row r="155" spans="1:21" ht="12.75" x14ac:dyDescent="0.2">
      <c r="A155" s="122" t="s">
        <v>505</v>
      </c>
      <c r="B155" s="122">
        <v>9595</v>
      </c>
      <c r="C155" s="122"/>
      <c r="D155" s="122">
        <v>561.49672433192404</v>
      </c>
      <c r="E155" s="122">
        <v>8490.8189853808599</v>
      </c>
      <c r="F155" s="122"/>
      <c r="G155" s="122">
        <v>-5.9664780030632603</v>
      </c>
      <c r="H155" s="122">
        <v>548.72486316893003</v>
      </c>
      <c r="I155" s="122"/>
      <c r="J155" s="122">
        <v>9940</v>
      </c>
      <c r="K155" s="122">
        <v>108</v>
      </c>
      <c r="L155" s="122">
        <v>874</v>
      </c>
      <c r="M155" s="122">
        <v>51678.494813512298</v>
      </c>
      <c r="N155" s="122">
        <v>96566.064890944806</v>
      </c>
      <c r="O155" s="122"/>
      <c r="P155" s="122">
        <v>225</v>
      </c>
      <c r="Q155" s="122">
        <v>8039.8143089790901</v>
      </c>
      <c r="R155" s="122">
        <v>187.95422644574899</v>
      </c>
      <c r="S155" s="122"/>
      <c r="T155" s="122">
        <v>823.59841479524403</v>
      </c>
      <c r="U155" s="122">
        <v>274.873551626314</v>
      </c>
    </row>
    <row r="156" spans="1:21" ht="12.75" x14ac:dyDescent="0.2">
      <c r="A156" s="122" t="s">
        <v>506</v>
      </c>
      <c r="B156" s="122">
        <v>12604</v>
      </c>
      <c r="C156" s="122"/>
      <c r="D156" s="122">
        <v>766.49052953462501</v>
      </c>
      <c r="E156" s="122">
        <v>11606.600196736301</v>
      </c>
      <c r="F156" s="122"/>
      <c r="G156" s="122">
        <v>-104.040541612414</v>
      </c>
      <c r="H156" s="122">
        <v>334.74973687483703</v>
      </c>
      <c r="I156" s="122"/>
      <c r="J156" s="122">
        <v>9102</v>
      </c>
      <c r="K156" s="122">
        <v>135</v>
      </c>
      <c r="L156" s="122">
        <v>1094</v>
      </c>
      <c r="M156" s="122">
        <v>51678.494813512298</v>
      </c>
      <c r="N156" s="122">
        <v>96566.064890944806</v>
      </c>
      <c r="O156" s="122"/>
      <c r="P156" s="122">
        <v>95</v>
      </c>
      <c r="Q156" s="122">
        <v>8039.8143089790901</v>
      </c>
      <c r="R156" s="122">
        <v>187.95422644574899</v>
      </c>
      <c r="S156" s="122"/>
      <c r="T156" s="122">
        <v>609.62328850115102</v>
      </c>
      <c r="U156" s="122">
        <v>274.873551626314</v>
      </c>
    </row>
    <row r="157" spans="1:21" ht="12.75" x14ac:dyDescent="0.2">
      <c r="A157" s="122" t="s">
        <v>507</v>
      </c>
      <c r="B157" s="122">
        <v>10547</v>
      </c>
      <c r="C157" s="122"/>
      <c r="D157" s="122">
        <v>647.156979098953</v>
      </c>
      <c r="E157" s="122">
        <v>9931.6809185708698</v>
      </c>
      <c r="F157" s="122"/>
      <c r="G157" s="122">
        <v>54.527977958662298</v>
      </c>
      <c r="H157" s="122">
        <v>-86.449612060833999</v>
      </c>
      <c r="I157" s="122"/>
      <c r="J157" s="122">
        <v>109880</v>
      </c>
      <c r="K157" s="122">
        <v>1376</v>
      </c>
      <c r="L157" s="122">
        <v>11301</v>
      </c>
      <c r="M157" s="122">
        <v>51678.494813512298</v>
      </c>
      <c r="N157" s="122">
        <v>96566.064890944806</v>
      </c>
      <c r="O157" s="122"/>
      <c r="P157" s="122">
        <v>3314</v>
      </c>
      <c r="Q157" s="122">
        <v>8039.8143089790901</v>
      </c>
      <c r="R157" s="122">
        <v>187.95422644574899</v>
      </c>
      <c r="S157" s="122"/>
      <c r="T157" s="122">
        <v>188.42393956548</v>
      </c>
      <c r="U157" s="122">
        <v>274.873551626314</v>
      </c>
    </row>
    <row r="158" spans="1:21" ht="12.75" x14ac:dyDescent="0.2">
      <c r="A158" s="122" t="s">
        <v>508</v>
      </c>
      <c r="B158" s="122">
        <v>10261</v>
      </c>
      <c r="C158" s="122"/>
      <c r="D158" s="122">
        <v>573.36408313086702</v>
      </c>
      <c r="E158" s="122">
        <v>9420.0934141051493</v>
      </c>
      <c r="F158" s="122"/>
      <c r="G158" s="122">
        <v>-80.2405744100232</v>
      </c>
      <c r="H158" s="122">
        <v>347.34932847518701</v>
      </c>
      <c r="I158" s="122"/>
      <c r="J158" s="122">
        <v>4777</v>
      </c>
      <c r="K158" s="122">
        <v>53</v>
      </c>
      <c r="L158" s="122">
        <v>466</v>
      </c>
      <c r="M158" s="122">
        <v>51678.494813512298</v>
      </c>
      <c r="N158" s="122">
        <v>96566.064890944806</v>
      </c>
      <c r="O158" s="122"/>
      <c r="P158" s="122">
        <v>64</v>
      </c>
      <c r="Q158" s="122">
        <v>8039.8143089790901</v>
      </c>
      <c r="R158" s="122">
        <v>187.95422644574899</v>
      </c>
      <c r="S158" s="122"/>
      <c r="T158" s="122">
        <v>622.222880101501</v>
      </c>
      <c r="U158" s="122">
        <v>274.873551626314</v>
      </c>
    </row>
    <row r="159" spans="1:21" ht="12.75" x14ac:dyDescent="0.2">
      <c r="A159" s="122" t="s">
        <v>509</v>
      </c>
      <c r="B159" s="122">
        <v>10265</v>
      </c>
      <c r="C159" s="122"/>
      <c r="D159" s="122">
        <v>680.46416658361397</v>
      </c>
      <c r="E159" s="122">
        <v>9364.5027340862907</v>
      </c>
      <c r="F159" s="122"/>
      <c r="G159" s="122">
        <v>-112.133913567476</v>
      </c>
      <c r="H159" s="122">
        <v>332.47460048938001</v>
      </c>
      <c r="I159" s="122"/>
      <c r="J159" s="122">
        <v>5620</v>
      </c>
      <c r="K159" s="122">
        <v>74</v>
      </c>
      <c r="L159" s="122">
        <v>545</v>
      </c>
      <c r="M159" s="122">
        <v>51678.494813512298</v>
      </c>
      <c r="N159" s="122">
        <v>96566.064890944806</v>
      </c>
      <c r="O159" s="122"/>
      <c r="P159" s="122">
        <v>53</v>
      </c>
      <c r="Q159" s="122">
        <v>8039.8143089790901</v>
      </c>
      <c r="R159" s="122">
        <v>187.95422644574899</v>
      </c>
      <c r="S159" s="122"/>
      <c r="T159" s="122">
        <v>607.34815211569401</v>
      </c>
      <c r="U159" s="122">
        <v>274.873551626314</v>
      </c>
    </row>
    <row r="160" spans="1:21" ht="12.75" x14ac:dyDescent="0.2">
      <c r="A160" s="122" t="s">
        <v>510</v>
      </c>
      <c r="B160" s="122">
        <v>11368</v>
      </c>
      <c r="C160" s="122"/>
      <c r="D160" s="122">
        <v>634.83610954842004</v>
      </c>
      <c r="E160" s="122">
        <v>10502.582440129599</v>
      </c>
      <c r="F160" s="122"/>
      <c r="G160" s="122">
        <v>22.072014570988301</v>
      </c>
      <c r="H160" s="122">
        <v>208.909605062314</v>
      </c>
      <c r="I160" s="122"/>
      <c r="J160" s="122">
        <v>32806</v>
      </c>
      <c r="K160" s="122">
        <v>403</v>
      </c>
      <c r="L160" s="122">
        <v>3568</v>
      </c>
      <c r="M160" s="122">
        <v>51678.494813512298</v>
      </c>
      <c r="N160" s="122">
        <v>96566.064890944806</v>
      </c>
      <c r="O160" s="122"/>
      <c r="P160" s="122">
        <v>857</v>
      </c>
      <c r="Q160" s="122">
        <v>8039.8143089790901</v>
      </c>
      <c r="R160" s="122">
        <v>187.95422644574899</v>
      </c>
      <c r="S160" s="122"/>
      <c r="T160" s="122">
        <v>483.78315668862803</v>
      </c>
      <c r="U160" s="122">
        <v>274.873551626314</v>
      </c>
    </row>
    <row r="161" spans="1:21" ht="12.75" x14ac:dyDescent="0.2">
      <c r="A161" s="122" t="s">
        <v>511</v>
      </c>
      <c r="B161" s="122">
        <v>10598</v>
      </c>
      <c r="C161" s="122"/>
      <c r="D161" s="122">
        <v>530.27578803664301</v>
      </c>
      <c r="E161" s="122">
        <v>9748.4076372479394</v>
      </c>
      <c r="F161" s="122"/>
      <c r="G161" s="122">
        <v>-38.731778882080803</v>
      </c>
      <c r="H161" s="122">
        <v>357.77821940940601</v>
      </c>
      <c r="I161" s="122"/>
      <c r="J161" s="122">
        <v>6627</v>
      </c>
      <c r="K161" s="122">
        <v>68</v>
      </c>
      <c r="L161" s="122">
        <v>669</v>
      </c>
      <c r="M161" s="122">
        <v>51678.494813512298</v>
      </c>
      <c r="N161" s="122">
        <v>96566.064890944806</v>
      </c>
      <c r="O161" s="122"/>
      <c r="P161" s="122">
        <v>123</v>
      </c>
      <c r="Q161" s="122">
        <v>8039.8143089790901</v>
      </c>
      <c r="R161" s="122">
        <v>187.95422644574899</v>
      </c>
      <c r="S161" s="122"/>
      <c r="T161" s="122">
        <v>632.65177103572</v>
      </c>
      <c r="U161" s="122">
        <v>274.873551626314</v>
      </c>
    </row>
    <row r="162" spans="1:21" ht="12.75" x14ac:dyDescent="0.2">
      <c r="A162" s="122" t="s">
        <v>512</v>
      </c>
      <c r="B162" s="122">
        <v>10721</v>
      </c>
      <c r="C162" s="122"/>
      <c r="D162" s="122">
        <v>596.18609643275795</v>
      </c>
      <c r="E162" s="122">
        <v>9975.6239032596404</v>
      </c>
      <c r="F162" s="122"/>
      <c r="G162" s="122">
        <v>-106.445883512558</v>
      </c>
      <c r="H162" s="122">
        <v>255.37657642559</v>
      </c>
      <c r="I162" s="122"/>
      <c r="J162" s="122">
        <v>5721</v>
      </c>
      <c r="K162" s="122">
        <v>66</v>
      </c>
      <c r="L162" s="122">
        <v>591</v>
      </c>
      <c r="M162" s="122">
        <v>51678.494813512298</v>
      </c>
      <c r="N162" s="122">
        <v>96566.064890944806</v>
      </c>
      <c r="O162" s="122"/>
      <c r="P162" s="122">
        <v>58</v>
      </c>
      <c r="Q162" s="122">
        <v>8039.8143089790901</v>
      </c>
      <c r="R162" s="122">
        <v>187.95422644574899</v>
      </c>
      <c r="S162" s="122"/>
      <c r="T162" s="122">
        <v>530.25012805190397</v>
      </c>
      <c r="U162" s="122">
        <v>274.873551626314</v>
      </c>
    </row>
    <row r="163" spans="1:21" ht="12.75" x14ac:dyDescent="0.2">
      <c r="A163" s="122" t="s">
        <v>513</v>
      </c>
      <c r="B163" s="122">
        <v>9418</v>
      </c>
      <c r="C163" s="122"/>
      <c r="D163" s="122">
        <v>438.20091701678001</v>
      </c>
      <c r="E163" s="122">
        <v>8606.6984536304699</v>
      </c>
      <c r="F163" s="122"/>
      <c r="G163" s="122">
        <v>22.623159826738998</v>
      </c>
      <c r="H163" s="122">
        <v>350.31388979824101</v>
      </c>
      <c r="I163" s="122"/>
      <c r="J163" s="122">
        <v>5307</v>
      </c>
      <c r="K163" s="122">
        <v>45</v>
      </c>
      <c r="L163" s="122">
        <v>473</v>
      </c>
      <c r="M163" s="122">
        <v>51678.494813512298</v>
      </c>
      <c r="N163" s="122">
        <v>96566.064890944806</v>
      </c>
      <c r="O163" s="122"/>
      <c r="P163" s="122">
        <v>139</v>
      </c>
      <c r="Q163" s="122">
        <v>8039.8143089790901</v>
      </c>
      <c r="R163" s="122">
        <v>187.95422644574899</v>
      </c>
      <c r="S163" s="122"/>
      <c r="T163" s="122">
        <v>625.187441424555</v>
      </c>
      <c r="U163" s="122">
        <v>274.873551626314</v>
      </c>
    </row>
    <row r="164" spans="1:21" ht="12.75" x14ac:dyDescent="0.2">
      <c r="A164" s="122" t="s">
        <v>514</v>
      </c>
      <c r="B164" s="122">
        <v>9262</v>
      </c>
      <c r="C164" s="122"/>
      <c r="D164" s="122">
        <v>614.97260283972696</v>
      </c>
      <c r="E164" s="122">
        <v>8811.0635883355299</v>
      </c>
      <c r="F164" s="122"/>
      <c r="G164" s="122">
        <v>73.4726185393789</v>
      </c>
      <c r="H164" s="122">
        <v>-237.993337564461</v>
      </c>
      <c r="I164" s="122"/>
      <c r="J164" s="122">
        <v>556640</v>
      </c>
      <c r="K164" s="122">
        <v>6624</v>
      </c>
      <c r="L164" s="122">
        <v>50790</v>
      </c>
      <c r="M164" s="122">
        <v>51678.494813512298</v>
      </c>
      <c r="N164" s="122">
        <v>96566.064890944806</v>
      </c>
      <c r="O164" s="122"/>
      <c r="P164" s="122">
        <v>18100</v>
      </c>
      <c r="Q164" s="122">
        <v>8039.8143089790901</v>
      </c>
      <c r="R164" s="122">
        <v>187.95422644574899</v>
      </c>
      <c r="S164" s="122"/>
      <c r="T164" s="122">
        <v>36.880214061853202</v>
      </c>
      <c r="U164" s="122">
        <v>274.873551626314</v>
      </c>
    </row>
    <row r="165" spans="1:21" ht="12.75" x14ac:dyDescent="0.2">
      <c r="A165" s="122" t="s">
        <v>515</v>
      </c>
      <c r="B165" s="122">
        <v>10769</v>
      </c>
      <c r="C165" s="122"/>
      <c r="D165" s="122">
        <v>646.22449258328004</v>
      </c>
      <c r="E165" s="122">
        <v>10009.4090613891</v>
      </c>
      <c r="F165" s="122"/>
      <c r="G165" s="122">
        <v>-61.981994711839199</v>
      </c>
      <c r="H165" s="122">
        <v>175.66611165292201</v>
      </c>
      <c r="I165" s="122"/>
      <c r="J165" s="122">
        <v>13275</v>
      </c>
      <c r="K165" s="122">
        <v>166</v>
      </c>
      <c r="L165" s="122">
        <v>1376</v>
      </c>
      <c r="M165" s="122">
        <v>51678.494813512298</v>
      </c>
      <c r="N165" s="122">
        <v>96566.064890944806</v>
      </c>
      <c r="O165" s="122"/>
      <c r="P165" s="122">
        <v>208</v>
      </c>
      <c r="Q165" s="122">
        <v>8039.8143089790901</v>
      </c>
      <c r="R165" s="122">
        <v>187.95422644574899</v>
      </c>
      <c r="S165" s="122"/>
      <c r="T165" s="122">
        <v>450.53966327923598</v>
      </c>
      <c r="U165" s="122">
        <v>274.873551626314</v>
      </c>
    </row>
    <row r="166" spans="1:21" ht="12.75" x14ac:dyDescent="0.2">
      <c r="A166" s="122" t="s">
        <v>516</v>
      </c>
      <c r="B166" s="122">
        <v>10469</v>
      </c>
      <c r="C166" s="122"/>
      <c r="D166" s="122">
        <v>550.23486993092399</v>
      </c>
      <c r="E166" s="122">
        <v>9518.1605179246708</v>
      </c>
      <c r="F166" s="122"/>
      <c r="G166" s="122">
        <v>-64.212618907171304</v>
      </c>
      <c r="H166" s="122">
        <v>464.57092847638199</v>
      </c>
      <c r="I166" s="122"/>
      <c r="J166" s="122">
        <v>9486</v>
      </c>
      <c r="K166" s="122">
        <v>101</v>
      </c>
      <c r="L166" s="122">
        <v>935</v>
      </c>
      <c r="M166" s="122">
        <v>51678.494813512298</v>
      </c>
      <c r="N166" s="122">
        <v>96566.064890944806</v>
      </c>
      <c r="O166" s="122"/>
      <c r="P166" s="122">
        <v>146</v>
      </c>
      <c r="Q166" s="122">
        <v>8039.8143089790901</v>
      </c>
      <c r="R166" s="122">
        <v>187.95422644574899</v>
      </c>
      <c r="S166" s="122"/>
      <c r="T166" s="122">
        <v>739.44448010269605</v>
      </c>
      <c r="U166" s="122">
        <v>274.873551626314</v>
      </c>
    </row>
    <row r="167" spans="1:21" ht="12.75" x14ac:dyDescent="0.2">
      <c r="A167" s="122" t="s">
        <v>517</v>
      </c>
      <c r="B167" s="122">
        <v>9954</v>
      </c>
      <c r="C167" s="122"/>
      <c r="D167" s="122">
        <v>622.56365325738705</v>
      </c>
      <c r="E167" s="122">
        <v>9295.8711892145202</v>
      </c>
      <c r="F167" s="122"/>
      <c r="G167" s="122">
        <v>-122.199776969129</v>
      </c>
      <c r="H167" s="122">
        <v>157.668157370187</v>
      </c>
      <c r="I167" s="122"/>
      <c r="J167" s="122">
        <v>9048</v>
      </c>
      <c r="K167" s="122">
        <v>109</v>
      </c>
      <c r="L167" s="122">
        <v>871</v>
      </c>
      <c r="M167" s="122">
        <v>51678.494813512298</v>
      </c>
      <c r="N167" s="122">
        <v>96566.064890944806</v>
      </c>
      <c r="O167" s="122"/>
      <c r="P167" s="122">
        <v>74</v>
      </c>
      <c r="Q167" s="122">
        <v>8039.8143089790901</v>
      </c>
      <c r="R167" s="122">
        <v>187.95422644574899</v>
      </c>
      <c r="S167" s="122"/>
      <c r="T167" s="122">
        <v>432.54170899650097</v>
      </c>
      <c r="U167" s="122">
        <v>274.873551626314</v>
      </c>
    </row>
    <row r="168" spans="1:21" ht="12.75" x14ac:dyDescent="0.2">
      <c r="A168" s="122" t="s">
        <v>518</v>
      </c>
      <c r="B168" s="122">
        <v>13720</v>
      </c>
      <c r="C168" s="122"/>
      <c r="D168" s="122">
        <v>937.25415030434897</v>
      </c>
      <c r="E168" s="122">
        <v>12920.408326601801</v>
      </c>
      <c r="F168" s="122"/>
      <c r="G168" s="122">
        <v>-94.357164316855702</v>
      </c>
      <c r="H168" s="122">
        <v>-43.705850858825002</v>
      </c>
      <c r="I168" s="122"/>
      <c r="J168" s="122">
        <v>37108</v>
      </c>
      <c r="K168" s="122">
        <v>673</v>
      </c>
      <c r="L168" s="122">
        <v>4965</v>
      </c>
      <c r="M168" s="122">
        <v>51678.494813512298</v>
      </c>
      <c r="N168" s="122">
        <v>96566.064890944806</v>
      </c>
      <c r="O168" s="122"/>
      <c r="P168" s="122">
        <v>432</v>
      </c>
      <c r="Q168" s="122">
        <v>8039.8143089790901</v>
      </c>
      <c r="R168" s="122">
        <v>187.95422644574899</v>
      </c>
      <c r="S168" s="122"/>
      <c r="T168" s="122">
        <v>231.16770076748901</v>
      </c>
      <c r="U168" s="122">
        <v>274.873551626314</v>
      </c>
    </row>
    <row r="169" spans="1:21" ht="12.75" x14ac:dyDescent="0.2">
      <c r="A169" s="122" t="s">
        <v>519</v>
      </c>
      <c r="B169" s="122">
        <v>9261</v>
      </c>
      <c r="C169" s="122"/>
      <c r="D169" s="122">
        <v>448.53315330691998</v>
      </c>
      <c r="E169" s="122">
        <v>8716.5086781353293</v>
      </c>
      <c r="F169" s="122"/>
      <c r="G169" s="122">
        <v>-104.21827530348099</v>
      </c>
      <c r="H169" s="122">
        <v>199.94381276047801</v>
      </c>
      <c r="I169" s="122"/>
      <c r="J169" s="122">
        <v>6913</v>
      </c>
      <c r="K169" s="122">
        <v>60</v>
      </c>
      <c r="L169" s="122">
        <v>624</v>
      </c>
      <c r="M169" s="122">
        <v>51678.494813512298</v>
      </c>
      <c r="N169" s="122">
        <v>96566.064890944806</v>
      </c>
      <c r="O169" s="122"/>
      <c r="P169" s="122">
        <v>72</v>
      </c>
      <c r="Q169" s="122">
        <v>8039.8143089790901</v>
      </c>
      <c r="R169" s="122">
        <v>187.95422644574899</v>
      </c>
      <c r="S169" s="122"/>
      <c r="T169" s="122">
        <v>474.81736438679201</v>
      </c>
      <c r="U169" s="122">
        <v>274.873551626314</v>
      </c>
    </row>
    <row r="170" spans="1:21" ht="12.75" x14ac:dyDescent="0.2">
      <c r="A170" s="122" t="s">
        <v>520</v>
      </c>
      <c r="B170" s="122">
        <v>11574</v>
      </c>
      <c r="C170" s="122"/>
      <c r="D170" s="122">
        <v>693.59896247662596</v>
      </c>
      <c r="E170" s="122">
        <v>10948.422150771699</v>
      </c>
      <c r="F170" s="122"/>
      <c r="G170" s="122">
        <v>-100.106686235832</v>
      </c>
      <c r="H170" s="122">
        <v>32.395630979819998</v>
      </c>
      <c r="I170" s="122"/>
      <c r="J170" s="122">
        <v>43289</v>
      </c>
      <c r="K170" s="122">
        <v>581</v>
      </c>
      <c r="L170" s="122">
        <v>4908</v>
      </c>
      <c r="M170" s="122">
        <v>51678.494813512298</v>
      </c>
      <c r="N170" s="122">
        <v>96566.064890944806</v>
      </c>
      <c r="O170" s="122"/>
      <c r="P170" s="122">
        <v>473</v>
      </c>
      <c r="Q170" s="122">
        <v>8039.8143089790901</v>
      </c>
      <c r="R170" s="122">
        <v>187.95422644574899</v>
      </c>
      <c r="S170" s="122"/>
      <c r="T170" s="122">
        <v>307.269182606134</v>
      </c>
      <c r="U170" s="122">
        <v>274.873551626314</v>
      </c>
    </row>
    <row r="171" spans="1:21" ht="12.75" x14ac:dyDescent="0.2">
      <c r="A171" s="122" t="s">
        <v>521</v>
      </c>
      <c r="B171" s="122">
        <v>13690</v>
      </c>
      <c r="C171" s="122"/>
      <c r="D171" s="122">
        <v>819.14452852441298</v>
      </c>
      <c r="E171" s="122">
        <v>13016.437283171899</v>
      </c>
      <c r="F171" s="122"/>
      <c r="G171" s="122">
        <v>-106.15723627772201</v>
      </c>
      <c r="H171" s="122">
        <v>-39.034043519476</v>
      </c>
      <c r="I171" s="122"/>
      <c r="J171" s="122">
        <v>40692</v>
      </c>
      <c r="K171" s="122">
        <v>645</v>
      </c>
      <c r="L171" s="122">
        <v>5485</v>
      </c>
      <c r="M171" s="122">
        <v>51678.494813512298</v>
      </c>
      <c r="N171" s="122">
        <v>96566.064890944806</v>
      </c>
      <c r="O171" s="122"/>
      <c r="P171" s="122">
        <v>414</v>
      </c>
      <c r="Q171" s="122">
        <v>8039.8143089790901</v>
      </c>
      <c r="R171" s="122">
        <v>187.95422644574899</v>
      </c>
      <c r="S171" s="122"/>
      <c r="T171" s="122">
        <v>235.839508106838</v>
      </c>
      <c r="U171" s="122">
        <v>274.873551626314</v>
      </c>
    </row>
    <row r="172" spans="1:21" ht="12.75" x14ac:dyDescent="0.2">
      <c r="A172" s="122" t="s">
        <v>522</v>
      </c>
      <c r="B172" s="122">
        <v>10378</v>
      </c>
      <c r="C172" s="122"/>
      <c r="D172" s="122">
        <v>591.40166104924197</v>
      </c>
      <c r="E172" s="122">
        <v>9773.51455796972</v>
      </c>
      <c r="F172" s="122"/>
      <c r="G172" s="122">
        <v>-85.701968508178695</v>
      </c>
      <c r="H172" s="122">
        <v>99.099256291768</v>
      </c>
      <c r="I172" s="122"/>
      <c r="J172" s="122">
        <v>39235</v>
      </c>
      <c r="K172" s="122">
        <v>449</v>
      </c>
      <c r="L172" s="122">
        <v>3971</v>
      </c>
      <c r="M172" s="122">
        <v>51678.494813512298</v>
      </c>
      <c r="N172" s="122">
        <v>96566.064890944806</v>
      </c>
      <c r="O172" s="122"/>
      <c r="P172" s="122">
        <v>499</v>
      </c>
      <c r="Q172" s="122">
        <v>8039.8143089790901</v>
      </c>
      <c r="R172" s="122">
        <v>187.95422644574899</v>
      </c>
      <c r="S172" s="122"/>
      <c r="T172" s="122">
        <v>373.97280791808203</v>
      </c>
      <c r="U172" s="122">
        <v>274.873551626314</v>
      </c>
    </row>
    <row r="173" spans="1:21" ht="12.75" x14ac:dyDescent="0.2">
      <c r="A173" s="122" t="s">
        <v>523</v>
      </c>
      <c r="B173" s="122">
        <v>9989</v>
      </c>
      <c r="C173" s="122"/>
      <c r="D173" s="122">
        <v>647.48696881731598</v>
      </c>
      <c r="E173" s="122">
        <v>9264.0958232353096</v>
      </c>
      <c r="F173" s="122"/>
      <c r="G173" s="122">
        <v>-59.111048417237797</v>
      </c>
      <c r="H173" s="122">
        <v>136.30408870876801</v>
      </c>
      <c r="I173" s="122"/>
      <c r="J173" s="122">
        <v>13728</v>
      </c>
      <c r="K173" s="122">
        <v>172</v>
      </c>
      <c r="L173" s="122">
        <v>1317</v>
      </c>
      <c r="M173" s="122">
        <v>51678.494813512298</v>
      </c>
      <c r="N173" s="122">
        <v>96566.064890944806</v>
      </c>
      <c r="O173" s="122"/>
      <c r="P173" s="122">
        <v>220</v>
      </c>
      <c r="Q173" s="122">
        <v>8039.8143089790901</v>
      </c>
      <c r="R173" s="122">
        <v>187.95422644574899</v>
      </c>
      <c r="S173" s="122"/>
      <c r="T173" s="122">
        <v>411.177640335082</v>
      </c>
      <c r="U173" s="122">
        <v>274.873551626314</v>
      </c>
    </row>
    <row r="174" spans="1:21" ht="12.75" x14ac:dyDescent="0.2">
      <c r="A174" s="122" t="s">
        <v>524</v>
      </c>
      <c r="B174" s="122">
        <v>9170</v>
      </c>
      <c r="C174" s="122"/>
      <c r="D174" s="122">
        <v>517.84902146690399</v>
      </c>
      <c r="E174" s="122">
        <v>8635.9356590872394</v>
      </c>
      <c r="F174" s="122"/>
      <c r="G174" s="122">
        <v>-53.313547558247301</v>
      </c>
      <c r="H174" s="122">
        <v>69.822767603131993</v>
      </c>
      <c r="I174" s="122"/>
      <c r="J174" s="122">
        <v>14570</v>
      </c>
      <c r="K174" s="122">
        <v>146</v>
      </c>
      <c r="L174" s="122">
        <v>1303</v>
      </c>
      <c r="M174" s="122">
        <v>51678.494813512298</v>
      </c>
      <c r="N174" s="122">
        <v>96566.064890944806</v>
      </c>
      <c r="O174" s="122"/>
      <c r="P174" s="122">
        <v>244</v>
      </c>
      <c r="Q174" s="122">
        <v>8039.8143089790901</v>
      </c>
      <c r="R174" s="122">
        <v>187.95422644574899</v>
      </c>
      <c r="S174" s="122"/>
      <c r="T174" s="122">
        <v>344.69631922944598</v>
      </c>
      <c r="U174" s="122">
        <v>274.873551626314</v>
      </c>
    </row>
    <row r="175" spans="1:21" ht="12.75" x14ac:dyDescent="0.2">
      <c r="A175" s="122" t="s">
        <v>525</v>
      </c>
      <c r="B175" s="122">
        <v>9696</v>
      </c>
      <c r="C175" s="122"/>
      <c r="D175" s="122">
        <v>542.07465135792404</v>
      </c>
      <c r="E175" s="122">
        <v>9080.3605102903693</v>
      </c>
      <c r="F175" s="122"/>
      <c r="G175" s="122">
        <v>-82.040505010096197</v>
      </c>
      <c r="H175" s="122">
        <v>155.69584204568901</v>
      </c>
      <c r="I175" s="122"/>
      <c r="J175" s="122">
        <v>24215</v>
      </c>
      <c r="K175" s="122">
        <v>254</v>
      </c>
      <c r="L175" s="122">
        <v>2277</v>
      </c>
      <c r="M175" s="122">
        <v>51678.494813512298</v>
      </c>
      <c r="N175" s="122">
        <v>96566.064890944806</v>
      </c>
      <c r="O175" s="122"/>
      <c r="P175" s="122">
        <v>319</v>
      </c>
      <c r="Q175" s="122">
        <v>8039.8143089790901</v>
      </c>
      <c r="R175" s="122">
        <v>187.95422644574899</v>
      </c>
      <c r="S175" s="122"/>
      <c r="T175" s="122">
        <v>430.569393672003</v>
      </c>
      <c r="U175" s="122">
        <v>274.873551626314</v>
      </c>
    </row>
    <row r="176" spans="1:21" ht="12.75" x14ac:dyDescent="0.2">
      <c r="A176" s="122" t="s">
        <v>526</v>
      </c>
      <c r="B176" s="122">
        <v>11493</v>
      </c>
      <c r="C176" s="122"/>
      <c r="D176" s="122">
        <v>669.05059332474002</v>
      </c>
      <c r="E176" s="122">
        <v>10636.4339988886</v>
      </c>
      <c r="F176" s="122"/>
      <c r="G176" s="122">
        <v>-71.179788677246705</v>
      </c>
      <c r="H176" s="122">
        <v>258.39713818179303</v>
      </c>
      <c r="I176" s="122"/>
      <c r="J176" s="122">
        <v>34218</v>
      </c>
      <c r="K176" s="122">
        <v>443</v>
      </c>
      <c r="L176" s="122">
        <v>3769</v>
      </c>
      <c r="M176" s="122">
        <v>51678.494813512298</v>
      </c>
      <c r="N176" s="122">
        <v>96566.064890944806</v>
      </c>
      <c r="O176" s="122"/>
      <c r="P176" s="122">
        <v>497</v>
      </c>
      <c r="Q176" s="122">
        <v>8039.8143089790901</v>
      </c>
      <c r="R176" s="122">
        <v>187.95422644574899</v>
      </c>
      <c r="S176" s="122"/>
      <c r="T176" s="122">
        <v>533.27068980810702</v>
      </c>
      <c r="U176" s="122">
        <v>274.873551626314</v>
      </c>
    </row>
    <row r="177" spans="1:21" ht="12.75" x14ac:dyDescent="0.2">
      <c r="A177" s="122" t="s">
        <v>527</v>
      </c>
      <c r="B177" s="122">
        <v>10022</v>
      </c>
      <c r="C177" s="122"/>
      <c r="D177" s="122">
        <v>543.22562391120903</v>
      </c>
      <c r="E177" s="122">
        <v>9052.7449012856105</v>
      </c>
      <c r="F177" s="122"/>
      <c r="G177" s="122">
        <v>29.361359295185402</v>
      </c>
      <c r="H177" s="122">
        <v>396.63352104402401</v>
      </c>
      <c r="I177" s="122"/>
      <c r="J177" s="122">
        <v>9323</v>
      </c>
      <c r="K177" s="122">
        <v>98</v>
      </c>
      <c r="L177" s="122">
        <v>874</v>
      </c>
      <c r="M177" s="122">
        <v>51678.494813512298</v>
      </c>
      <c r="N177" s="122">
        <v>96566.064890944806</v>
      </c>
      <c r="O177" s="122"/>
      <c r="P177" s="122">
        <v>252</v>
      </c>
      <c r="Q177" s="122">
        <v>8039.8143089790901</v>
      </c>
      <c r="R177" s="122">
        <v>187.95422644574899</v>
      </c>
      <c r="S177" s="122"/>
      <c r="T177" s="122">
        <v>671.50707267033795</v>
      </c>
      <c r="U177" s="122">
        <v>274.873551626314</v>
      </c>
    </row>
    <row r="178" spans="1:21" ht="12.75" x14ac:dyDescent="0.2">
      <c r="A178" s="122" t="s">
        <v>528</v>
      </c>
      <c r="B178" s="122">
        <v>10428</v>
      </c>
      <c r="C178" s="122"/>
      <c r="D178" s="122">
        <v>493.79123506782298</v>
      </c>
      <c r="E178" s="122">
        <v>9515.8722375885209</v>
      </c>
      <c r="F178" s="122"/>
      <c r="G178" s="122">
        <v>-87.854231671277105</v>
      </c>
      <c r="H178" s="122">
        <v>505.81354577755098</v>
      </c>
      <c r="I178" s="122"/>
      <c r="J178" s="122">
        <v>10361</v>
      </c>
      <c r="K178" s="122">
        <v>99</v>
      </c>
      <c r="L178" s="122">
        <v>1021</v>
      </c>
      <c r="M178" s="122">
        <v>51678.494813512298</v>
      </c>
      <c r="N178" s="122">
        <v>96566.064890944806</v>
      </c>
      <c r="O178" s="122"/>
      <c r="P178" s="122">
        <v>129</v>
      </c>
      <c r="Q178" s="122">
        <v>8039.8143089790901</v>
      </c>
      <c r="R178" s="122">
        <v>187.95422644574899</v>
      </c>
      <c r="S178" s="122"/>
      <c r="T178" s="122">
        <v>780.68709740386498</v>
      </c>
      <c r="U178" s="122">
        <v>274.873551626314</v>
      </c>
    </row>
    <row r="179" spans="1:21" ht="12.75" x14ac:dyDescent="0.2">
      <c r="A179" s="122" t="s">
        <v>529</v>
      </c>
      <c r="B179" s="122">
        <v>11517</v>
      </c>
      <c r="C179" s="122"/>
      <c r="D179" s="122">
        <v>740.72642841364097</v>
      </c>
      <c r="E179" s="122">
        <v>10986.047000856101</v>
      </c>
      <c r="F179" s="122"/>
      <c r="G179" s="122">
        <v>-27.195355053923201</v>
      </c>
      <c r="H179" s="122">
        <v>-182.35986354562601</v>
      </c>
      <c r="I179" s="122"/>
      <c r="J179" s="122">
        <v>64465</v>
      </c>
      <c r="K179" s="122">
        <v>924</v>
      </c>
      <c r="L179" s="122">
        <v>7334</v>
      </c>
      <c r="M179" s="122">
        <v>51678.494813512298</v>
      </c>
      <c r="N179" s="122">
        <v>96566.064890944806</v>
      </c>
      <c r="O179" s="122"/>
      <c r="P179" s="122">
        <v>1289</v>
      </c>
      <c r="Q179" s="122">
        <v>8039.8143089790901</v>
      </c>
      <c r="R179" s="122">
        <v>187.95422644574899</v>
      </c>
      <c r="S179" s="122"/>
      <c r="T179" s="122">
        <v>92.513688080687601</v>
      </c>
      <c r="U179" s="122">
        <v>274.873551626314</v>
      </c>
    </row>
    <row r="180" spans="1:21" ht="12.75" x14ac:dyDescent="0.2">
      <c r="A180" s="122" t="s">
        <v>530</v>
      </c>
      <c r="B180" s="122">
        <v>9393</v>
      </c>
      <c r="C180" s="122"/>
      <c r="D180" s="122">
        <v>428.00052022056798</v>
      </c>
      <c r="E180" s="122">
        <v>8726.9669721890095</v>
      </c>
      <c r="F180" s="122"/>
      <c r="G180" s="122">
        <v>-127.760824410724</v>
      </c>
      <c r="H180" s="122">
        <v>365.88389546017697</v>
      </c>
      <c r="I180" s="122"/>
      <c r="J180" s="122">
        <v>15093</v>
      </c>
      <c r="K180" s="122">
        <v>125</v>
      </c>
      <c r="L180" s="122">
        <v>1364</v>
      </c>
      <c r="M180" s="122">
        <v>51678.494813512298</v>
      </c>
      <c r="N180" s="122">
        <v>96566.064890944806</v>
      </c>
      <c r="O180" s="122"/>
      <c r="P180" s="122">
        <v>113</v>
      </c>
      <c r="Q180" s="122">
        <v>8039.8143089790901</v>
      </c>
      <c r="R180" s="122">
        <v>187.95422644574899</v>
      </c>
      <c r="S180" s="122"/>
      <c r="T180" s="122">
        <v>640.75744708649097</v>
      </c>
      <c r="U180" s="122">
        <v>274.873551626314</v>
      </c>
    </row>
    <row r="181" spans="1:21" ht="12.75" x14ac:dyDescent="0.2">
      <c r="A181" s="122" t="s">
        <v>531</v>
      </c>
      <c r="B181" s="122">
        <v>12233</v>
      </c>
      <c r="C181" s="122"/>
      <c r="D181" s="122">
        <v>833.70280517028596</v>
      </c>
      <c r="E181" s="122">
        <v>11593.3103953112</v>
      </c>
      <c r="F181" s="122"/>
      <c r="G181" s="122">
        <v>-22.9178409629002</v>
      </c>
      <c r="H181" s="122">
        <v>-171.32867349240701</v>
      </c>
      <c r="I181" s="122"/>
      <c r="J181" s="122">
        <v>37316</v>
      </c>
      <c r="K181" s="122">
        <v>602</v>
      </c>
      <c r="L181" s="122">
        <v>4480</v>
      </c>
      <c r="M181" s="122">
        <v>51678.494813512298</v>
      </c>
      <c r="N181" s="122">
        <v>96566.064890944806</v>
      </c>
      <c r="O181" s="122"/>
      <c r="P181" s="122">
        <v>766</v>
      </c>
      <c r="Q181" s="122">
        <v>8039.8143089790901</v>
      </c>
      <c r="R181" s="122">
        <v>187.95422644574899</v>
      </c>
      <c r="S181" s="122"/>
      <c r="T181" s="122">
        <v>103.54487813390701</v>
      </c>
      <c r="U181" s="122">
        <v>274.873551626314</v>
      </c>
    </row>
    <row r="182" spans="1:21" ht="12.75" x14ac:dyDescent="0.2">
      <c r="A182" s="122" t="s">
        <v>532</v>
      </c>
      <c r="B182" s="122">
        <v>10610</v>
      </c>
      <c r="C182" s="122"/>
      <c r="D182" s="122">
        <v>604.49053420094504</v>
      </c>
      <c r="E182" s="122">
        <v>9891.1655065070208</v>
      </c>
      <c r="F182" s="122"/>
      <c r="G182" s="122">
        <v>23.006705419554201</v>
      </c>
      <c r="H182" s="122">
        <v>91.323847452525996</v>
      </c>
      <c r="I182" s="122"/>
      <c r="J182" s="122">
        <v>18979</v>
      </c>
      <c r="K182" s="122">
        <v>222</v>
      </c>
      <c r="L182" s="122">
        <v>1944</v>
      </c>
      <c r="M182" s="122">
        <v>51678.494813512298</v>
      </c>
      <c r="N182" s="122">
        <v>96566.064890944806</v>
      </c>
      <c r="O182" s="122"/>
      <c r="P182" s="122">
        <v>498</v>
      </c>
      <c r="Q182" s="122">
        <v>8039.8143089790901</v>
      </c>
      <c r="R182" s="122">
        <v>187.95422644574899</v>
      </c>
      <c r="S182" s="122"/>
      <c r="T182" s="122">
        <v>366.19739907884002</v>
      </c>
      <c r="U182" s="122">
        <v>274.873551626314</v>
      </c>
    </row>
    <row r="183" spans="1:21" ht="12.75" x14ac:dyDescent="0.2">
      <c r="A183" s="122" t="s">
        <v>533</v>
      </c>
      <c r="B183" s="122">
        <v>9743</v>
      </c>
      <c r="C183" s="122"/>
      <c r="D183" s="122">
        <v>611.93569865814504</v>
      </c>
      <c r="E183" s="122">
        <v>9222.5916813438107</v>
      </c>
      <c r="F183" s="122"/>
      <c r="G183" s="122">
        <v>-42.999046323391198</v>
      </c>
      <c r="H183" s="122">
        <v>-48.203223680291998</v>
      </c>
      <c r="I183" s="122"/>
      <c r="J183" s="122">
        <v>54133</v>
      </c>
      <c r="K183" s="122">
        <v>641</v>
      </c>
      <c r="L183" s="122">
        <v>5170</v>
      </c>
      <c r="M183" s="122">
        <v>51678.494813512298</v>
      </c>
      <c r="N183" s="122">
        <v>96566.064890944806</v>
      </c>
      <c r="O183" s="122"/>
      <c r="P183" s="122">
        <v>976</v>
      </c>
      <c r="Q183" s="122">
        <v>8039.8143089790901</v>
      </c>
      <c r="R183" s="122">
        <v>187.95422644574899</v>
      </c>
      <c r="S183" s="122"/>
      <c r="T183" s="122">
        <v>226.67032794602201</v>
      </c>
      <c r="U183" s="122">
        <v>274.873551626314</v>
      </c>
    </row>
    <row r="184" spans="1:21" ht="12.75" x14ac:dyDescent="0.2">
      <c r="A184" s="122" t="s">
        <v>534</v>
      </c>
      <c r="B184" s="122">
        <v>7663</v>
      </c>
      <c r="C184" s="122"/>
      <c r="D184" s="122">
        <v>473.17320127098998</v>
      </c>
      <c r="E184" s="122">
        <v>7190.5233095849699</v>
      </c>
      <c r="F184" s="122"/>
      <c r="G184" s="122">
        <v>-117.888552931204</v>
      </c>
      <c r="H184" s="122">
        <v>117.352304387733</v>
      </c>
      <c r="I184" s="122"/>
      <c r="J184" s="122">
        <v>9065</v>
      </c>
      <c r="K184" s="122">
        <v>83</v>
      </c>
      <c r="L184" s="122">
        <v>675</v>
      </c>
      <c r="M184" s="122">
        <v>51678.494813512298</v>
      </c>
      <c r="N184" s="122">
        <v>96566.064890944806</v>
      </c>
      <c r="O184" s="122"/>
      <c r="P184" s="122">
        <v>79</v>
      </c>
      <c r="Q184" s="122">
        <v>8039.8143089790901</v>
      </c>
      <c r="R184" s="122">
        <v>187.95422644574899</v>
      </c>
      <c r="S184" s="122"/>
      <c r="T184" s="122">
        <v>392.225856014047</v>
      </c>
      <c r="U184" s="122">
        <v>274.873551626314</v>
      </c>
    </row>
    <row r="185" spans="1:21" ht="12.75" x14ac:dyDescent="0.2">
      <c r="A185" s="122" t="s">
        <v>535</v>
      </c>
      <c r="B185" s="122">
        <v>12286</v>
      </c>
      <c r="C185" s="122"/>
      <c r="D185" s="122">
        <v>712.66876442418595</v>
      </c>
      <c r="E185" s="122">
        <v>11566.2317506412</v>
      </c>
      <c r="F185" s="122"/>
      <c r="G185" s="122">
        <v>-95.768092978469696</v>
      </c>
      <c r="H185" s="122">
        <v>103.268965990331</v>
      </c>
      <c r="I185" s="122"/>
      <c r="J185" s="122">
        <v>25815</v>
      </c>
      <c r="K185" s="122">
        <v>356</v>
      </c>
      <c r="L185" s="122">
        <v>3092</v>
      </c>
      <c r="M185" s="122">
        <v>51678.494813512298</v>
      </c>
      <c r="N185" s="122">
        <v>96566.064890944806</v>
      </c>
      <c r="O185" s="122"/>
      <c r="P185" s="122">
        <v>296</v>
      </c>
      <c r="Q185" s="122">
        <v>8039.8143089790901</v>
      </c>
      <c r="R185" s="122">
        <v>187.95422644574899</v>
      </c>
      <c r="S185" s="122"/>
      <c r="T185" s="122">
        <v>378.14251761664502</v>
      </c>
      <c r="U185" s="122">
        <v>274.873551626314</v>
      </c>
    </row>
    <row r="186" spans="1:21" ht="12.75" x14ac:dyDescent="0.2">
      <c r="A186" s="122" t="s">
        <v>536</v>
      </c>
      <c r="B186" s="122">
        <v>10240</v>
      </c>
      <c r="C186" s="122"/>
      <c r="D186" s="122">
        <v>655.90871924788098</v>
      </c>
      <c r="E186" s="122">
        <v>9044.5316531391909</v>
      </c>
      <c r="F186" s="122"/>
      <c r="G186" s="122">
        <v>-21.3673560632018</v>
      </c>
      <c r="H186" s="122">
        <v>561.12311218891296</v>
      </c>
      <c r="I186" s="122"/>
      <c r="J186" s="122">
        <v>13079</v>
      </c>
      <c r="K186" s="122">
        <v>166</v>
      </c>
      <c r="L186" s="122">
        <v>1225</v>
      </c>
      <c r="M186" s="122">
        <v>51678.494813512298</v>
      </c>
      <c r="N186" s="122">
        <v>96566.064890944806</v>
      </c>
      <c r="O186" s="122"/>
      <c r="P186" s="122">
        <v>271</v>
      </c>
      <c r="Q186" s="122">
        <v>8039.8143089790901</v>
      </c>
      <c r="R186" s="122">
        <v>187.95422644574899</v>
      </c>
      <c r="S186" s="122"/>
      <c r="T186" s="122">
        <v>835.99666381522695</v>
      </c>
      <c r="U186" s="122">
        <v>274.873551626314</v>
      </c>
    </row>
    <row r="187" spans="1:21" ht="12.75" x14ac:dyDescent="0.2">
      <c r="A187" s="122" t="s">
        <v>537</v>
      </c>
      <c r="B187" s="122">
        <v>11048</v>
      </c>
      <c r="C187" s="122"/>
      <c r="D187" s="122">
        <v>604.90793629450695</v>
      </c>
      <c r="E187" s="122">
        <v>9793.1499463332893</v>
      </c>
      <c r="F187" s="122"/>
      <c r="G187" s="122">
        <v>-30.606048659754901</v>
      </c>
      <c r="H187" s="122">
        <v>680.46295600171004</v>
      </c>
      <c r="I187" s="122"/>
      <c r="J187" s="122">
        <v>10679</v>
      </c>
      <c r="K187" s="122">
        <v>125</v>
      </c>
      <c r="L187" s="122">
        <v>1083</v>
      </c>
      <c r="M187" s="122">
        <v>51678.494813512298</v>
      </c>
      <c r="N187" s="122">
        <v>96566.064890944806</v>
      </c>
      <c r="O187" s="122"/>
      <c r="P187" s="122">
        <v>209</v>
      </c>
      <c r="Q187" s="122">
        <v>8039.8143089790901</v>
      </c>
      <c r="R187" s="122">
        <v>187.95422644574899</v>
      </c>
      <c r="S187" s="122"/>
      <c r="T187" s="122">
        <v>955.33650762802404</v>
      </c>
      <c r="U187" s="122">
        <v>274.873551626314</v>
      </c>
    </row>
    <row r="188" spans="1:21" ht="12.75" x14ac:dyDescent="0.2">
      <c r="A188" s="122" t="s">
        <v>538</v>
      </c>
      <c r="B188" s="122">
        <v>9574</v>
      </c>
      <c r="C188" s="122"/>
      <c r="D188" s="122">
        <v>619.02686949392</v>
      </c>
      <c r="E188" s="122">
        <v>8441.6788441869903</v>
      </c>
      <c r="F188" s="122"/>
      <c r="G188" s="122">
        <v>-101.854358786525</v>
      </c>
      <c r="H188" s="122">
        <v>614.86561429223696</v>
      </c>
      <c r="I188" s="122"/>
      <c r="J188" s="122">
        <v>12606</v>
      </c>
      <c r="K188" s="122">
        <v>151</v>
      </c>
      <c r="L188" s="122">
        <v>1102</v>
      </c>
      <c r="M188" s="122">
        <v>51678.494813512298</v>
      </c>
      <c r="N188" s="122">
        <v>96566.064890944806</v>
      </c>
      <c r="O188" s="122"/>
      <c r="P188" s="122">
        <v>135</v>
      </c>
      <c r="Q188" s="122">
        <v>8039.8143089790901</v>
      </c>
      <c r="R188" s="122">
        <v>187.95422644574899</v>
      </c>
      <c r="S188" s="122"/>
      <c r="T188" s="122">
        <v>889.73916591855095</v>
      </c>
      <c r="U188" s="122">
        <v>274.873551626314</v>
      </c>
    </row>
    <row r="189" spans="1:21" ht="12.75" x14ac:dyDescent="0.2">
      <c r="A189" s="122" t="s">
        <v>539</v>
      </c>
      <c r="B189" s="122">
        <v>10470</v>
      </c>
      <c r="C189" s="122"/>
      <c r="D189" s="122">
        <v>606.88385959860898</v>
      </c>
      <c r="E189" s="122">
        <v>9743.8387067014792</v>
      </c>
      <c r="F189" s="122"/>
      <c r="G189" s="122">
        <v>3.0549120602583999</v>
      </c>
      <c r="H189" s="122">
        <v>116.215506897859</v>
      </c>
      <c r="I189" s="122"/>
      <c r="J189" s="122">
        <v>11070</v>
      </c>
      <c r="K189" s="122">
        <v>130</v>
      </c>
      <c r="L189" s="122">
        <v>1117</v>
      </c>
      <c r="M189" s="122">
        <v>51678.494813512298</v>
      </c>
      <c r="N189" s="122">
        <v>96566.064890944806</v>
      </c>
      <c r="O189" s="122"/>
      <c r="P189" s="122">
        <v>263</v>
      </c>
      <c r="Q189" s="122">
        <v>8039.8143089790901</v>
      </c>
      <c r="R189" s="122">
        <v>187.95422644574899</v>
      </c>
      <c r="S189" s="122"/>
      <c r="T189" s="122">
        <v>391.08905852417303</v>
      </c>
      <c r="U189" s="122">
        <v>274.873551626314</v>
      </c>
    </row>
    <row r="190" spans="1:21" ht="12.75" x14ac:dyDescent="0.2">
      <c r="A190" s="122" t="s">
        <v>540</v>
      </c>
      <c r="B190" s="122">
        <v>9738</v>
      </c>
      <c r="C190" s="122"/>
      <c r="D190" s="122">
        <v>569.40437358015402</v>
      </c>
      <c r="E190" s="122">
        <v>9108.0128407728698</v>
      </c>
      <c r="F190" s="122"/>
      <c r="G190" s="122">
        <v>-57.904874100771799</v>
      </c>
      <c r="H190" s="122">
        <v>118.228411641577</v>
      </c>
      <c r="I190" s="122"/>
      <c r="J190" s="122">
        <v>12797</v>
      </c>
      <c r="K190" s="122">
        <v>141</v>
      </c>
      <c r="L190" s="122">
        <v>1207</v>
      </c>
      <c r="M190" s="122">
        <v>51678.494813512298</v>
      </c>
      <c r="N190" s="122">
        <v>96566.064890944806</v>
      </c>
      <c r="O190" s="122"/>
      <c r="P190" s="122">
        <v>207</v>
      </c>
      <c r="Q190" s="122">
        <v>8039.8143089790901</v>
      </c>
      <c r="R190" s="122">
        <v>187.95422644574899</v>
      </c>
      <c r="S190" s="122"/>
      <c r="T190" s="122">
        <v>393.10196326789099</v>
      </c>
      <c r="U190" s="122">
        <v>274.873551626314</v>
      </c>
    </row>
    <row r="191" spans="1:21" ht="12.75" x14ac:dyDescent="0.2">
      <c r="A191" s="122" t="s">
        <v>541</v>
      </c>
      <c r="B191" s="122">
        <v>9952</v>
      </c>
      <c r="C191" s="122"/>
      <c r="D191" s="122">
        <v>573.68965623316399</v>
      </c>
      <c r="E191" s="122">
        <v>9226.5702401576491</v>
      </c>
      <c r="F191" s="122"/>
      <c r="G191" s="122">
        <v>-119.33928143200301</v>
      </c>
      <c r="H191" s="122">
        <v>271.445210488518</v>
      </c>
      <c r="I191" s="122"/>
      <c r="J191" s="122">
        <v>15584</v>
      </c>
      <c r="K191" s="122">
        <v>173</v>
      </c>
      <c r="L191" s="122">
        <v>1489</v>
      </c>
      <c r="M191" s="122">
        <v>51678.494813512298</v>
      </c>
      <c r="N191" s="122">
        <v>96566.064890944806</v>
      </c>
      <c r="O191" s="122"/>
      <c r="P191" s="122">
        <v>133</v>
      </c>
      <c r="Q191" s="122">
        <v>8039.8143089790901</v>
      </c>
      <c r="R191" s="122">
        <v>187.95422644574899</v>
      </c>
      <c r="S191" s="122"/>
      <c r="T191" s="122">
        <v>546.318762114832</v>
      </c>
      <c r="U191" s="122">
        <v>274.873551626314</v>
      </c>
    </row>
    <row r="192" spans="1:21" ht="12.75" x14ac:dyDescent="0.2">
      <c r="A192" s="122" t="s">
        <v>542</v>
      </c>
      <c r="B192" s="122">
        <v>10834</v>
      </c>
      <c r="C192" s="122"/>
      <c r="D192" s="122">
        <v>592.44198368072</v>
      </c>
      <c r="E192" s="122">
        <v>9758.2895057935093</v>
      </c>
      <c r="F192" s="122"/>
      <c r="G192" s="122">
        <v>-20.002942477605501</v>
      </c>
      <c r="H192" s="122">
        <v>503.015021768971</v>
      </c>
      <c r="I192" s="122"/>
      <c r="J192" s="122">
        <v>11776</v>
      </c>
      <c r="K192" s="122">
        <v>135</v>
      </c>
      <c r="L192" s="122">
        <v>1190</v>
      </c>
      <c r="M192" s="122">
        <v>51678.494813512298</v>
      </c>
      <c r="N192" s="122">
        <v>96566.064890944806</v>
      </c>
      <c r="O192" s="122"/>
      <c r="P192" s="122">
        <v>246</v>
      </c>
      <c r="Q192" s="122">
        <v>8039.8143089790901</v>
      </c>
      <c r="R192" s="122">
        <v>187.95422644574899</v>
      </c>
      <c r="S192" s="122"/>
      <c r="T192" s="122">
        <v>777.88857339528499</v>
      </c>
      <c r="U192" s="122">
        <v>274.873551626314</v>
      </c>
    </row>
    <row r="193" spans="1:21" ht="12.75" x14ac:dyDescent="0.2">
      <c r="A193" s="122" t="s">
        <v>543</v>
      </c>
      <c r="B193" s="122">
        <v>11015</v>
      </c>
      <c r="C193" s="122"/>
      <c r="D193" s="122">
        <v>645.16466262432004</v>
      </c>
      <c r="E193" s="122">
        <v>10425.249157533701</v>
      </c>
      <c r="F193" s="122"/>
      <c r="G193" s="122">
        <v>87.821441417177297</v>
      </c>
      <c r="H193" s="122">
        <v>-142.845978867398</v>
      </c>
      <c r="I193" s="122"/>
      <c r="J193" s="122">
        <v>57753</v>
      </c>
      <c r="K193" s="122">
        <v>721</v>
      </c>
      <c r="L193" s="122">
        <v>6235</v>
      </c>
      <c r="M193" s="122">
        <v>51678.494813512298</v>
      </c>
      <c r="N193" s="122">
        <v>96566.064890944806</v>
      </c>
      <c r="O193" s="122"/>
      <c r="P193" s="122">
        <v>1981</v>
      </c>
      <c r="Q193" s="122">
        <v>8039.8143089790901</v>
      </c>
      <c r="R193" s="122">
        <v>187.95422644574899</v>
      </c>
      <c r="S193" s="122"/>
      <c r="T193" s="122">
        <v>132.02757275891599</v>
      </c>
      <c r="U193" s="122">
        <v>274.873551626314</v>
      </c>
    </row>
    <row r="194" spans="1:21" ht="12.75" x14ac:dyDescent="0.2">
      <c r="A194" s="122" t="s">
        <v>544</v>
      </c>
      <c r="B194" s="122">
        <v>10396</v>
      </c>
      <c r="C194" s="122"/>
      <c r="D194" s="122">
        <v>580.59570219738202</v>
      </c>
      <c r="E194" s="122">
        <v>9334.2078622725694</v>
      </c>
      <c r="F194" s="122"/>
      <c r="G194" s="122">
        <v>-22.641669377180399</v>
      </c>
      <c r="H194" s="122">
        <v>503.69705885450702</v>
      </c>
      <c r="I194" s="122"/>
      <c r="J194" s="122">
        <v>9435</v>
      </c>
      <c r="K194" s="122">
        <v>106</v>
      </c>
      <c r="L194" s="122">
        <v>912</v>
      </c>
      <c r="M194" s="122">
        <v>51678.494813512298</v>
      </c>
      <c r="N194" s="122">
        <v>96566.064890944806</v>
      </c>
      <c r="O194" s="122"/>
      <c r="P194" s="122">
        <v>194</v>
      </c>
      <c r="Q194" s="122">
        <v>8039.8143089790901</v>
      </c>
      <c r="R194" s="122">
        <v>187.95422644574899</v>
      </c>
      <c r="S194" s="122"/>
      <c r="T194" s="122">
        <v>778.57061048082096</v>
      </c>
      <c r="U194" s="122">
        <v>274.873551626314</v>
      </c>
    </row>
    <row r="195" spans="1:21" ht="12.75" x14ac:dyDescent="0.2">
      <c r="A195" s="122" t="s">
        <v>545</v>
      </c>
      <c r="B195" s="122">
        <v>10475</v>
      </c>
      <c r="C195" s="122"/>
      <c r="D195" s="122">
        <v>684.812191078919</v>
      </c>
      <c r="E195" s="122">
        <v>9827.4579127286706</v>
      </c>
      <c r="F195" s="122"/>
      <c r="G195" s="122">
        <v>6.6138270399860897</v>
      </c>
      <c r="H195" s="122">
        <v>-43.762561292838001</v>
      </c>
      <c r="I195" s="122"/>
      <c r="J195" s="122">
        <v>55164</v>
      </c>
      <c r="K195" s="122">
        <v>731</v>
      </c>
      <c r="L195" s="122">
        <v>5614</v>
      </c>
      <c r="M195" s="122">
        <v>51678.494813512298</v>
      </c>
      <c r="N195" s="122">
        <v>96566.064890944806</v>
      </c>
      <c r="O195" s="122"/>
      <c r="P195" s="122">
        <v>1335</v>
      </c>
      <c r="Q195" s="122">
        <v>8039.8143089790901</v>
      </c>
      <c r="R195" s="122">
        <v>187.95422644574899</v>
      </c>
      <c r="S195" s="122"/>
      <c r="T195" s="122">
        <v>231.110990333476</v>
      </c>
      <c r="U195" s="122">
        <v>274.873551626314</v>
      </c>
    </row>
    <row r="196" spans="1:21" ht="12.75" x14ac:dyDescent="0.2">
      <c r="A196" s="122" t="s">
        <v>546</v>
      </c>
      <c r="B196" s="122">
        <v>10910</v>
      </c>
      <c r="C196" s="122"/>
      <c r="D196" s="122">
        <v>612.25830084246604</v>
      </c>
      <c r="E196" s="122">
        <v>10041.868178888401</v>
      </c>
      <c r="F196" s="122"/>
      <c r="G196" s="122">
        <v>-61.401282159060003</v>
      </c>
      <c r="H196" s="122">
        <v>316.81607172005801</v>
      </c>
      <c r="I196" s="122"/>
      <c r="J196" s="122">
        <v>23887</v>
      </c>
      <c r="K196" s="122">
        <v>283</v>
      </c>
      <c r="L196" s="122">
        <v>2484</v>
      </c>
      <c r="M196" s="122">
        <v>51678.494813512298</v>
      </c>
      <c r="N196" s="122">
        <v>96566.064890944806</v>
      </c>
      <c r="O196" s="122"/>
      <c r="P196" s="122">
        <v>376</v>
      </c>
      <c r="Q196" s="122">
        <v>8039.8143089790901</v>
      </c>
      <c r="R196" s="122">
        <v>187.95422644574899</v>
      </c>
      <c r="S196" s="122"/>
      <c r="T196" s="122">
        <v>591.68962334637195</v>
      </c>
      <c r="U196" s="122">
        <v>274.873551626314</v>
      </c>
    </row>
    <row r="197" spans="1:21" ht="12.75" x14ac:dyDescent="0.2">
      <c r="A197" s="122" t="s">
        <v>547</v>
      </c>
      <c r="B197" s="122">
        <v>10611</v>
      </c>
      <c r="C197" s="122"/>
      <c r="D197" s="122">
        <v>608.82949298918697</v>
      </c>
      <c r="E197" s="122">
        <v>9816.8567361265796</v>
      </c>
      <c r="F197" s="122"/>
      <c r="G197" s="122">
        <v>-103.42108891784601</v>
      </c>
      <c r="H197" s="122">
        <v>288.50486445383302</v>
      </c>
      <c r="I197" s="122"/>
      <c r="J197" s="122">
        <v>15788</v>
      </c>
      <c r="K197" s="122">
        <v>186</v>
      </c>
      <c r="L197" s="122">
        <v>1605</v>
      </c>
      <c r="M197" s="122">
        <v>51678.494813512298</v>
      </c>
      <c r="N197" s="122">
        <v>96566.064890944806</v>
      </c>
      <c r="O197" s="122"/>
      <c r="P197" s="122">
        <v>166</v>
      </c>
      <c r="Q197" s="122">
        <v>8039.8143089790901</v>
      </c>
      <c r="R197" s="122">
        <v>187.95422644574899</v>
      </c>
      <c r="S197" s="122"/>
      <c r="T197" s="122">
        <v>563.37841608014696</v>
      </c>
      <c r="U197" s="122">
        <v>274.873551626314</v>
      </c>
    </row>
    <row r="198" spans="1:21" ht="12.75" x14ac:dyDescent="0.2">
      <c r="A198" s="122" t="s">
        <v>548</v>
      </c>
      <c r="B198" s="122">
        <v>11424</v>
      </c>
      <c r="C198" s="122"/>
      <c r="D198" s="122">
        <v>608.52056752520002</v>
      </c>
      <c r="E198" s="122">
        <v>10584.222074810999</v>
      </c>
      <c r="F198" s="122"/>
      <c r="G198" s="122">
        <v>-56.270680880354298</v>
      </c>
      <c r="H198" s="122">
        <v>287.54935345255899</v>
      </c>
      <c r="I198" s="122"/>
      <c r="J198" s="122">
        <v>11295</v>
      </c>
      <c r="K198" s="122">
        <v>133</v>
      </c>
      <c r="L198" s="122">
        <v>1238</v>
      </c>
      <c r="M198" s="122">
        <v>51678.494813512298</v>
      </c>
      <c r="N198" s="122">
        <v>96566.064890944806</v>
      </c>
      <c r="O198" s="122"/>
      <c r="P198" s="122">
        <v>185</v>
      </c>
      <c r="Q198" s="122">
        <v>8039.8143089790901</v>
      </c>
      <c r="R198" s="122">
        <v>187.95422644574899</v>
      </c>
      <c r="S198" s="122"/>
      <c r="T198" s="122">
        <v>562.42290507887299</v>
      </c>
      <c r="U198" s="122">
        <v>274.873551626314</v>
      </c>
    </row>
    <row r="199" spans="1:21" ht="12.75" x14ac:dyDescent="0.2">
      <c r="A199" s="122" t="s">
        <v>549</v>
      </c>
      <c r="B199" s="122">
        <v>11161</v>
      </c>
      <c r="C199" s="122"/>
      <c r="D199" s="122">
        <v>684.53608840385903</v>
      </c>
      <c r="E199" s="122">
        <v>10423.830133908899</v>
      </c>
      <c r="F199" s="122"/>
      <c r="G199" s="122">
        <v>23.1799036552807</v>
      </c>
      <c r="H199" s="122">
        <v>29.675606248438001</v>
      </c>
      <c r="I199" s="122"/>
      <c r="J199" s="122">
        <v>38955</v>
      </c>
      <c r="K199" s="122">
        <v>516</v>
      </c>
      <c r="L199" s="122">
        <v>4205</v>
      </c>
      <c r="M199" s="122">
        <v>51678.494813512298</v>
      </c>
      <c r="N199" s="122">
        <v>96566.064890944806</v>
      </c>
      <c r="O199" s="122"/>
      <c r="P199" s="122">
        <v>1023</v>
      </c>
      <c r="Q199" s="122">
        <v>8039.8143089790901</v>
      </c>
      <c r="R199" s="122">
        <v>187.95422644574899</v>
      </c>
      <c r="S199" s="122"/>
      <c r="T199" s="122">
        <v>304.54915787475198</v>
      </c>
      <c r="U199" s="122">
        <v>274.873551626314</v>
      </c>
    </row>
    <row r="200" spans="1:21" ht="12.75" x14ac:dyDescent="0.2">
      <c r="A200" s="122" t="s">
        <v>550</v>
      </c>
      <c r="B200" s="122">
        <v>10849</v>
      </c>
      <c r="C200" s="122"/>
      <c r="D200" s="122">
        <v>641.89365481981497</v>
      </c>
      <c r="E200" s="122">
        <v>9980.2284079931305</v>
      </c>
      <c r="F200" s="122"/>
      <c r="G200" s="122">
        <v>29.9830882340218</v>
      </c>
      <c r="H200" s="122">
        <v>196.76429621026301</v>
      </c>
      <c r="I200" s="122"/>
      <c r="J200" s="122">
        <v>12801</v>
      </c>
      <c r="K200" s="122">
        <v>159</v>
      </c>
      <c r="L200" s="122">
        <v>1323</v>
      </c>
      <c r="M200" s="122">
        <v>51678.494813512298</v>
      </c>
      <c r="N200" s="122">
        <v>96566.064890944806</v>
      </c>
      <c r="O200" s="122"/>
      <c r="P200" s="122">
        <v>347</v>
      </c>
      <c r="Q200" s="122">
        <v>8039.8143089790901</v>
      </c>
      <c r="R200" s="122">
        <v>187.95422644574899</v>
      </c>
      <c r="S200" s="122"/>
      <c r="T200" s="122">
        <v>471.63784783657701</v>
      </c>
      <c r="U200" s="122">
        <v>274.873551626314</v>
      </c>
    </row>
    <row r="201" spans="1:21" ht="12.75" x14ac:dyDescent="0.2">
      <c r="A201" s="122" t="s">
        <v>551</v>
      </c>
      <c r="B201" s="122">
        <v>11911</v>
      </c>
      <c r="C201" s="122"/>
      <c r="D201" s="122">
        <v>659.48443236534104</v>
      </c>
      <c r="E201" s="122">
        <v>11241.9743594171</v>
      </c>
      <c r="F201" s="122"/>
      <c r="G201" s="122">
        <v>-130.04591074653399</v>
      </c>
      <c r="H201" s="122">
        <v>139.87848221683601</v>
      </c>
      <c r="I201" s="122"/>
      <c r="J201" s="122">
        <v>12773</v>
      </c>
      <c r="K201" s="122">
        <v>163</v>
      </c>
      <c r="L201" s="122">
        <v>1487</v>
      </c>
      <c r="M201" s="122">
        <v>51678.494813512298</v>
      </c>
      <c r="N201" s="122">
        <v>96566.064890944806</v>
      </c>
      <c r="O201" s="122"/>
      <c r="P201" s="122">
        <v>92</v>
      </c>
      <c r="Q201" s="122">
        <v>8039.8143089790901</v>
      </c>
      <c r="R201" s="122">
        <v>187.95422644574899</v>
      </c>
      <c r="S201" s="122"/>
      <c r="T201" s="122">
        <v>414.75203384315</v>
      </c>
      <c r="U201" s="122">
        <v>274.873551626314</v>
      </c>
    </row>
    <row r="202" spans="1:21" ht="14.25" customHeight="1" x14ac:dyDescent="0.2">
      <c r="A202" s="19" t="s">
        <v>552</v>
      </c>
      <c r="B202" s="19"/>
      <c r="C202" s="19"/>
      <c r="D202" s="122"/>
      <c r="E202" s="122"/>
      <c r="F202" s="19"/>
      <c r="G202" s="122"/>
      <c r="H202" s="122"/>
      <c r="I202" s="19"/>
      <c r="J202" s="122"/>
      <c r="K202" s="122"/>
      <c r="L202" s="122"/>
      <c r="M202" s="122"/>
      <c r="N202" s="122"/>
      <c r="O202" s="19"/>
      <c r="P202" s="122"/>
      <c r="Q202" s="122"/>
      <c r="R202" s="122"/>
      <c r="S202" s="19"/>
      <c r="T202" s="122"/>
      <c r="U202" s="122"/>
    </row>
    <row r="203" spans="1:21" ht="12.75" x14ac:dyDescent="0.2">
      <c r="A203" s="122" t="s">
        <v>553</v>
      </c>
      <c r="B203" s="122">
        <v>9626</v>
      </c>
      <c r="C203" s="122"/>
      <c r="D203" s="122">
        <v>551.41711668674395</v>
      </c>
      <c r="E203" s="122">
        <v>8854.5455217804301</v>
      </c>
      <c r="F203" s="122"/>
      <c r="G203" s="122">
        <v>-73.778618311786204</v>
      </c>
      <c r="H203" s="122">
        <v>294.14618017445201</v>
      </c>
      <c r="I203" s="122"/>
      <c r="J203" s="122">
        <v>26054</v>
      </c>
      <c r="K203" s="122">
        <v>278</v>
      </c>
      <c r="L203" s="122">
        <v>2389</v>
      </c>
      <c r="M203" s="122">
        <v>51678.494813512298</v>
      </c>
      <c r="N203" s="122">
        <v>96566.064890944806</v>
      </c>
      <c r="O203" s="122"/>
      <c r="P203" s="122">
        <v>370</v>
      </c>
      <c r="Q203" s="122">
        <v>8039.8143089790901</v>
      </c>
      <c r="R203" s="122">
        <v>187.95422644574899</v>
      </c>
      <c r="S203" s="122"/>
      <c r="T203" s="122">
        <v>569.01973180076595</v>
      </c>
      <c r="U203" s="122">
        <v>274.873551626314</v>
      </c>
    </row>
    <row r="204" spans="1:21" ht="12.75" x14ac:dyDescent="0.2">
      <c r="A204" s="122" t="s">
        <v>554</v>
      </c>
      <c r="B204" s="122">
        <v>9566</v>
      </c>
      <c r="C204" s="122"/>
      <c r="D204" s="122">
        <v>515.20901467845897</v>
      </c>
      <c r="E204" s="122">
        <v>8573.8342860010798</v>
      </c>
      <c r="F204" s="122"/>
      <c r="G204" s="122">
        <v>-83.283878299293505</v>
      </c>
      <c r="H204" s="122">
        <v>559.84523116487196</v>
      </c>
      <c r="I204" s="122"/>
      <c r="J204" s="122">
        <v>8526</v>
      </c>
      <c r="K204" s="122">
        <v>85</v>
      </c>
      <c r="L204" s="122">
        <v>757</v>
      </c>
      <c r="M204" s="122">
        <v>51678.494813512298</v>
      </c>
      <c r="N204" s="122">
        <v>96566.064890944806</v>
      </c>
      <c r="O204" s="122"/>
      <c r="P204" s="122">
        <v>111</v>
      </c>
      <c r="Q204" s="122">
        <v>8039.8143089790901</v>
      </c>
      <c r="R204" s="122">
        <v>187.95422644574899</v>
      </c>
      <c r="S204" s="122"/>
      <c r="T204" s="122">
        <v>834.71878279118596</v>
      </c>
      <c r="U204" s="122">
        <v>274.873551626314</v>
      </c>
    </row>
    <row r="205" spans="1:21" ht="12.75" x14ac:dyDescent="0.2">
      <c r="A205" s="122" t="s">
        <v>555</v>
      </c>
      <c r="B205" s="122">
        <v>10166</v>
      </c>
      <c r="C205" s="122"/>
      <c r="D205" s="122">
        <v>495.09506892507198</v>
      </c>
      <c r="E205" s="122">
        <v>9180.8247825150102</v>
      </c>
      <c r="F205" s="122"/>
      <c r="G205" s="122">
        <v>21.110287975696401</v>
      </c>
      <c r="H205" s="122">
        <v>468.85663847344102</v>
      </c>
      <c r="I205" s="122"/>
      <c r="J205" s="122">
        <v>10960</v>
      </c>
      <c r="K205" s="122">
        <v>105</v>
      </c>
      <c r="L205" s="122">
        <v>1042</v>
      </c>
      <c r="M205" s="122">
        <v>51678.494813512298</v>
      </c>
      <c r="N205" s="122">
        <v>96566.064890944806</v>
      </c>
      <c r="O205" s="122"/>
      <c r="P205" s="122">
        <v>285</v>
      </c>
      <c r="Q205" s="122">
        <v>8039.8143089790901</v>
      </c>
      <c r="R205" s="122">
        <v>187.95422644574899</v>
      </c>
      <c r="S205" s="122"/>
      <c r="T205" s="122">
        <v>743.73019009975496</v>
      </c>
      <c r="U205" s="122">
        <v>274.873551626314</v>
      </c>
    </row>
    <row r="206" spans="1:21" ht="12.75" x14ac:dyDescent="0.2">
      <c r="A206" s="122" t="s">
        <v>556</v>
      </c>
      <c r="B206" s="122">
        <v>10967</v>
      </c>
      <c r="C206" s="122"/>
      <c r="D206" s="122">
        <v>586.69149644193499</v>
      </c>
      <c r="E206" s="122">
        <v>10456.8963815188</v>
      </c>
      <c r="F206" s="122"/>
      <c r="G206" s="122">
        <v>-95.276251702474099</v>
      </c>
      <c r="H206" s="122">
        <v>18.895065161687</v>
      </c>
      <c r="I206" s="122"/>
      <c r="J206" s="122">
        <v>11451</v>
      </c>
      <c r="K206" s="122">
        <v>130</v>
      </c>
      <c r="L206" s="122">
        <v>1240</v>
      </c>
      <c r="M206" s="122">
        <v>51678.494813512298</v>
      </c>
      <c r="N206" s="122">
        <v>96566.064890944806</v>
      </c>
      <c r="O206" s="122"/>
      <c r="P206" s="122">
        <v>132</v>
      </c>
      <c r="Q206" s="122">
        <v>8039.8143089790901</v>
      </c>
      <c r="R206" s="122">
        <v>187.95422644574899</v>
      </c>
      <c r="S206" s="122"/>
      <c r="T206" s="122">
        <v>293.768616788001</v>
      </c>
      <c r="U206" s="122">
        <v>274.873551626314</v>
      </c>
    </row>
    <row r="207" spans="1:21" ht="12.75" x14ac:dyDescent="0.2">
      <c r="A207" s="122" t="s">
        <v>557</v>
      </c>
      <c r="B207" s="122">
        <v>9727</v>
      </c>
      <c r="C207" s="122"/>
      <c r="D207" s="122">
        <v>518.89473993485797</v>
      </c>
      <c r="E207" s="122">
        <v>9035.4212763457108</v>
      </c>
      <c r="F207" s="122"/>
      <c r="G207" s="122">
        <v>-89.485795650572996</v>
      </c>
      <c r="H207" s="122">
        <v>261.73714625161199</v>
      </c>
      <c r="I207" s="122"/>
      <c r="J207" s="122">
        <v>9063</v>
      </c>
      <c r="K207" s="122">
        <v>91</v>
      </c>
      <c r="L207" s="122">
        <v>848</v>
      </c>
      <c r="M207" s="122">
        <v>51678.494813512298</v>
      </c>
      <c r="N207" s="122">
        <v>96566.064890944806</v>
      </c>
      <c r="O207" s="122"/>
      <c r="P207" s="122">
        <v>111</v>
      </c>
      <c r="Q207" s="122">
        <v>8039.8143089790901</v>
      </c>
      <c r="R207" s="122">
        <v>187.95422644574899</v>
      </c>
      <c r="S207" s="122"/>
      <c r="T207" s="122">
        <v>536.61069787792599</v>
      </c>
      <c r="U207" s="122">
        <v>274.873551626314</v>
      </c>
    </row>
    <row r="208" spans="1:21" ht="12.75" x14ac:dyDescent="0.2">
      <c r="A208" s="122" t="s">
        <v>558</v>
      </c>
      <c r="B208" s="122">
        <v>8321</v>
      </c>
      <c r="C208" s="122"/>
      <c r="D208" s="122">
        <v>468.345845419093</v>
      </c>
      <c r="E208" s="122">
        <v>7552.2004261442098</v>
      </c>
      <c r="F208" s="122"/>
      <c r="G208" s="122">
        <v>-93.503105924051098</v>
      </c>
      <c r="H208" s="122">
        <v>394.31994315051401</v>
      </c>
      <c r="I208" s="122"/>
      <c r="J208" s="122">
        <v>11917</v>
      </c>
      <c r="K208" s="122">
        <v>108</v>
      </c>
      <c r="L208" s="122">
        <v>932</v>
      </c>
      <c r="M208" s="122">
        <v>51678.494813512298</v>
      </c>
      <c r="N208" s="122">
        <v>96566.064890944806</v>
      </c>
      <c r="O208" s="122"/>
      <c r="P208" s="122">
        <v>140</v>
      </c>
      <c r="Q208" s="122">
        <v>8039.8143089790901</v>
      </c>
      <c r="R208" s="122">
        <v>187.95422644574899</v>
      </c>
      <c r="S208" s="122"/>
      <c r="T208" s="122">
        <v>669.19349477682795</v>
      </c>
      <c r="U208" s="122">
        <v>274.873551626314</v>
      </c>
    </row>
    <row r="209" spans="1:21" ht="12.75" x14ac:dyDescent="0.2">
      <c r="A209" s="122" t="s">
        <v>559</v>
      </c>
      <c r="B209" s="122">
        <v>12459</v>
      </c>
      <c r="C209" s="122"/>
      <c r="D209" s="122">
        <v>828.17047332305901</v>
      </c>
      <c r="E209" s="122">
        <v>11888.833171947201</v>
      </c>
      <c r="F209" s="122"/>
      <c r="G209" s="122">
        <v>-139.89428717426799</v>
      </c>
      <c r="H209" s="122">
        <v>-118.51576830534</v>
      </c>
      <c r="I209" s="122"/>
      <c r="J209" s="122">
        <v>15725</v>
      </c>
      <c r="K209" s="122">
        <v>252</v>
      </c>
      <c r="L209" s="122">
        <v>1936</v>
      </c>
      <c r="M209" s="122">
        <v>51678.494813512298</v>
      </c>
      <c r="N209" s="122">
        <v>96566.064890944806</v>
      </c>
      <c r="O209" s="122"/>
      <c r="P209" s="122">
        <v>94</v>
      </c>
      <c r="Q209" s="122">
        <v>8039.8143089790901</v>
      </c>
      <c r="R209" s="122">
        <v>187.95422644574899</v>
      </c>
      <c r="S209" s="122"/>
      <c r="T209" s="122">
        <v>156.35778332097399</v>
      </c>
      <c r="U209" s="122">
        <v>274.873551626314</v>
      </c>
    </row>
    <row r="210" spans="1:21" ht="12.75" x14ac:dyDescent="0.2">
      <c r="A210" s="122" t="s">
        <v>560</v>
      </c>
      <c r="B210" s="122">
        <v>9140</v>
      </c>
      <c r="C210" s="122"/>
      <c r="D210" s="122">
        <v>574.66385394302301</v>
      </c>
      <c r="E210" s="122">
        <v>8736.1037884444195</v>
      </c>
      <c r="F210" s="122"/>
      <c r="G210" s="122">
        <v>-64.769417747007196</v>
      </c>
      <c r="H210" s="122">
        <v>-106.261379704109</v>
      </c>
      <c r="I210" s="122"/>
      <c r="J210" s="122">
        <v>90198</v>
      </c>
      <c r="K210" s="122">
        <v>1003</v>
      </c>
      <c r="L210" s="122">
        <v>8160</v>
      </c>
      <c r="M210" s="122">
        <v>51678.494813512298</v>
      </c>
      <c r="N210" s="122">
        <v>96566.064890944806</v>
      </c>
      <c r="O210" s="122"/>
      <c r="P210" s="122">
        <v>1382</v>
      </c>
      <c r="Q210" s="122">
        <v>8039.8143089790901</v>
      </c>
      <c r="R210" s="122">
        <v>187.95422644574899</v>
      </c>
      <c r="S210" s="122"/>
      <c r="T210" s="122">
        <v>168.61217192220499</v>
      </c>
      <c r="U210" s="122">
        <v>274.873551626314</v>
      </c>
    </row>
    <row r="211" spans="1:21" ht="12.75" x14ac:dyDescent="0.2">
      <c r="A211" s="122" t="s">
        <v>561</v>
      </c>
      <c r="B211" s="122">
        <v>10898</v>
      </c>
      <c r="C211" s="122"/>
      <c r="D211" s="122">
        <v>599.99608385179499</v>
      </c>
      <c r="E211" s="122">
        <v>10114.8861190854</v>
      </c>
      <c r="F211" s="122"/>
      <c r="G211" s="122">
        <v>-113.688145117044</v>
      </c>
      <c r="H211" s="122">
        <v>297.13967701582999</v>
      </c>
      <c r="I211" s="122"/>
      <c r="J211" s="122">
        <v>11800</v>
      </c>
      <c r="K211" s="122">
        <v>137</v>
      </c>
      <c r="L211" s="122">
        <v>1236</v>
      </c>
      <c r="M211" s="122">
        <v>51678.494813512298</v>
      </c>
      <c r="N211" s="122">
        <v>96566.064890944806</v>
      </c>
      <c r="O211" s="122"/>
      <c r="P211" s="122">
        <v>109</v>
      </c>
      <c r="Q211" s="122">
        <v>8039.8143089790901</v>
      </c>
      <c r="R211" s="122">
        <v>187.95422644574899</v>
      </c>
      <c r="S211" s="122"/>
      <c r="T211" s="122">
        <v>572.01322864214399</v>
      </c>
      <c r="U211" s="122">
        <v>274.873551626314</v>
      </c>
    </row>
    <row r="212" spans="1:21" ht="12.75" x14ac:dyDescent="0.2">
      <c r="A212" s="122" t="s">
        <v>562</v>
      </c>
      <c r="B212" s="122">
        <v>9423</v>
      </c>
      <c r="C212" s="122"/>
      <c r="D212" s="122">
        <v>553.00241703892198</v>
      </c>
      <c r="E212" s="122">
        <v>8830.3288230704693</v>
      </c>
      <c r="F212" s="122"/>
      <c r="G212" s="122">
        <v>-30.553622042323799</v>
      </c>
      <c r="H212" s="122">
        <v>70.163755889439003</v>
      </c>
      <c r="I212" s="122"/>
      <c r="J212" s="122">
        <v>24671</v>
      </c>
      <c r="K212" s="122">
        <v>264</v>
      </c>
      <c r="L212" s="122">
        <v>2256</v>
      </c>
      <c r="M212" s="122">
        <v>51678.494813512298</v>
      </c>
      <c r="N212" s="122">
        <v>96566.064890944806</v>
      </c>
      <c r="O212" s="122"/>
      <c r="P212" s="122">
        <v>483</v>
      </c>
      <c r="Q212" s="122">
        <v>8039.8143089790901</v>
      </c>
      <c r="R212" s="122">
        <v>187.95422644574899</v>
      </c>
      <c r="S212" s="122"/>
      <c r="T212" s="122">
        <v>345.03730751575301</v>
      </c>
      <c r="U212" s="122">
        <v>274.873551626314</v>
      </c>
    </row>
    <row r="213" spans="1:21" ht="12.75" x14ac:dyDescent="0.2">
      <c r="A213" s="122" t="s">
        <v>563</v>
      </c>
      <c r="B213" s="122">
        <v>9158</v>
      </c>
      <c r="C213" s="122"/>
      <c r="D213" s="122">
        <v>497.70621008197998</v>
      </c>
      <c r="E213" s="122">
        <v>8654.2621023184893</v>
      </c>
      <c r="F213" s="122"/>
      <c r="G213" s="122">
        <v>-58.904237537577302</v>
      </c>
      <c r="H213" s="122">
        <v>64.819830920483</v>
      </c>
      <c r="I213" s="122"/>
      <c r="J213" s="122">
        <v>3738</v>
      </c>
      <c r="K213" s="122">
        <v>36</v>
      </c>
      <c r="L213" s="122">
        <v>335</v>
      </c>
      <c r="M213" s="122">
        <v>51678.494813512298</v>
      </c>
      <c r="N213" s="122">
        <v>96566.064890944806</v>
      </c>
      <c r="O213" s="122"/>
      <c r="P213" s="122">
        <v>60</v>
      </c>
      <c r="Q213" s="122">
        <v>8039.8143089790901</v>
      </c>
      <c r="R213" s="122">
        <v>187.95422644574899</v>
      </c>
      <c r="S213" s="122"/>
      <c r="T213" s="122">
        <v>339.69338254679701</v>
      </c>
      <c r="U213" s="122">
        <v>274.873551626314</v>
      </c>
    </row>
    <row r="214" spans="1:21" ht="12.75" x14ac:dyDescent="0.2">
      <c r="A214" s="122" t="s">
        <v>564</v>
      </c>
      <c r="B214" s="122">
        <v>10070</v>
      </c>
      <c r="C214" s="122"/>
      <c r="D214" s="122">
        <v>536.45496346206505</v>
      </c>
      <c r="E214" s="122">
        <v>9260.4135387262995</v>
      </c>
      <c r="F214" s="122"/>
      <c r="G214" s="122">
        <v>-23.0247683030735</v>
      </c>
      <c r="H214" s="122">
        <v>295.96898791070203</v>
      </c>
      <c r="I214" s="122"/>
      <c r="J214" s="122">
        <v>4046</v>
      </c>
      <c r="K214" s="122">
        <v>42</v>
      </c>
      <c r="L214" s="122">
        <v>388</v>
      </c>
      <c r="M214" s="122">
        <v>51678.494813512298</v>
      </c>
      <c r="N214" s="122">
        <v>96566.064890944806</v>
      </c>
      <c r="O214" s="122"/>
      <c r="P214" s="122">
        <v>83</v>
      </c>
      <c r="Q214" s="122">
        <v>8039.8143089790901</v>
      </c>
      <c r="R214" s="122">
        <v>187.95422644574899</v>
      </c>
      <c r="S214" s="122"/>
      <c r="T214" s="122">
        <v>570.84253953701602</v>
      </c>
      <c r="U214" s="122">
        <v>274.873551626314</v>
      </c>
    </row>
    <row r="215" spans="1:21" ht="12.75" x14ac:dyDescent="0.2">
      <c r="A215" s="122" t="s">
        <v>565</v>
      </c>
      <c r="B215" s="122">
        <v>10032</v>
      </c>
      <c r="C215" s="122"/>
      <c r="D215" s="122">
        <v>600.50988386651204</v>
      </c>
      <c r="E215" s="122">
        <v>8782.65662807029</v>
      </c>
      <c r="F215" s="122"/>
      <c r="G215" s="122">
        <v>-99.321636670783903</v>
      </c>
      <c r="H215" s="122">
        <v>748.41119921669599</v>
      </c>
      <c r="I215" s="122"/>
      <c r="J215" s="122">
        <v>13425</v>
      </c>
      <c r="K215" s="122">
        <v>156</v>
      </c>
      <c r="L215" s="122">
        <v>1221</v>
      </c>
      <c r="M215" s="122">
        <v>51678.494813512298</v>
      </c>
      <c r="N215" s="122">
        <v>96566.064890944806</v>
      </c>
      <c r="O215" s="122"/>
      <c r="P215" s="122">
        <v>148</v>
      </c>
      <c r="Q215" s="122">
        <v>8039.8143089790901</v>
      </c>
      <c r="R215" s="122">
        <v>187.95422644574899</v>
      </c>
      <c r="S215" s="122"/>
      <c r="T215" s="122">
        <v>1023.28475084301</v>
      </c>
      <c r="U215" s="122">
        <v>274.873551626314</v>
      </c>
    </row>
    <row r="216" spans="1:21" ht="12.75" x14ac:dyDescent="0.2">
      <c r="A216" s="122" t="s">
        <v>566</v>
      </c>
      <c r="B216" s="122">
        <v>10473</v>
      </c>
      <c r="C216" s="122"/>
      <c r="D216" s="122">
        <v>552.05709933196101</v>
      </c>
      <c r="E216" s="122">
        <v>9401.4936841308809</v>
      </c>
      <c r="F216" s="122"/>
      <c r="G216" s="122">
        <v>-42.411627492183797</v>
      </c>
      <c r="H216" s="122">
        <v>561.58946593553696</v>
      </c>
      <c r="I216" s="122"/>
      <c r="J216" s="122">
        <v>15633</v>
      </c>
      <c r="K216" s="122">
        <v>167</v>
      </c>
      <c r="L216" s="122">
        <v>1522</v>
      </c>
      <c r="M216" s="122">
        <v>51678.494813512298</v>
      </c>
      <c r="N216" s="122">
        <v>96566.064890944806</v>
      </c>
      <c r="O216" s="122"/>
      <c r="P216" s="122">
        <v>283</v>
      </c>
      <c r="Q216" s="122">
        <v>8039.8143089790901</v>
      </c>
      <c r="R216" s="122">
        <v>187.95422644574899</v>
      </c>
      <c r="S216" s="122"/>
      <c r="T216" s="122">
        <v>836.46301756185096</v>
      </c>
      <c r="U216" s="122">
        <v>274.873551626314</v>
      </c>
    </row>
    <row r="217" spans="1:21" ht="12.75" x14ac:dyDescent="0.2">
      <c r="A217" s="122" t="s">
        <v>567</v>
      </c>
      <c r="B217" s="122">
        <v>9213</v>
      </c>
      <c r="C217" s="122"/>
      <c r="D217" s="122">
        <v>526.59490154289801</v>
      </c>
      <c r="E217" s="122">
        <v>7800.5129252854604</v>
      </c>
      <c r="F217" s="122"/>
      <c r="G217" s="122">
        <v>-68.371155533988201</v>
      </c>
      <c r="H217" s="122">
        <v>954.66882125504605</v>
      </c>
      <c r="I217" s="122"/>
      <c r="J217" s="122">
        <v>12169</v>
      </c>
      <c r="K217" s="122">
        <v>124</v>
      </c>
      <c r="L217" s="122">
        <v>983</v>
      </c>
      <c r="M217" s="122">
        <v>51678.494813512298</v>
      </c>
      <c r="N217" s="122">
        <v>96566.064890944806</v>
      </c>
      <c r="O217" s="122"/>
      <c r="P217" s="122">
        <v>181</v>
      </c>
      <c r="Q217" s="122">
        <v>8039.8143089790901</v>
      </c>
      <c r="R217" s="122">
        <v>187.95422644574899</v>
      </c>
      <c r="S217" s="122"/>
      <c r="T217" s="122">
        <v>1229.5423728813601</v>
      </c>
      <c r="U217" s="122">
        <v>274.873551626314</v>
      </c>
    </row>
    <row r="218" spans="1:21" ht="12.75" x14ac:dyDescent="0.2">
      <c r="A218" s="122" t="s">
        <v>568</v>
      </c>
      <c r="B218" s="122">
        <v>11095</v>
      </c>
      <c r="C218" s="122"/>
      <c r="D218" s="122">
        <v>601.99893536527702</v>
      </c>
      <c r="E218" s="122">
        <v>9745.8219738300395</v>
      </c>
      <c r="F218" s="122"/>
      <c r="G218" s="122">
        <v>-57.967270857715803</v>
      </c>
      <c r="H218" s="122">
        <v>804.70052805094599</v>
      </c>
      <c r="I218" s="122"/>
      <c r="J218" s="122">
        <v>9958</v>
      </c>
      <c r="K218" s="122">
        <v>116</v>
      </c>
      <c r="L218" s="122">
        <v>1005</v>
      </c>
      <c r="M218" s="122">
        <v>51678.494813512298</v>
      </c>
      <c r="N218" s="122">
        <v>96566.064890944806</v>
      </c>
      <c r="O218" s="122"/>
      <c r="P218" s="122">
        <v>161</v>
      </c>
      <c r="Q218" s="122">
        <v>8039.8143089790901</v>
      </c>
      <c r="R218" s="122">
        <v>187.95422644574899</v>
      </c>
      <c r="S218" s="122"/>
      <c r="T218" s="122">
        <v>1079.57407967726</v>
      </c>
      <c r="U218" s="122">
        <v>274.873551626314</v>
      </c>
    </row>
    <row r="219" spans="1:21" ht="14.25" customHeight="1" x14ac:dyDescent="0.2">
      <c r="A219" s="19" t="s">
        <v>569</v>
      </c>
      <c r="B219" s="19"/>
      <c r="C219" s="19"/>
      <c r="D219" s="122"/>
      <c r="E219" s="122"/>
      <c r="F219" s="19"/>
      <c r="G219" s="122"/>
      <c r="H219" s="122"/>
      <c r="I219" s="19"/>
      <c r="J219" s="122"/>
      <c r="K219" s="122"/>
      <c r="L219" s="122"/>
      <c r="M219" s="122"/>
      <c r="N219" s="122"/>
      <c r="O219" s="19"/>
      <c r="P219" s="122"/>
      <c r="Q219" s="122"/>
      <c r="R219" s="122"/>
      <c r="S219" s="19"/>
      <c r="T219" s="122"/>
      <c r="U219" s="122"/>
    </row>
    <row r="220" spans="1:21" ht="12.75" x14ac:dyDescent="0.2">
      <c r="A220" s="122" t="s">
        <v>570</v>
      </c>
      <c r="B220" s="122">
        <v>10022</v>
      </c>
      <c r="C220" s="122"/>
      <c r="D220" s="122">
        <v>535.93191749520804</v>
      </c>
      <c r="E220" s="122">
        <v>9047.1840621989595</v>
      </c>
      <c r="F220" s="122"/>
      <c r="G220" s="122">
        <v>-113.841419484765</v>
      </c>
      <c r="H220" s="122">
        <v>552.78851611932998</v>
      </c>
      <c r="I220" s="122"/>
      <c r="J220" s="122">
        <v>11282</v>
      </c>
      <c r="K220" s="122">
        <v>117</v>
      </c>
      <c r="L220" s="122">
        <v>1057</v>
      </c>
      <c r="M220" s="122">
        <v>51678.494813512298</v>
      </c>
      <c r="N220" s="122">
        <v>96566.064890944806</v>
      </c>
      <c r="O220" s="122"/>
      <c r="P220" s="122">
        <v>104</v>
      </c>
      <c r="Q220" s="122">
        <v>8039.8143089790901</v>
      </c>
      <c r="R220" s="122">
        <v>187.95422644574899</v>
      </c>
      <c r="S220" s="122"/>
      <c r="T220" s="122">
        <v>827.66206774564398</v>
      </c>
      <c r="U220" s="122">
        <v>274.873551626314</v>
      </c>
    </row>
    <row r="221" spans="1:21" ht="12.75" x14ac:dyDescent="0.2">
      <c r="A221" s="122" t="s">
        <v>571</v>
      </c>
      <c r="B221" s="122">
        <v>9412</v>
      </c>
      <c r="C221" s="122"/>
      <c r="D221" s="122">
        <v>494.788377858584</v>
      </c>
      <c r="E221" s="122">
        <v>8763.2020589971798</v>
      </c>
      <c r="F221" s="122"/>
      <c r="G221" s="122">
        <v>-51.572736970924097</v>
      </c>
      <c r="H221" s="122">
        <v>205.152403672893</v>
      </c>
      <c r="I221" s="122"/>
      <c r="J221" s="122">
        <v>9609</v>
      </c>
      <c r="K221" s="122">
        <v>92</v>
      </c>
      <c r="L221" s="122">
        <v>872</v>
      </c>
      <c r="M221" s="122">
        <v>51678.494813512298</v>
      </c>
      <c r="N221" s="122">
        <v>96566.064890944806</v>
      </c>
      <c r="O221" s="122"/>
      <c r="P221" s="122">
        <v>163</v>
      </c>
      <c r="Q221" s="122">
        <v>8039.8143089790901</v>
      </c>
      <c r="R221" s="122">
        <v>187.95422644574899</v>
      </c>
      <c r="S221" s="122"/>
      <c r="T221" s="122">
        <v>480.025955299207</v>
      </c>
      <c r="U221" s="122">
        <v>274.873551626314</v>
      </c>
    </row>
    <row r="222" spans="1:21" ht="12.75" x14ac:dyDescent="0.2">
      <c r="A222" s="122" t="s">
        <v>572</v>
      </c>
      <c r="B222" s="122">
        <v>10612</v>
      </c>
      <c r="C222" s="122"/>
      <c r="D222" s="122">
        <v>617.53968497199799</v>
      </c>
      <c r="E222" s="122">
        <v>9823.8338108750904</v>
      </c>
      <c r="F222" s="122"/>
      <c r="G222" s="122">
        <v>-38.450362690051101</v>
      </c>
      <c r="H222" s="122">
        <v>209.572263929971</v>
      </c>
      <c r="I222" s="122"/>
      <c r="J222" s="122">
        <v>15649</v>
      </c>
      <c r="K222" s="122">
        <v>187</v>
      </c>
      <c r="L222" s="122">
        <v>1592</v>
      </c>
      <c r="M222" s="122">
        <v>51678.494813512298</v>
      </c>
      <c r="N222" s="122">
        <v>96566.064890944806</v>
      </c>
      <c r="O222" s="122"/>
      <c r="P222" s="122">
        <v>291</v>
      </c>
      <c r="Q222" s="122">
        <v>8039.8143089790901</v>
      </c>
      <c r="R222" s="122">
        <v>187.95422644574899</v>
      </c>
      <c r="S222" s="122"/>
      <c r="T222" s="122">
        <v>484.44581555628503</v>
      </c>
      <c r="U222" s="122">
        <v>274.873551626314</v>
      </c>
    </row>
    <row r="223" spans="1:21" ht="12.75" x14ac:dyDescent="0.2">
      <c r="A223" s="122" t="s">
        <v>573</v>
      </c>
      <c r="B223" s="122">
        <v>8748</v>
      </c>
      <c r="C223" s="122"/>
      <c r="D223" s="122">
        <v>434.39474486000802</v>
      </c>
      <c r="E223" s="122">
        <v>8157.6544030876603</v>
      </c>
      <c r="F223" s="122"/>
      <c r="G223" s="122">
        <v>11.40793840285</v>
      </c>
      <c r="H223" s="122">
        <v>144.73983989148201</v>
      </c>
      <c r="I223" s="122"/>
      <c r="J223" s="122">
        <v>7138</v>
      </c>
      <c r="K223" s="122">
        <v>60</v>
      </c>
      <c r="L223" s="122">
        <v>603</v>
      </c>
      <c r="M223" s="122">
        <v>51678.494813512298</v>
      </c>
      <c r="N223" s="122">
        <v>96566.064890944806</v>
      </c>
      <c r="O223" s="122"/>
      <c r="P223" s="122">
        <v>177</v>
      </c>
      <c r="Q223" s="122">
        <v>8039.8143089790901</v>
      </c>
      <c r="R223" s="122">
        <v>187.95422644574899</v>
      </c>
      <c r="S223" s="122"/>
      <c r="T223" s="122">
        <v>419.613391517796</v>
      </c>
      <c r="U223" s="122">
        <v>274.873551626314</v>
      </c>
    </row>
    <row r="224" spans="1:21" ht="12.75" x14ac:dyDescent="0.2">
      <c r="A224" s="122" t="s">
        <v>574</v>
      </c>
      <c r="B224" s="122">
        <v>10043</v>
      </c>
      <c r="C224" s="122"/>
      <c r="D224" s="122">
        <v>548.29498721520702</v>
      </c>
      <c r="E224" s="122">
        <v>9625.6173137741807</v>
      </c>
      <c r="F224" s="122"/>
      <c r="G224" s="122">
        <v>-15.247494286135201</v>
      </c>
      <c r="H224" s="122">
        <v>-115.96937571346299</v>
      </c>
      <c r="I224" s="122"/>
      <c r="J224" s="122">
        <v>30538</v>
      </c>
      <c r="K224" s="122">
        <v>324</v>
      </c>
      <c r="L224" s="122">
        <v>3044</v>
      </c>
      <c r="M224" s="122">
        <v>51678.494813512298</v>
      </c>
      <c r="N224" s="122">
        <v>96566.064890944806</v>
      </c>
      <c r="O224" s="122"/>
      <c r="P224" s="122">
        <v>656</v>
      </c>
      <c r="Q224" s="122">
        <v>8039.8143089790901</v>
      </c>
      <c r="R224" s="122">
        <v>187.95422644574899</v>
      </c>
      <c r="S224" s="122"/>
      <c r="T224" s="122">
        <v>158.904175912851</v>
      </c>
      <c r="U224" s="122">
        <v>274.873551626314</v>
      </c>
    </row>
    <row r="225" spans="1:21" ht="12.75" x14ac:dyDescent="0.2">
      <c r="A225" s="122" t="s">
        <v>575</v>
      </c>
      <c r="B225" s="122">
        <v>11940</v>
      </c>
      <c r="C225" s="122"/>
      <c r="D225" s="122">
        <v>794.53202863185697</v>
      </c>
      <c r="E225" s="122">
        <v>11184.7167125492</v>
      </c>
      <c r="F225" s="122"/>
      <c r="G225" s="122">
        <v>-38.342982390967798</v>
      </c>
      <c r="H225" s="122">
        <v>-0.488867743856019</v>
      </c>
      <c r="I225" s="122"/>
      <c r="J225" s="122">
        <v>21334</v>
      </c>
      <c r="K225" s="122">
        <v>328</v>
      </c>
      <c r="L225" s="122">
        <v>2471</v>
      </c>
      <c r="M225" s="122">
        <v>51678.494813512298</v>
      </c>
      <c r="N225" s="122">
        <v>96566.064890944806</v>
      </c>
      <c r="O225" s="122"/>
      <c r="P225" s="122">
        <v>397</v>
      </c>
      <c r="Q225" s="122">
        <v>8039.8143089790901</v>
      </c>
      <c r="R225" s="122">
        <v>187.95422644574899</v>
      </c>
      <c r="S225" s="122"/>
      <c r="T225" s="122">
        <v>274.38468388245798</v>
      </c>
      <c r="U225" s="122">
        <v>274.873551626314</v>
      </c>
    </row>
    <row r="226" spans="1:21" ht="12.75" x14ac:dyDescent="0.2">
      <c r="A226" s="122" t="s">
        <v>576</v>
      </c>
      <c r="B226" s="122">
        <v>9431</v>
      </c>
      <c r="C226" s="122"/>
      <c r="D226" s="122">
        <v>461.65759949012602</v>
      </c>
      <c r="E226" s="122">
        <v>8643.4155122215507</v>
      </c>
      <c r="F226" s="122"/>
      <c r="G226" s="122">
        <v>-20.370078124061799</v>
      </c>
      <c r="H226" s="122">
        <v>346.67743351022199</v>
      </c>
      <c r="I226" s="122"/>
      <c r="J226" s="122">
        <v>5709</v>
      </c>
      <c r="K226" s="122">
        <v>51</v>
      </c>
      <c r="L226" s="122">
        <v>511</v>
      </c>
      <c r="M226" s="122">
        <v>51678.494813512298</v>
      </c>
      <c r="N226" s="122">
        <v>96566.064890944806</v>
      </c>
      <c r="O226" s="122"/>
      <c r="P226" s="122">
        <v>119</v>
      </c>
      <c r="Q226" s="122">
        <v>8039.8143089790901</v>
      </c>
      <c r="R226" s="122">
        <v>187.95422644574899</v>
      </c>
      <c r="S226" s="122"/>
      <c r="T226" s="122">
        <v>621.55098513653604</v>
      </c>
      <c r="U226" s="122">
        <v>274.873551626314</v>
      </c>
    </row>
    <row r="227" spans="1:21" ht="12.75" x14ac:dyDescent="0.2">
      <c r="A227" s="122" t="s">
        <v>577</v>
      </c>
      <c r="B227" s="122">
        <v>11963</v>
      </c>
      <c r="C227" s="122"/>
      <c r="D227" s="122">
        <v>920.41321302222002</v>
      </c>
      <c r="E227" s="122">
        <v>10825.111517371501</v>
      </c>
      <c r="F227" s="122"/>
      <c r="G227" s="122">
        <v>-147.94467383427599</v>
      </c>
      <c r="H227" s="122">
        <v>365.52305092878902</v>
      </c>
      <c r="I227" s="122"/>
      <c r="J227" s="122">
        <v>7636</v>
      </c>
      <c r="K227" s="122">
        <v>136</v>
      </c>
      <c r="L227" s="122">
        <v>856</v>
      </c>
      <c r="M227" s="122">
        <v>51678.494813512298</v>
      </c>
      <c r="N227" s="122">
        <v>96566.064890944806</v>
      </c>
      <c r="O227" s="122"/>
      <c r="P227" s="122">
        <v>38</v>
      </c>
      <c r="Q227" s="122">
        <v>8039.8143089790901</v>
      </c>
      <c r="R227" s="122">
        <v>187.95422644574899</v>
      </c>
      <c r="S227" s="122"/>
      <c r="T227" s="122">
        <v>640.39660255510296</v>
      </c>
      <c r="U227" s="122">
        <v>274.873551626314</v>
      </c>
    </row>
    <row r="228" spans="1:21" ht="12.75" x14ac:dyDescent="0.2">
      <c r="A228" s="122" t="s">
        <v>578</v>
      </c>
      <c r="B228" s="122">
        <v>10381</v>
      </c>
      <c r="C228" s="122"/>
      <c r="D228" s="122">
        <v>561.53351001879105</v>
      </c>
      <c r="E228" s="122">
        <v>9642.7788012310593</v>
      </c>
      <c r="F228" s="122"/>
      <c r="G228" s="122">
        <v>2.34124363706144</v>
      </c>
      <c r="H228" s="122">
        <v>174.03226278160599</v>
      </c>
      <c r="I228" s="122"/>
      <c r="J228" s="122">
        <v>23744</v>
      </c>
      <c r="K228" s="122">
        <v>258</v>
      </c>
      <c r="L228" s="122">
        <v>2371</v>
      </c>
      <c r="M228" s="122">
        <v>51678.494813512298</v>
      </c>
      <c r="N228" s="122">
        <v>96566.064890944806</v>
      </c>
      <c r="O228" s="122"/>
      <c r="P228" s="122">
        <v>562</v>
      </c>
      <c r="Q228" s="122">
        <v>8039.8143089790901</v>
      </c>
      <c r="R228" s="122">
        <v>187.95422644574899</v>
      </c>
      <c r="S228" s="122"/>
      <c r="T228" s="122">
        <v>448.90581440791999</v>
      </c>
      <c r="U228" s="122">
        <v>274.873551626314</v>
      </c>
    </row>
    <row r="229" spans="1:21" ht="12.75" x14ac:dyDescent="0.2">
      <c r="A229" s="122" t="s">
        <v>579</v>
      </c>
      <c r="B229" s="122">
        <v>9285</v>
      </c>
      <c r="C229" s="122"/>
      <c r="D229" s="122">
        <v>557.45879343381205</v>
      </c>
      <c r="E229" s="122">
        <v>8429.7583614348605</v>
      </c>
      <c r="F229" s="122"/>
      <c r="G229" s="122">
        <v>27.254546507347001</v>
      </c>
      <c r="H229" s="122">
        <v>270.16601316102498</v>
      </c>
      <c r="I229" s="122"/>
      <c r="J229" s="122">
        <v>5006</v>
      </c>
      <c r="K229" s="122">
        <v>54</v>
      </c>
      <c r="L229" s="122">
        <v>437</v>
      </c>
      <c r="M229" s="122">
        <v>51678.494813512298</v>
      </c>
      <c r="N229" s="122">
        <v>96566.064890944806</v>
      </c>
      <c r="O229" s="122"/>
      <c r="P229" s="122">
        <v>134</v>
      </c>
      <c r="Q229" s="122">
        <v>8039.8143089790901</v>
      </c>
      <c r="R229" s="122">
        <v>187.95422644574899</v>
      </c>
      <c r="S229" s="122"/>
      <c r="T229" s="122">
        <v>545.03956478733903</v>
      </c>
      <c r="U229" s="122">
        <v>274.873551626314</v>
      </c>
    </row>
    <row r="230" spans="1:21" ht="12.75" x14ac:dyDescent="0.2">
      <c r="A230" s="122" t="s">
        <v>580</v>
      </c>
      <c r="B230" s="122">
        <v>10645</v>
      </c>
      <c r="C230" s="122"/>
      <c r="D230" s="122">
        <v>615.39323406620304</v>
      </c>
      <c r="E230" s="122">
        <v>9787.8964976194402</v>
      </c>
      <c r="F230" s="122"/>
      <c r="G230" s="122">
        <v>-22.107142716222398</v>
      </c>
      <c r="H230" s="122">
        <v>263.66865082945299</v>
      </c>
      <c r="I230" s="122"/>
      <c r="J230" s="122">
        <v>10665</v>
      </c>
      <c r="K230" s="122">
        <v>127</v>
      </c>
      <c r="L230" s="122">
        <v>1081</v>
      </c>
      <c r="M230" s="122">
        <v>51678.494813512298</v>
      </c>
      <c r="N230" s="122">
        <v>96566.064890944806</v>
      </c>
      <c r="O230" s="122"/>
      <c r="P230" s="122">
        <v>220</v>
      </c>
      <c r="Q230" s="122">
        <v>8039.8143089790901</v>
      </c>
      <c r="R230" s="122">
        <v>187.95422644574899</v>
      </c>
      <c r="S230" s="122"/>
      <c r="T230" s="122">
        <v>538.54220245576698</v>
      </c>
      <c r="U230" s="122">
        <v>274.873551626314</v>
      </c>
    </row>
    <row r="231" spans="1:21" ht="12.75" x14ac:dyDescent="0.2">
      <c r="A231" s="122" t="s">
        <v>569</v>
      </c>
      <c r="B231" s="122">
        <v>10415</v>
      </c>
      <c r="C231" s="122"/>
      <c r="D231" s="122">
        <v>654.83181157808303</v>
      </c>
      <c r="E231" s="122">
        <v>9816.5719613480305</v>
      </c>
      <c r="F231" s="122"/>
      <c r="G231" s="122">
        <v>47.980336992657897</v>
      </c>
      <c r="H231" s="122">
        <v>-104.286988338103</v>
      </c>
      <c r="I231" s="122"/>
      <c r="J231" s="122">
        <v>146631</v>
      </c>
      <c r="K231" s="122">
        <v>1858</v>
      </c>
      <c r="L231" s="122">
        <v>14906</v>
      </c>
      <c r="M231" s="122">
        <v>51678.494813512298</v>
      </c>
      <c r="N231" s="122">
        <v>96566.064890944806</v>
      </c>
      <c r="O231" s="122"/>
      <c r="P231" s="122">
        <v>4303</v>
      </c>
      <c r="Q231" s="122">
        <v>8039.8143089790901</v>
      </c>
      <c r="R231" s="122">
        <v>187.95422644574899</v>
      </c>
      <c r="S231" s="122"/>
      <c r="T231" s="122">
        <v>170.58656328821101</v>
      </c>
      <c r="U231" s="122">
        <v>274.873551626314</v>
      </c>
    </row>
    <row r="232" spans="1:21" ht="14.25" customHeight="1" x14ac:dyDescent="0.2">
      <c r="A232" s="19" t="s">
        <v>581</v>
      </c>
      <c r="B232" s="19"/>
      <c r="C232" s="19"/>
      <c r="D232" s="122"/>
      <c r="E232" s="122"/>
      <c r="F232" s="19"/>
      <c r="G232" s="122"/>
      <c r="H232" s="122"/>
      <c r="I232" s="19"/>
      <c r="J232" s="122"/>
      <c r="K232" s="122"/>
      <c r="L232" s="122"/>
      <c r="M232" s="122"/>
      <c r="N232" s="122"/>
      <c r="O232" s="19"/>
      <c r="P232" s="122"/>
      <c r="Q232" s="122"/>
      <c r="R232" s="122"/>
      <c r="S232" s="19"/>
      <c r="T232" s="122"/>
      <c r="U232" s="122"/>
    </row>
    <row r="233" spans="1:21" ht="12.75" x14ac:dyDescent="0.2">
      <c r="A233" s="122" t="s">
        <v>582</v>
      </c>
      <c r="B233" s="122">
        <v>9602</v>
      </c>
      <c r="C233" s="122"/>
      <c r="D233" s="122">
        <v>579.863712213761</v>
      </c>
      <c r="E233" s="122">
        <v>9022.4640936011892</v>
      </c>
      <c r="F233" s="122"/>
      <c r="G233" s="122">
        <v>-44.541009972555003</v>
      </c>
      <c r="H233" s="122">
        <v>43.888664581774997</v>
      </c>
      <c r="I233" s="122"/>
      <c r="J233" s="122">
        <v>13903</v>
      </c>
      <c r="K233" s="122">
        <v>156</v>
      </c>
      <c r="L233" s="122">
        <v>1299</v>
      </c>
      <c r="M233" s="122">
        <v>51678.494813512298</v>
      </c>
      <c r="N233" s="122">
        <v>96566.064890944806</v>
      </c>
      <c r="O233" s="122"/>
      <c r="P233" s="122">
        <v>248</v>
      </c>
      <c r="Q233" s="122">
        <v>8039.8143089790901</v>
      </c>
      <c r="R233" s="122">
        <v>187.95422644574899</v>
      </c>
      <c r="S233" s="122"/>
      <c r="T233" s="122">
        <v>318.762216208089</v>
      </c>
      <c r="U233" s="122">
        <v>274.873551626314</v>
      </c>
    </row>
    <row r="234" spans="1:21" ht="12.75" x14ac:dyDescent="0.2">
      <c r="A234" s="122" t="s">
        <v>583</v>
      </c>
      <c r="B234" s="122">
        <v>10877</v>
      </c>
      <c r="C234" s="122"/>
      <c r="D234" s="122">
        <v>680.33421956055599</v>
      </c>
      <c r="E234" s="122">
        <v>10162.958856131399</v>
      </c>
      <c r="F234" s="122"/>
      <c r="G234" s="122">
        <v>114.62264527931001</v>
      </c>
      <c r="H234" s="122">
        <v>-80.988826342617003</v>
      </c>
      <c r="I234" s="122"/>
      <c r="J234" s="122">
        <v>13445</v>
      </c>
      <c r="K234" s="122">
        <v>177</v>
      </c>
      <c r="L234" s="122">
        <v>1415</v>
      </c>
      <c r="M234" s="122">
        <v>51678.494813512298</v>
      </c>
      <c r="N234" s="122">
        <v>96566.064890944806</v>
      </c>
      <c r="O234" s="122"/>
      <c r="P234" s="122">
        <v>506</v>
      </c>
      <c r="Q234" s="122">
        <v>8039.8143089790901</v>
      </c>
      <c r="R234" s="122">
        <v>187.95422644574899</v>
      </c>
      <c r="S234" s="122"/>
      <c r="T234" s="122">
        <v>193.88472528369701</v>
      </c>
      <c r="U234" s="122">
        <v>274.873551626314</v>
      </c>
    </row>
    <row r="235" spans="1:21" ht="12.75" x14ac:dyDescent="0.2">
      <c r="A235" s="122" t="s">
        <v>584</v>
      </c>
      <c r="B235" s="122">
        <v>10211</v>
      </c>
      <c r="C235" s="122"/>
      <c r="D235" s="122">
        <v>707.83521899464495</v>
      </c>
      <c r="E235" s="122">
        <v>9618.2068041350103</v>
      </c>
      <c r="F235" s="122"/>
      <c r="G235" s="122">
        <v>-8.3105815944834696</v>
      </c>
      <c r="H235" s="122">
        <v>-106.97343924448001</v>
      </c>
      <c r="I235" s="122"/>
      <c r="J235" s="122">
        <v>15843</v>
      </c>
      <c r="K235" s="122">
        <v>217</v>
      </c>
      <c r="L235" s="122">
        <v>1578</v>
      </c>
      <c r="M235" s="122">
        <v>51678.494813512298</v>
      </c>
      <c r="N235" s="122">
        <v>96566.064890944806</v>
      </c>
      <c r="O235" s="122"/>
      <c r="P235" s="122">
        <v>354</v>
      </c>
      <c r="Q235" s="122">
        <v>8039.8143089790901</v>
      </c>
      <c r="R235" s="122">
        <v>187.95422644574899</v>
      </c>
      <c r="S235" s="122"/>
      <c r="T235" s="122">
        <v>167.90011238183399</v>
      </c>
      <c r="U235" s="122">
        <v>274.873551626314</v>
      </c>
    </row>
    <row r="236" spans="1:21" ht="12.75" x14ac:dyDescent="0.2">
      <c r="A236" s="122" t="s">
        <v>585</v>
      </c>
      <c r="B236" s="122">
        <v>11043</v>
      </c>
      <c r="C236" s="122"/>
      <c r="D236" s="122">
        <v>668.04505866613397</v>
      </c>
      <c r="E236" s="122">
        <v>10387.265281794</v>
      </c>
      <c r="F236" s="122"/>
      <c r="G236" s="122">
        <v>-28.721661265541599</v>
      </c>
      <c r="H236" s="122">
        <v>16.510258132188</v>
      </c>
      <c r="I236" s="122"/>
      <c r="J236" s="122">
        <v>8432</v>
      </c>
      <c r="K236" s="122">
        <v>109</v>
      </c>
      <c r="L236" s="122">
        <v>907</v>
      </c>
      <c r="M236" s="122">
        <v>51678.494813512298</v>
      </c>
      <c r="N236" s="122">
        <v>96566.064890944806</v>
      </c>
      <c r="O236" s="122"/>
      <c r="P236" s="122">
        <v>167</v>
      </c>
      <c r="Q236" s="122">
        <v>8039.8143089790901</v>
      </c>
      <c r="R236" s="122">
        <v>187.95422644574899</v>
      </c>
      <c r="S236" s="122"/>
      <c r="T236" s="122">
        <v>291.38380975850203</v>
      </c>
      <c r="U236" s="122">
        <v>274.873551626314</v>
      </c>
    </row>
    <row r="237" spans="1:21" ht="12.75" x14ac:dyDescent="0.2">
      <c r="A237" s="122" t="s">
        <v>586</v>
      </c>
      <c r="B237" s="122">
        <v>10404</v>
      </c>
      <c r="C237" s="122"/>
      <c r="D237" s="122">
        <v>585.49046147100603</v>
      </c>
      <c r="E237" s="122">
        <v>9786.8497365389194</v>
      </c>
      <c r="F237" s="122"/>
      <c r="G237" s="122">
        <v>39.1434185824466</v>
      </c>
      <c r="H237" s="122">
        <v>-7.5915457503530197</v>
      </c>
      <c r="I237" s="122"/>
      <c r="J237" s="122">
        <v>25950</v>
      </c>
      <c r="K237" s="122">
        <v>294</v>
      </c>
      <c r="L237" s="122">
        <v>2630</v>
      </c>
      <c r="M237" s="122">
        <v>51678.494813512298</v>
      </c>
      <c r="N237" s="122">
        <v>96566.064890944806</v>
      </c>
      <c r="O237" s="122"/>
      <c r="P237" s="122">
        <v>733</v>
      </c>
      <c r="Q237" s="122">
        <v>8039.8143089790901</v>
      </c>
      <c r="R237" s="122">
        <v>187.95422644574899</v>
      </c>
      <c r="S237" s="122"/>
      <c r="T237" s="122">
        <v>267.28200587596098</v>
      </c>
      <c r="U237" s="122">
        <v>274.873551626314</v>
      </c>
    </row>
    <row r="238" spans="1:21" ht="12.75" x14ac:dyDescent="0.2">
      <c r="A238" s="122" t="s">
        <v>587</v>
      </c>
      <c r="B238" s="122">
        <v>9525</v>
      </c>
      <c r="C238" s="122"/>
      <c r="D238" s="122">
        <v>463.72419849916099</v>
      </c>
      <c r="E238" s="122">
        <v>9098.3729819595992</v>
      </c>
      <c r="F238" s="122"/>
      <c r="G238" s="122">
        <v>-28.406574067388998</v>
      </c>
      <c r="H238" s="122">
        <v>-8.2000786769249903</v>
      </c>
      <c r="I238" s="122"/>
      <c r="J238" s="122">
        <v>5795</v>
      </c>
      <c r="K238" s="122">
        <v>52</v>
      </c>
      <c r="L238" s="122">
        <v>546</v>
      </c>
      <c r="M238" s="122">
        <v>51678.494813512298</v>
      </c>
      <c r="N238" s="122">
        <v>96566.064890944806</v>
      </c>
      <c r="O238" s="122"/>
      <c r="P238" s="122">
        <v>115</v>
      </c>
      <c r="Q238" s="122">
        <v>8039.8143089790901</v>
      </c>
      <c r="R238" s="122">
        <v>187.95422644574899</v>
      </c>
      <c r="S238" s="122"/>
      <c r="T238" s="122">
        <v>266.67347294938901</v>
      </c>
      <c r="U238" s="122">
        <v>274.873551626314</v>
      </c>
    </row>
    <row r="239" spans="1:21" ht="12.75" x14ac:dyDescent="0.2">
      <c r="A239" s="122" t="s">
        <v>588</v>
      </c>
      <c r="B239" s="122">
        <v>10269</v>
      </c>
      <c r="C239" s="122"/>
      <c r="D239" s="122">
        <v>649.65136861257804</v>
      </c>
      <c r="E239" s="122">
        <v>9322.6666682171908</v>
      </c>
      <c r="F239" s="122"/>
      <c r="G239" s="122">
        <v>-36.531069639942203</v>
      </c>
      <c r="H239" s="122">
        <v>332.846249294659</v>
      </c>
      <c r="I239" s="122"/>
      <c r="J239" s="122">
        <v>22353</v>
      </c>
      <c r="K239" s="122">
        <v>281</v>
      </c>
      <c r="L239" s="122">
        <v>2158</v>
      </c>
      <c r="M239" s="122">
        <v>51678.494813512298</v>
      </c>
      <c r="N239" s="122">
        <v>96566.064890944806</v>
      </c>
      <c r="O239" s="122"/>
      <c r="P239" s="122">
        <v>421</v>
      </c>
      <c r="Q239" s="122">
        <v>8039.8143089790901</v>
      </c>
      <c r="R239" s="122">
        <v>187.95422644574899</v>
      </c>
      <c r="S239" s="122"/>
      <c r="T239" s="122">
        <v>607.71980092097294</v>
      </c>
      <c r="U239" s="122">
        <v>274.873551626314</v>
      </c>
    </row>
    <row r="240" spans="1:21" ht="12.75" x14ac:dyDescent="0.2">
      <c r="A240" s="122" t="s">
        <v>589</v>
      </c>
      <c r="B240" s="122">
        <v>9655</v>
      </c>
      <c r="C240" s="122"/>
      <c r="D240" s="122">
        <v>490.06475099740697</v>
      </c>
      <c r="E240" s="122">
        <v>8721.2521915506695</v>
      </c>
      <c r="F240" s="122"/>
      <c r="G240" s="122">
        <v>-49.993989940350197</v>
      </c>
      <c r="H240" s="122">
        <v>493.58188958235701</v>
      </c>
      <c r="I240" s="122"/>
      <c r="J240" s="122">
        <v>4429</v>
      </c>
      <c r="K240" s="122">
        <v>42</v>
      </c>
      <c r="L240" s="122">
        <v>400</v>
      </c>
      <c r="M240" s="122">
        <v>51678.494813512298</v>
      </c>
      <c r="N240" s="122">
        <v>96566.064890944806</v>
      </c>
      <c r="O240" s="122"/>
      <c r="P240" s="122">
        <v>76</v>
      </c>
      <c r="Q240" s="122">
        <v>8039.8143089790901</v>
      </c>
      <c r="R240" s="122">
        <v>187.95422644574899</v>
      </c>
      <c r="S240" s="122"/>
      <c r="T240" s="122">
        <v>768.455441208671</v>
      </c>
      <c r="U240" s="122">
        <v>274.873551626314</v>
      </c>
    </row>
    <row r="241" spans="1:21" ht="12.75" x14ac:dyDescent="0.2">
      <c r="A241" s="122" t="s">
        <v>590</v>
      </c>
      <c r="B241" s="122">
        <v>10744</v>
      </c>
      <c r="C241" s="122"/>
      <c r="D241" s="122">
        <v>780.90577708061096</v>
      </c>
      <c r="E241" s="122">
        <v>9878.3657195329797</v>
      </c>
      <c r="F241" s="122"/>
      <c r="G241" s="122">
        <v>-64.068033196742107</v>
      </c>
      <c r="H241" s="122">
        <v>148.948492461862</v>
      </c>
      <c r="I241" s="122"/>
      <c r="J241" s="122">
        <v>10059</v>
      </c>
      <c r="K241" s="122">
        <v>152</v>
      </c>
      <c r="L241" s="122">
        <v>1029</v>
      </c>
      <c r="M241" s="122">
        <v>51678.494813512298</v>
      </c>
      <c r="N241" s="122">
        <v>96566.064890944806</v>
      </c>
      <c r="O241" s="122"/>
      <c r="P241" s="122">
        <v>155</v>
      </c>
      <c r="Q241" s="122">
        <v>8039.8143089790901</v>
      </c>
      <c r="R241" s="122">
        <v>187.95422644574899</v>
      </c>
      <c r="S241" s="122"/>
      <c r="T241" s="122">
        <v>423.82204408817603</v>
      </c>
      <c r="U241" s="122">
        <v>274.873551626314</v>
      </c>
    </row>
    <row r="242" spans="1:21" ht="12.75" x14ac:dyDescent="0.2">
      <c r="A242" s="122" t="s">
        <v>591</v>
      </c>
      <c r="B242" s="122">
        <v>10462</v>
      </c>
      <c r="C242" s="122"/>
      <c r="D242" s="122">
        <v>624.33454933431904</v>
      </c>
      <c r="E242" s="122">
        <v>9916.6575524624495</v>
      </c>
      <c r="F242" s="122"/>
      <c r="G242" s="122">
        <v>37.337273421247602</v>
      </c>
      <c r="H242" s="122">
        <v>-116.638948577821</v>
      </c>
      <c r="I242" s="122"/>
      <c r="J242" s="122">
        <v>147420</v>
      </c>
      <c r="K242" s="122">
        <v>1781</v>
      </c>
      <c r="L242" s="122">
        <v>15139</v>
      </c>
      <c r="M242" s="122">
        <v>51678.494813512298</v>
      </c>
      <c r="N242" s="122">
        <v>96566.064890944806</v>
      </c>
      <c r="O242" s="122"/>
      <c r="P242" s="122">
        <v>4131</v>
      </c>
      <c r="Q242" s="122">
        <v>8039.8143089790901</v>
      </c>
      <c r="R242" s="122">
        <v>187.95422644574899</v>
      </c>
      <c r="S242" s="122"/>
      <c r="T242" s="122">
        <v>158.234603048493</v>
      </c>
      <c r="U242" s="122">
        <v>274.873551626314</v>
      </c>
    </row>
    <row r="243" spans="1:21" ht="14.25" customHeight="1" x14ac:dyDescent="0.2">
      <c r="A243" s="19" t="s">
        <v>592</v>
      </c>
      <c r="B243" s="19"/>
      <c r="C243" s="19"/>
      <c r="D243" s="122"/>
      <c r="E243" s="122"/>
      <c r="F243" s="19"/>
      <c r="G243" s="122"/>
      <c r="H243" s="122"/>
      <c r="I243" s="19"/>
      <c r="J243" s="122"/>
      <c r="K243" s="122"/>
      <c r="L243" s="122"/>
      <c r="M243" s="122"/>
      <c r="N243" s="122"/>
      <c r="O243" s="19"/>
      <c r="P243" s="122"/>
      <c r="Q243" s="122"/>
      <c r="R243" s="122"/>
      <c r="S243" s="19"/>
      <c r="T243" s="122"/>
      <c r="U243" s="122"/>
    </row>
    <row r="244" spans="1:21" ht="12.75" x14ac:dyDescent="0.2">
      <c r="A244" s="122" t="s">
        <v>593</v>
      </c>
      <c r="B244" s="122">
        <v>9542</v>
      </c>
      <c r="C244" s="122"/>
      <c r="D244" s="122">
        <v>626.98748079085306</v>
      </c>
      <c r="E244" s="122">
        <v>8847.3377530583693</v>
      </c>
      <c r="F244" s="122"/>
      <c r="G244" s="122">
        <v>-5.3652913167388796</v>
      </c>
      <c r="H244" s="122">
        <v>72.794861203389004</v>
      </c>
      <c r="I244" s="122"/>
      <c r="J244" s="122">
        <v>23161</v>
      </c>
      <c r="K244" s="122">
        <v>281</v>
      </c>
      <c r="L244" s="122">
        <v>2122</v>
      </c>
      <c r="M244" s="122">
        <v>51678.494813512298</v>
      </c>
      <c r="N244" s="122">
        <v>96566.064890944806</v>
      </c>
      <c r="O244" s="122"/>
      <c r="P244" s="122">
        <v>526</v>
      </c>
      <c r="Q244" s="122">
        <v>8039.8143089790901</v>
      </c>
      <c r="R244" s="122">
        <v>187.95422644574899</v>
      </c>
      <c r="S244" s="122"/>
      <c r="T244" s="122">
        <v>347.66841282970302</v>
      </c>
      <c r="U244" s="122">
        <v>274.873551626314</v>
      </c>
    </row>
    <row r="245" spans="1:21" ht="12.75" x14ac:dyDescent="0.2">
      <c r="A245" s="122" t="s">
        <v>594</v>
      </c>
      <c r="B245" s="122">
        <v>11195</v>
      </c>
      <c r="C245" s="122"/>
      <c r="D245" s="122">
        <v>661.95421036608798</v>
      </c>
      <c r="E245" s="122">
        <v>10589.631835087501</v>
      </c>
      <c r="F245" s="122"/>
      <c r="G245" s="122">
        <v>72.228896877929103</v>
      </c>
      <c r="H245" s="122">
        <v>-129.125313093827</v>
      </c>
      <c r="I245" s="122"/>
      <c r="J245" s="122">
        <v>51604</v>
      </c>
      <c r="K245" s="122">
        <v>661</v>
      </c>
      <c r="L245" s="122">
        <v>5659</v>
      </c>
      <c r="M245" s="122">
        <v>51678.494813512298</v>
      </c>
      <c r="N245" s="122">
        <v>96566.064890944806</v>
      </c>
      <c r="O245" s="122"/>
      <c r="P245" s="122">
        <v>1670</v>
      </c>
      <c r="Q245" s="122">
        <v>8039.8143089790901</v>
      </c>
      <c r="R245" s="122">
        <v>187.95422644574899</v>
      </c>
      <c r="S245" s="122"/>
      <c r="T245" s="122">
        <v>145.74823853248699</v>
      </c>
      <c r="U245" s="122">
        <v>274.873551626314</v>
      </c>
    </row>
    <row r="246" spans="1:21" ht="12.75" x14ac:dyDescent="0.2">
      <c r="A246" s="122" t="s">
        <v>595</v>
      </c>
      <c r="B246" s="122">
        <v>10429</v>
      </c>
      <c r="C246" s="122"/>
      <c r="D246" s="122">
        <v>620.84071952438296</v>
      </c>
      <c r="E246" s="122">
        <v>9901.8509808431809</v>
      </c>
      <c r="F246" s="122"/>
      <c r="G246" s="122">
        <v>-80.775285584087797</v>
      </c>
      <c r="H246" s="122">
        <v>-13.216875681266</v>
      </c>
      <c r="I246" s="122"/>
      <c r="J246" s="122">
        <v>57685</v>
      </c>
      <c r="K246" s="122">
        <v>693</v>
      </c>
      <c r="L246" s="122">
        <v>5915</v>
      </c>
      <c r="M246" s="122">
        <v>51678.494813512298</v>
      </c>
      <c r="N246" s="122">
        <v>96566.064890944806</v>
      </c>
      <c r="O246" s="122"/>
      <c r="P246" s="122">
        <v>769</v>
      </c>
      <c r="Q246" s="122">
        <v>8039.8143089790901</v>
      </c>
      <c r="R246" s="122">
        <v>187.95422644574899</v>
      </c>
      <c r="S246" s="122"/>
      <c r="T246" s="122">
        <v>261.65667594504799</v>
      </c>
      <c r="U246" s="122">
        <v>274.873551626314</v>
      </c>
    </row>
    <row r="247" spans="1:21" ht="12.75" x14ac:dyDescent="0.2">
      <c r="A247" s="122" t="s">
        <v>596</v>
      </c>
      <c r="B247" s="122">
        <v>11211</v>
      </c>
      <c r="C247" s="122"/>
      <c r="D247" s="122">
        <v>660.26578140113998</v>
      </c>
      <c r="E247" s="122">
        <v>10306.7072699328</v>
      </c>
      <c r="F247" s="122"/>
      <c r="G247" s="122">
        <v>-124.741927210532</v>
      </c>
      <c r="H247" s="122">
        <v>368.30885329871802</v>
      </c>
      <c r="I247" s="122"/>
      <c r="J247" s="122">
        <v>10175</v>
      </c>
      <c r="K247" s="122">
        <v>130</v>
      </c>
      <c r="L247" s="122">
        <v>1086</v>
      </c>
      <c r="M247" s="122">
        <v>51678.494813512298</v>
      </c>
      <c r="N247" s="122">
        <v>96566.064890944806</v>
      </c>
      <c r="O247" s="122"/>
      <c r="P247" s="122">
        <v>80</v>
      </c>
      <c r="Q247" s="122">
        <v>8039.8143089790901</v>
      </c>
      <c r="R247" s="122">
        <v>187.95422644574899</v>
      </c>
      <c r="S247" s="122"/>
      <c r="T247" s="122">
        <v>643.18240492503196</v>
      </c>
      <c r="U247" s="122">
        <v>274.873551626314</v>
      </c>
    </row>
    <row r="248" spans="1:21" ht="12.75" x14ac:dyDescent="0.2">
      <c r="A248" s="122" t="s">
        <v>597</v>
      </c>
      <c r="B248" s="122">
        <v>10159</v>
      </c>
      <c r="C248" s="122"/>
      <c r="D248" s="122">
        <v>568.22612497879095</v>
      </c>
      <c r="E248" s="122">
        <v>9443.62525807571</v>
      </c>
      <c r="F248" s="122"/>
      <c r="G248" s="122">
        <v>-37.6724636040855</v>
      </c>
      <c r="H248" s="122">
        <v>184.598314118997</v>
      </c>
      <c r="I248" s="122"/>
      <c r="J248" s="122">
        <v>15461</v>
      </c>
      <c r="K248" s="122">
        <v>170</v>
      </c>
      <c r="L248" s="122">
        <v>1512</v>
      </c>
      <c r="M248" s="122">
        <v>51678.494813512298</v>
      </c>
      <c r="N248" s="122">
        <v>96566.064890944806</v>
      </c>
      <c r="O248" s="122"/>
      <c r="P248" s="122">
        <v>289</v>
      </c>
      <c r="Q248" s="122">
        <v>8039.8143089790901</v>
      </c>
      <c r="R248" s="122">
        <v>187.95422644574899</v>
      </c>
      <c r="S248" s="122"/>
      <c r="T248" s="122">
        <v>459.47186574531099</v>
      </c>
      <c r="U248" s="122">
        <v>274.873551626314</v>
      </c>
    </row>
    <row r="249" spans="1:21" ht="12.75" x14ac:dyDescent="0.2">
      <c r="A249" s="122" t="s">
        <v>598</v>
      </c>
      <c r="B249" s="122">
        <v>9639</v>
      </c>
      <c r="C249" s="122"/>
      <c r="D249" s="122">
        <v>519.88425813554602</v>
      </c>
      <c r="E249" s="122">
        <v>9104.24884700853</v>
      </c>
      <c r="F249" s="122"/>
      <c r="G249" s="122">
        <v>-107.592375804635</v>
      </c>
      <c r="H249" s="122">
        <v>122.007125365126</v>
      </c>
      <c r="I249" s="122"/>
      <c r="J249" s="122">
        <v>15507</v>
      </c>
      <c r="K249" s="122">
        <v>156</v>
      </c>
      <c r="L249" s="122">
        <v>1462</v>
      </c>
      <c r="M249" s="122">
        <v>51678.494813512298</v>
      </c>
      <c r="N249" s="122">
        <v>96566.064890944806</v>
      </c>
      <c r="O249" s="122"/>
      <c r="P249" s="122">
        <v>155</v>
      </c>
      <c r="Q249" s="122">
        <v>8039.8143089790901</v>
      </c>
      <c r="R249" s="122">
        <v>187.95422644574899</v>
      </c>
      <c r="S249" s="122"/>
      <c r="T249" s="122">
        <v>396.88067699144</v>
      </c>
      <c r="U249" s="122">
        <v>274.873551626314</v>
      </c>
    </row>
    <row r="250" spans="1:21" ht="12.75" x14ac:dyDescent="0.2">
      <c r="A250" s="122" t="s">
        <v>599</v>
      </c>
      <c r="B250" s="122">
        <v>9883</v>
      </c>
      <c r="C250" s="122"/>
      <c r="D250" s="122">
        <v>529.58320901976697</v>
      </c>
      <c r="E250" s="122">
        <v>9200.1827687284895</v>
      </c>
      <c r="F250" s="122"/>
      <c r="G250" s="122">
        <v>1.0036489332940699</v>
      </c>
      <c r="H250" s="122">
        <v>152.10781289610301</v>
      </c>
      <c r="I250" s="122"/>
      <c r="J250" s="122">
        <v>26933</v>
      </c>
      <c r="K250" s="122">
        <v>276</v>
      </c>
      <c r="L250" s="122">
        <v>2566</v>
      </c>
      <c r="M250" s="122">
        <v>51678.494813512298</v>
      </c>
      <c r="N250" s="122">
        <v>96566.064890944806</v>
      </c>
      <c r="O250" s="122"/>
      <c r="P250" s="122">
        <v>633</v>
      </c>
      <c r="Q250" s="122">
        <v>8039.8143089790901</v>
      </c>
      <c r="R250" s="122">
        <v>187.95422644574899</v>
      </c>
      <c r="S250" s="122"/>
      <c r="T250" s="122">
        <v>426.98136452241698</v>
      </c>
      <c r="U250" s="122">
        <v>274.873551626314</v>
      </c>
    </row>
    <row r="251" spans="1:21" ht="12.75" x14ac:dyDescent="0.2">
      <c r="A251" s="122" t="s">
        <v>600</v>
      </c>
      <c r="B251" s="122">
        <v>9910</v>
      </c>
      <c r="C251" s="122"/>
      <c r="D251" s="122">
        <v>507.00336800492698</v>
      </c>
      <c r="E251" s="122">
        <v>8736.9752497703503</v>
      </c>
      <c r="F251" s="122"/>
      <c r="G251" s="122">
        <v>-79.598786348518104</v>
      </c>
      <c r="H251" s="122">
        <v>745.77450755892596</v>
      </c>
      <c r="I251" s="122"/>
      <c r="J251" s="122">
        <v>10091</v>
      </c>
      <c r="K251" s="122">
        <v>99</v>
      </c>
      <c r="L251" s="122">
        <v>913</v>
      </c>
      <c r="M251" s="122">
        <v>51678.494813512298</v>
      </c>
      <c r="N251" s="122">
        <v>96566.064890944806</v>
      </c>
      <c r="O251" s="122"/>
      <c r="P251" s="122">
        <v>136</v>
      </c>
      <c r="Q251" s="122">
        <v>8039.8143089790901</v>
      </c>
      <c r="R251" s="122">
        <v>187.95422644574899</v>
      </c>
      <c r="S251" s="122"/>
      <c r="T251" s="122">
        <v>1020.64805918524</v>
      </c>
      <c r="U251" s="122">
        <v>274.873551626314</v>
      </c>
    </row>
    <row r="252" spans="1:21" ht="12.75" x14ac:dyDescent="0.2">
      <c r="A252" s="122" t="s">
        <v>601</v>
      </c>
      <c r="B252" s="122">
        <v>9922</v>
      </c>
      <c r="C252" s="122"/>
      <c r="D252" s="122">
        <v>527.51360650905099</v>
      </c>
      <c r="E252" s="122">
        <v>9361.8464212040799</v>
      </c>
      <c r="F252" s="122"/>
      <c r="G252" s="122">
        <v>-116.98786906583599</v>
      </c>
      <c r="H252" s="122">
        <v>149.31229171727799</v>
      </c>
      <c r="I252" s="122"/>
      <c r="J252" s="122">
        <v>20279</v>
      </c>
      <c r="K252" s="122">
        <v>207</v>
      </c>
      <c r="L252" s="122">
        <v>1966</v>
      </c>
      <c r="M252" s="122">
        <v>51678.494813512298</v>
      </c>
      <c r="N252" s="122">
        <v>96566.064890944806</v>
      </c>
      <c r="O252" s="122"/>
      <c r="P252" s="122">
        <v>179</v>
      </c>
      <c r="Q252" s="122">
        <v>8039.8143089790901</v>
      </c>
      <c r="R252" s="122">
        <v>187.95422644574899</v>
      </c>
      <c r="S252" s="122"/>
      <c r="T252" s="122">
        <v>424.18584334359201</v>
      </c>
      <c r="U252" s="122">
        <v>274.873551626314</v>
      </c>
    </row>
    <row r="253" spans="1:21" ht="12.75" x14ac:dyDescent="0.2">
      <c r="A253" s="122" t="s">
        <v>602</v>
      </c>
      <c r="B253" s="122">
        <v>9761</v>
      </c>
      <c r="C253" s="122"/>
      <c r="D253" s="122">
        <v>474.52924839692099</v>
      </c>
      <c r="E253" s="122">
        <v>9218.8853670848093</v>
      </c>
      <c r="F253" s="122"/>
      <c r="G253" s="122">
        <v>-52.023828567659002</v>
      </c>
      <c r="H253" s="122">
        <v>119.87695313284399</v>
      </c>
      <c r="I253" s="122"/>
      <c r="J253" s="122">
        <v>6861</v>
      </c>
      <c r="K253" s="122">
        <v>63</v>
      </c>
      <c r="L253" s="122">
        <v>655</v>
      </c>
      <c r="M253" s="122">
        <v>51678.494813512298</v>
      </c>
      <c r="N253" s="122">
        <v>96566.064890944806</v>
      </c>
      <c r="O253" s="122"/>
      <c r="P253" s="122">
        <v>116</v>
      </c>
      <c r="Q253" s="122">
        <v>8039.8143089790901</v>
      </c>
      <c r="R253" s="122">
        <v>187.95422644574899</v>
      </c>
      <c r="S253" s="122"/>
      <c r="T253" s="122">
        <v>394.75050475915799</v>
      </c>
      <c r="U253" s="122">
        <v>274.873551626314</v>
      </c>
    </row>
    <row r="254" spans="1:21" ht="12.75" x14ac:dyDescent="0.2">
      <c r="A254" s="122" t="s">
        <v>603</v>
      </c>
      <c r="B254" s="122">
        <v>9477</v>
      </c>
      <c r="C254" s="122"/>
      <c r="D254" s="122">
        <v>495.07769533946902</v>
      </c>
      <c r="E254" s="122">
        <v>8619.4285997904899</v>
      </c>
      <c r="F254" s="122"/>
      <c r="G254" s="122">
        <v>-124.26372989340901</v>
      </c>
      <c r="H254" s="122">
        <v>486.72541104850302</v>
      </c>
      <c r="I254" s="122"/>
      <c r="J254" s="122">
        <v>10856</v>
      </c>
      <c r="K254" s="122">
        <v>104</v>
      </c>
      <c r="L254" s="122">
        <v>969</v>
      </c>
      <c r="M254" s="122">
        <v>51678.494813512298</v>
      </c>
      <c r="N254" s="122">
        <v>96566.064890944806</v>
      </c>
      <c r="O254" s="122"/>
      <c r="P254" s="122">
        <v>86</v>
      </c>
      <c r="Q254" s="122">
        <v>8039.8143089790901</v>
      </c>
      <c r="R254" s="122">
        <v>187.95422644574899</v>
      </c>
      <c r="S254" s="122"/>
      <c r="T254" s="122">
        <v>761.59896267481702</v>
      </c>
      <c r="U254" s="122">
        <v>274.873551626314</v>
      </c>
    </row>
    <row r="255" spans="1:21" ht="12.75" x14ac:dyDescent="0.2">
      <c r="A255" s="122" t="s">
        <v>604</v>
      </c>
      <c r="B255" s="122">
        <v>9636</v>
      </c>
      <c r="C255" s="122"/>
      <c r="D255" s="122">
        <v>558.99371051374601</v>
      </c>
      <c r="E255" s="122">
        <v>8878.5189371727593</v>
      </c>
      <c r="F255" s="122"/>
      <c r="G255" s="122">
        <v>-95.093597338464505</v>
      </c>
      <c r="H255" s="122">
        <v>293.105719613693</v>
      </c>
      <c r="I255" s="122"/>
      <c r="J255" s="122">
        <v>10909</v>
      </c>
      <c r="K255" s="122">
        <v>118</v>
      </c>
      <c r="L255" s="122">
        <v>1003</v>
      </c>
      <c r="M255" s="122">
        <v>51678.494813512298</v>
      </c>
      <c r="N255" s="122">
        <v>96566.064890944806</v>
      </c>
      <c r="O255" s="122"/>
      <c r="P255" s="122">
        <v>126</v>
      </c>
      <c r="Q255" s="122">
        <v>8039.8143089790901</v>
      </c>
      <c r="R255" s="122">
        <v>187.95422644574899</v>
      </c>
      <c r="S255" s="122"/>
      <c r="T255" s="122">
        <v>567.97927124000705</v>
      </c>
      <c r="U255" s="122">
        <v>274.873551626314</v>
      </c>
    </row>
    <row r="256" spans="1:21" ht="12.75" x14ac:dyDescent="0.2">
      <c r="A256" s="122" t="s">
        <v>605</v>
      </c>
      <c r="B256" s="122">
        <v>10342</v>
      </c>
      <c r="C256" s="122"/>
      <c r="D256" s="122">
        <v>564.05356958641403</v>
      </c>
      <c r="E256" s="122">
        <v>9520.7206319504494</v>
      </c>
      <c r="F256" s="122"/>
      <c r="G256" s="122">
        <v>-129.93644323103399</v>
      </c>
      <c r="H256" s="122">
        <v>386.68626488744701</v>
      </c>
      <c r="I256" s="122"/>
      <c r="J256" s="122">
        <v>11086</v>
      </c>
      <c r="K256" s="122">
        <v>121</v>
      </c>
      <c r="L256" s="122">
        <v>1093</v>
      </c>
      <c r="M256" s="122">
        <v>51678.494813512298</v>
      </c>
      <c r="N256" s="122">
        <v>96566.064890944806</v>
      </c>
      <c r="O256" s="122"/>
      <c r="P256" s="122">
        <v>80</v>
      </c>
      <c r="Q256" s="122">
        <v>8039.8143089790901</v>
      </c>
      <c r="R256" s="122">
        <v>187.95422644574899</v>
      </c>
      <c r="S256" s="122"/>
      <c r="T256" s="122">
        <v>661.55981651376101</v>
      </c>
      <c r="U256" s="122">
        <v>274.873551626314</v>
      </c>
    </row>
    <row r="257" spans="1:21" ht="12.75" x14ac:dyDescent="0.2">
      <c r="A257" s="122" t="s">
        <v>606</v>
      </c>
      <c r="B257" s="122">
        <v>10648</v>
      </c>
      <c r="C257" s="122"/>
      <c r="D257" s="122">
        <v>465.43676328265002</v>
      </c>
      <c r="E257" s="122">
        <v>9763.2163225011009</v>
      </c>
      <c r="F257" s="122"/>
      <c r="G257" s="122">
        <v>-72.332260061534797</v>
      </c>
      <c r="H257" s="122">
        <v>491.29864150922998</v>
      </c>
      <c r="I257" s="122"/>
      <c r="J257" s="122">
        <v>6884</v>
      </c>
      <c r="K257" s="122">
        <v>62</v>
      </c>
      <c r="L257" s="122">
        <v>696</v>
      </c>
      <c r="M257" s="122">
        <v>51678.494813512298</v>
      </c>
      <c r="N257" s="122">
        <v>96566.064890944806</v>
      </c>
      <c r="O257" s="122"/>
      <c r="P257" s="122">
        <v>99</v>
      </c>
      <c r="Q257" s="122">
        <v>8039.8143089790901</v>
      </c>
      <c r="R257" s="122">
        <v>187.95422644574899</v>
      </c>
      <c r="S257" s="122"/>
      <c r="T257" s="122">
        <v>766.17219313554403</v>
      </c>
      <c r="U257" s="122">
        <v>274.873551626314</v>
      </c>
    </row>
    <row r="258" spans="1:21" ht="12.75" x14ac:dyDescent="0.2">
      <c r="A258" s="122" t="s">
        <v>607</v>
      </c>
      <c r="B258" s="122">
        <v>10804</v>
      </c>
      <c r="C258" s="122"/>
      <c r="D258" s="122">
        <v>543.28862284414095</v>
      </c>
      <c r="E258" s="122">
        <v>9493.3537298669999</v>
      </c>
      <c r="F258" s="122"/>
      <c r="G258" s="122">
        <v>-135.41388574209199</v>
      </c>
      <c r="H258" s="122">
        <v>902.592282621766</v>
      </c>
      <c r="I258" s="122"/>
      <c r="J258" s="122">
        <v>7039</v>
      </c>
      <c r="K258" s="122">
        <v>74</v>
      </c>
      <c r="L258" s="122">
        <v>692</v>
      </c>
      <c r="M258" s="122">
        <v>51678.494813512298</v>
      </c>
      <c r="N258" s="122">
        <v>96566.064890944806</v>
      </c>
      <c r="O258" s="122"/>
      <c r="P258" s="122">
        <v>46</v>
      </c>
      <c r="Q258" s="122">
        <v>8039.8143089790901</v>
      </c>
      <c r="R258" s="122">
        <v>187.95422644574899</v>
      </c>
      <c r="S258" s="122"/>
      <c r="T258" s="122">
        <v>1177.46583424808</v>
      </c>
      <c r="U258" s="122">
        <v>274.873551626314</v>
      </c>
    </row>
    <row r="259" spans="1:21" ht="14.25" customHeight="1" x14ac:dyDescent="0.2">
      <c r="A259" s="19" t="s">
        <v>608</v>
      </c>
      <c r="B259" s="19"/>
      <c r="C259" s="19"/>
      <c r="D259" s="122"/>
      <c r="E259" s="122"/>
      <c r="F259" s="19"/>
      <c r="G259" s="122"/>
      <c r="H259" s="122"/>
      <c r="I259" s="19"/>
      <c r="J259" s="122"/>
      <c r="K259" s="122"/>
      <c r="L259" s="122"/>
      <c r="M259" s="122"/>
      <c r="N259" s="122"/>
      <c r="O259" s="19"/>
      <c r="P259" s="122"/>
      <c r="Q259" s="122"/>
      <c r="R259" s="122"/>
      <c r="S259" s="19"/>
      <c r="T259" s="122"/>
      <c r="U259" s="122"/>
    </row>
    <row r="260" spans="1:21" ht="12.75" x14ac:dyDescent="0.2">
      <c r="A260" s="122" t="s">
        <v>609</v>
      </c>
      <c r="B260" s="122">
        <v>9931</v>
      </c>
      <c r="C260" s="122"/>
      <c r="D260" s="122">
        <v>604.505398130505</v>
      </c>
      <c r="E260" s="122">
        <v>9276.8543159001201</v>
      </c>
      <c r="F260" s="122"/>
      <c r="G260" s="122">
        <v>-57.186701943062502</v>
      </c>
      <c r="H260" s="122">
        <v>107.11319144914</v>
      </c>
      <c r="I260" s="122"/>
      <c r="J260" s="122">
        <v>26929</v>
      </c>
      <c r="K260" s="122">
        <v>315</v>
      </c>
      <c r="L260" s="122">
        <v>2587</v>
      </c>
      <c r="M260" s="122">
        <v>51678.494813512298</v>
      </c>
      <c r="N260" s="122">
        <v>96566.064890944806</v>
      </c>
      <c r="O260" s="122"/>
      <c r="P260" s="122">
        <v>438</v>
      </c>
      <c r="Q260" s="122">
        <v>8039.8143089790901</v>
      </c>
      <c r="R260" s="122">
        <v>187.95422644574899</v>
      </c>
      <c r="S260" s="122"/>
      <c r="T260" s="122">
        <v>381.986743075454</v>
      </c>
      <c r="U260" s="122">
        <v>274.873551626314</v>
      </c>
    </row>
    <row r="261" spans="1:21" ht="12.75" x14ac:dyDescent="0.2">
      <c r="A261" s="122" t="s">
        <v>610</v>
      </c>
      <c r="B261" s="122">
        <v>10327</v>
      </c>
      <c r="C261" s="122"/>
      <c r="D261" s="122">
        <v>610.58389170171802</v>
      </c>
      <c r="E261" s="122">
        <v>9854.2133200834905</v>
      </c>
      <c r="F261" s="122"/>
      <c r="G261" s="122">
        <v>-12.636192851143299</v>
      </c>
      <c r="H261" s="122">
        <v>-125.51894335092</v>
      </c>
      <c r="I261" s="122"/>
      <c r="J261" s="122">
        <v>99788</v>
      </c>
      <c r="K261" s="122">
        <v>1179</v>
      </c>
      <c r="L261" s="122">
        <v>10183</v>
      </c>
      <c r="M261" s="122">
        <v>51678.494813512298</v>
      </c>
      <c r="N261" s="122">
        <v>96566.064890944806</v>
      </c>
      <c r="O261" s="122"/>
      <c r="P261" s="122">
        <v>2176</v>
      </c>
      <c r="Q261" s="122">
        <v>8039.8143089790901</v>
      </c>
      <c r="R261" s="122">
        <v>187.95422644574899</v>
      </c>
      <c r="S261" s="122"/>
      <c r="T261" s="122">
        <v>149.35460827539401</v>
      </c>
      <c r="U261" s="122">
        <v>274.873551626314</v>
      </c>
    </row>
    <row r="262" spans="1:21" ht="12.75" x14ac:dyDescent="0.2">
      <c r="A262" s="122" t="s">
        <v>611</v>
      </c>
      <c r="B262" s="122">
        <v>9249</v>
      </c>
      <c r="C262" s="122"/>
      <c r="D262" s="122">
        <v>561.95770186169796</v>
      </c>
      <c r="E262" s="122">
        <v>8642.8849379599305</v>
      </c>
      <c r="F262" s="122"/>
      <c r="G262" s="122">
        <v>-59.337372694828701</v>
      </c>
      <c r="H262" s="122">
        <v>103.05078748034001</v>
      </c>
      <c r="I262" s="122"/>
      <c r="J262" s="122">
        <v>9564</v>
      </c>
      <c r="K262" s="122">
        <v>104</v>
      </c>
      <c r="L262" s="122">
        <v>856</v>
      </c>
      <c r="M262" s="122">
        <v>51678.494813512298</v>
      </c>
      <c r="N262" s="122">
        <v>96566.064890944806</v>
      </c>
      <c r="O262" s="122"/>
      <c r="P262" s="122">
        <v>153</v>
      </c>
      <c r="Q262" s="122">
        <v>8039.8143089790901</v>
      </c>
      <c r="R262" s="122">
        <v>187.95422644574899</v>
      </c>
      <c r="S262" s="122"/>
      <c r="T262" s="122">
        <v>377.92433910665397</v>
      </c>
      <c r="U262" s="122">
        <v>274.873551626314</v>
      </c>
    </row>
    <row r="263" spans="1:21" ht="12.75" x14ac:dyDescent="0.2">
      <c r="A263" s="122" t="s">
        <v>612</v>
      </c>
      <c r="B263" s="122">
        <v>10533</v>
      </c>
      <c r="C263" s="122"/>
      <c r="D263" s="122">
        <v>594.38789980956005</v>
      </c>
      <c r="E263" s="122">
        <v>9848.4493108435599</v>
      </c>
      <c r="F263" s="122"/>
      <c r="G263" s="122">
        <v>-89.447694388496899</v>
      </c>
      <c r="H263" s="122">
        <v>179.11206496074601</v>
      </c>
      <c r="I263" s="122"/>
      <c r="J263" s="122">
        <v>37299</v>
      </c>
      <c r="K263" s="122">
        <v>429</v>
      </c>
      <c r="L263" s="122">
        <v>3804</v>
      </c>
      <c r="M263" s="122">
        <v>51678.494813512298</v>
      </c>
      <c r="N263" s="122">
        <v>96566.064890944806</v>
      </c>
      <c r="O263" s="122"/>
      <c r="P263" s="122">
        <v>457</v>
      </c>
      <c r="Q263" s="122">
        <v>8039.8143089790901</v>
      </c>
      <c r="R263" s="122">
        <v>187.95422644574899</v>
      </c>
      <c r="S263" s="122"/>
      <c r="T263" s="122">
        <v>453.98561658706001</v>
      </c>
      <c r="U263" s="122">
        <v>274.873551626314</v>
      </c>
    </row>
    <row r="264" spans="1:21" ht="12.75" x14ac:dyDescent="0.2">
      <c r="A264" s="122" t="s">
        <v>613</v>
      </c>
      <c r="B264" s="122">
        <v>10644</v>
      </c>
      <c r="C264" s="122"/>
      <c r="D264" s="122">
        <v>533.941547084592</v>
      </c>
      <c r="E264" s="122">
        <v>9653.0612934463206</v>
      </c>
      <c r="F264" s="122"/>
      <c r="G264" s="122">
        <v>-75.792344335902598</v>
      </c>
      <c r="H264" s="122">
        <v>533.12068226790404</v>
      </c>
      <c r="I264" s="122"/>
      <c r="J264" s="122">
        <v>19067</v>
      </c>
      <c r="K264" s="122">
        <v>197</v>
      </c>
      <c r="L264" s="122">
        <v>1906</v>
      </c>
      <c r="M264" s="122">
        <v>51678.494813512298</v>
      </c>
      <c r="N264" s="122">
        <v>96566.064890944806</v>
      </c>
      <c r="O264" s="122"/>
      <c r="P264" s="122">
        <v>266</v>
      </c>
      <c r="Q264" s="122">
        <v>8039.8143089790901</v>
      </c>
      <c r="R264" s="122">
        <v>187.95422644574899</v>
      </c>
      <c r="S264" s="122"/>
      <c r="T264" s="122">
        <v>807.99423389421804</v>
      </c>
      <c r="U264" s="122">
        <v>274.873551626314</v>
      </c>
    </row>
    <row r="265" spans="1:21" ht="12.75" x14ac:dyDescent="0.2">
      <c r="A265" s="122" t="s">
        <v>614</v>
      </c>
      <c r="B265" s="122">
        <v>10853</v>
      </c>
      <c r="C265" s="122"/>
      <c r="D265" s="122">
        <v>630.29180931210499</v>
      </c>
      <c r="E265" s="122">
        <v>9229.1612854451505</v>
      </c>
      <c r="F265" s="122"/>
      <c r="G265" s="122">
        <v>-82.2895446433741</v>
      </c>
      <c r="H265" s="122">
        <v>1075.67921636042</v>
      </c>
      <c r="I265" s="122"/>
      <c r="J265" s="122">
        <v>9511</v>
      </c>
      <c r="K265" s="122">
        <v>116</v>
      </c>
      <c r="L265" s="122">
        <v>909</v>
      </c>
      <c r="M265" s="122">
        <v>51678.494813512298</v>
      </c>
      <c r="N265" s="122">
        <v>96566.064890944806</v>
      </c>
      <c r="O265" s="122"/>
      <c r="P265" s="122">
        <v>125</v>
      </c>
      <c r="Q265" s="122">
        <v>8039.8143089790901</v>
      </c>
      <c r="R265" s="122">
        <v>187.95422644574899</v>
      </c>
      <c r="S265" s="122"/>
      <c r="T265" s="122">
        <v>1350.55276798673</v>
      </c>
      <c r="U265" s="122">
        <v>274.873551626314</v>
      </c>
    </row>
    <row r="266" spans="1:21" ht="12.75" x14ac:dyDescent="0.2">
      <c r="A266" s="122" t="s">
        <v>615</v>
      </c>
      <c r="B266" s="122">
        <v>8683</v>
      </c>
      <c r="C266" s="122"/>
      <c r="D266" s="122">
        <v>450.06885851931798</v>
      </c>
      <c r="E266" s="122">
        <v>7981.21164740733</v>
      </c>
      <c r="F266" s="122"/>
      <c r="G266" s="122">
        <v>-82.239454964978705</v>
      </c>
      <c r="H266" s="122">
        <v>334.17542864784201</v>
      </c>
      <c r="I266" s="122"/>
      <c r="J266" s="122">
        <v>5856</v>
      </c>
      <c r="K266" s="122">
        <v>51</v>
      </c>
      <c r="L266" s="122">
        <v>484</v>
      </c>
      <c r="M266" s="122">
        <v>51678.494813512298</v>
      </c>
      <c r="N266" s="122">
        <v>96566.064890944806</v>
      </c>
      <c r="O266" s="122"/>
      <c r="P266" s="122">
        <v>77</v>
      </c>
      <c r="Q266" s="122">
        <v>8039.8143089790901</v>
      </c>
      <c r="R266" s="122">
        <v>187.95422644574899</v>
      </c>
      <c r="S266" s="122"/>
      <c r="T266" s="122">
        <v>609.04898027415595</v>
      </c>
      <c r="U266" s="122">
        <v>274.873551626314</v>
      </c>
    </row>
    <row r="267" spans="1:21" ht="12.75" x14ac:dyDescent="0.2">
      <c r="A267" s="122" t="s">
        <v>616</v>
      </c>
      <c r="B267" s="122">
        <v>9537</v>
      </c>
      <c r="C267" s="122"/>
      <c r="D267" s="122">
        <v>493.19172249160601</v>
      </c>
      <c r="E267" s="122">
        <v>8950.0660263467107</v>
      </c>
      <c r="F267" s="122"/>
      <c r="G267" s="122">
        <v>-87.724403145777401</v>
      </c>
      <c r="H267" s="122">
        <v>181.293490871518</v>
      </c>
      <c r="I267" s="122"/>
      <c r="J267" s="122">
        <v>11631</v>
      </c>
      <c r="K267" s="122">
        <v>111</v>
      </c>
      <c r="L267" s="122">
        <v>1078</v>
      </c>
      <c r="M267" s="122">
        <v>51678.494813512298</v>
      </c>
      <c r="N267" s="122">
        <v>96566.064890944806</v>
      </c>
      <c r="O267" s="122"/>
      <c r="P267" s="122">
        <v>145</v>
      </c>
      <c r="Q267" s="122">
        <v>8039.8143089790901</v>
      </c>
      <c r="R267" s="122">
        <v>187.95422644574899</v>
      </c>
      <c r="S267" s="122"/>
      <c r="T267" s="122">
        <v>456.16704249783203</v>
      </c>
      <c r="U267" s="122">
        <v>274.873551626314</v>
      </c>
    </row>
    <row r="268" spans="1:21" ht="12.75" x14ac:dyDescent="0.2">
      <c r="A268" s="122" t="s">
        <v>617</v>
      </c>
      <c r="B268" s="122">
        <v>10333</v>
      </c>
      <c r="C268" s="122"/>
      <c r="D268" s="122">
        <v>526.74940154983096</v>
      </c>
      <c r="E268" s="122">
        <v>9751.0676324446395</v>
      </c>
      <c r="F268" s="122"/>
      <c r="G268" s="122">
        <v>23.625266396264202</v>
      </c>
      <c r="H268" s="122">
        <v>31.879112119697002</v>
      </c>
      <c r="I268" s="122"/>
      <c r="J268" s="122">
        <v>38949</v>
      </c>
      <c r="K268" s="122">
        <v>397</v>
      </c>
      <c r="L268" s="122">
        <v>3933</v>
      </c>
      <c r="M268" s="122">
        <v>51678.494813512298</v>
      </c>
      <c r="N268" s="122">
        <v>96566.064890944806</v>
      </c>
      <c r="O268" s="122"/>
      <c r="P268" s="122">
        <v>1025</v>
      </c>
      <c r="Q268" s="122">
        <v>8039.8143089790901</v>
      </c>
      <c r="R268" s="122">
        <v>187.95422644574899</v>
      </c>
      <c r="S268" s="122"/>
      <c r="T268" s="122">
        <v>306.75266374601102</v>
      </c>
      <c r="U268" s="122">
        <v>274.873551626314</v>
      </c>
    </row>
    <row r="269" spans="1:21" ht="12.75" x14ac:dyDescent="0.2">
      <c r="A269" s="122" t="s">
        <v>618</v>
      </c>
      <c r="B269" s="122">
        <v>9460</v>
      </c>
      <c r="C269" s="122"/>
      <c r="D269" s="122">
        <v>538.81471585341001</v>
      </c>
      <c r="E269" s="122">
        <v>8812.5079224884994</v>
      </c>
      <c r="F269" s="122"/>
      <c r="G269" s="122">
        <v>-23.396623630387399</v>
      </c>
      <c r="H269" s="122">
        <v>131.823136909732</v>
      </c>
      <c r="I269" s="122"/>
      <c r="J269" s="122">
        <v>25992</v>
      </c>
      <c r="K269" s="122">
        <v>271</v>
      </c>
      <c r="L269" s="122">
        <v>2372</v>
      </c>
      <c r="M269" s="122">
        <v>51678.494813512298</v>
      </c>
      <c r="N269" s="122">
        <v>96566.064890944806</v>
      </c>
      <c r="O269" s="122"/>
      <c r="P269" s="122">
        <v>532</v>
      </c>
      <c r="Q269" s="122">
        <v>8039.8143089790901</v>
      </c>
      <c r="R269" s="122">
        <v>187.95422644574899</v>
      </c>
      <c r="S269" s="122"/>
      <c r="T269" s="122">
        <v>406.696688536046</v>
      </c>
      <c r="U269" s="122">
        <v>274.873551626314</v>
      </c>
    </row>
    <row r="270" spans="1:21" ht="14.25" customHeight="1" x14ac:dyDescent="0.2">
      <c r="A270" s="19" t="s">
        <v>619</v>
      </c>
      <c r="B270" s="19"/>
      <c r="C270" s="19"/>
      <c r="D270" s="122"/>
      <c r="E270" s="122"/>
      <c r="F270" s="19"/>
      <c r="G270" s="122"/>
      <c r="H270" s="122"/>
      <c r="I270" s="19"/>
      <c r="J270" s="122"/>
      <c r="K270" s="122"/>
      <c r="L270" s="122"/>
      <c r="M270" s="122"/>
      <c r="N270" s="122"/>
      <c r="O270" s="19"/>
      <c r="P270" s="122"/>
      <c r="Q270" s="122"/>
      <c r="R270" s="122"/>
      <c r="S270" s="19"/>
      <c r="T270" s="122"/>
      <c r="U270" s="122"/>
    </row>
    <row r="271" spans="1:21" ht="12.75" x14ac:dyDescent="0.2">
      <c r="A271" s="122" t="s">
        <v>620</v>
      </c>
      <c r="B271" s="122">
        <v>10299</v>
      </c>
      <c r="C271" s="122"/>
      <c r="D271" s="122">
        <v>611.49511057976895</v>
      </c>
      <c r="E271" s="122">
        <v>9683.7393024517896</v>
      </c>
      <c r="F271" s="122"/>
      <c r="G271" s="122">
        <v>-20.915463051312098</v>
      </c>
      <c r="H271" s="122">
        <v>24.457795891416001</v>
      </c>
      <c r="I271" s="122"/>
      <c r="J271" s="122">
        <v>25269</v>
      </c>
      <c r="K271" s="122">
        <v>299</v>
      </c>
      <c r="L271" s="122">
        <v>2534</v>
      </c>
      <c r="M271" s="122">
        <v>51678.494813512298</v>
      </c>
      <c r="N271" s="122">
        <v>96566.064890944806</v>
      </c>
      <c r="O271" s="122"/>
      <c r="P271" s="122">
        <v>525</v>
      </c>
      <c r="Q271" s="122">
        <v>8039.8143089790901</v>
      </c>
      <c r="R271" s="122">
        <v>187.95422644574899</v>
      </c>
      <c r="S271" s="122"/>
      <c r="T271" s="122">
        <v>299.33134751773002</v>
      </c>
      <c r="U271" s="122">
        <v>274.873551626314</v>
      </c>
    </row>
    <row r="272" spans="1:21" ht="12.75" x14ac:dyDescent="0.2">
      <c r="A272" s="122" t="s">
        <v>621</v>
      </c>
      <c r="B272" s="122">
        <v>9190</v>
      </c>
      <c r="C272" s="122"/>
      <c r="D272" s="122">
        <v>426.02045935875498</v>
      </c>
      <c r="E272" s="122">
        <v>8415.4784884352102</v>
      </c>
      <c r="F272" s="122"/>
      <c r="G272" s="122">
        <v>-71.753280916903805</v>
      </c>
      <c r="H272" s="122">
        <v>420.749119342771</v>
      </c>
      <c r="I272" s="122"/>
      <c r="J272" s="122">
        <v>18681</v>
      </c>
      <c r="K272" s="122">
        <v>154</v>
      </c>
      <c r="L272" s="122">
        <v>1628</v>
      </c>
      <c r="M272" s="122">
        <v>51678.494813512298</v>
      </c>
      <c r="N272" s="122">
        <v>96566.064890944806</v>
      </c>
      <c r="O272" s="122"/>
      <c r="P272" s="122">
        <v>270</v>
      </c>
      <c r="Q272" s="122">
        <v>8039.8143089790901</v>
      </c>
      <c r="R272" s="122">
        <v>187.95422644574899</v>
      </c>
      <c r="S272" s="122"/>
      <c r="T272" s="122">
        <v>695.62267096908499</v>
      </c>
      <c r="U272" s="122">
        <v>274.873551626314</v>
      </c>
    </row>
    <row r="273" spans="1:21" ht="12.75" x14ac:dyDescent="0.2">
      <c r="A273" s="122" t="s">
        <v>622</v>
      </c>
      <c r="B273" s="122">
        <v>9872</v>
      </c>
      <c r="C273" s="122"/>
      <c r="D273" s="122">
        <v>572.87457719302097</v>
      </c>
      <c r="E273" s="122">
        <v>8807.0431045354308</v>
      </c>
      <c r="F273" s="122"/>
      <c r="G273" s="122">
        <v>-55.888345929414001</v>
      </c>
      <c r="H273" s="122">
        <v>548.14836403751497</v>
      </c>
      <c r="I273" s="122"/>
      <c r="J273" s="122">
        <v>19846</v>
      </c>
      <c r="K273" s="122">
        <v>220</v>
      </c>
      <c r="L273" s="122">
        <v>1810</v>
      </c>
      <c r="M273" s="122">
        <v>51678.494813512298</v>
      </c>
      <c r="N273" s="122">
        <v>96566.064890944806</v>
      </c>
      <c r="O273" s="122"/>
      <c r="P273" s="122">
        <v>326</v>
      </c>
      <c r="Q273" s="122">
        <v>8039.8143089790901</v>
      </c>
      <c r="R273" s="122">
        <v>187.95422644574899</v>
      </c>
      <c r="S273" s="122"/>
      <c r="T273" s="122">
        <v>823.02191566382896</v>
      </c>
      <c r="U273" s="122">
        <v>274.873551626314</v>
      </c>
    </row>
    <row r="274" spans="1:21" ht="12.75" x14ac:dyDescent="0.2">
      <c r="A274" s="122" t="s">
        <v>623</v>
      </c>
      <c r="B274" s="122">
        <v>10798</v>
      </c>
      <c r="C274" s="122"/>
      <c r="D274" s="122">
        <v>622.82243940007197</v>
      </c>
      <c r="E274" s="122">
        <v>10205.115487229201</v>
      </c>
      <c r="F274" s="122"/>
      <c r="G274" s="122">
        <v>-78.303669737475701</v>
      </c>
      <c r="H274" s="122">
        <v>48.502559246369003</v>
      </c>
      <c r="I274" s="122"/>
      <c r="J274" s="122">
        <v>98325</v>
      </c>
      <c r="K274" s="122">
        <v>1185</v>
      </c>
      <c r="L274" s="122">
        <v>10391</v>
      </c>
      <c r="M274" s="122">
        <v>51678.494813512298</v>
      </c>
      <c r="N274" s="122">
        <v>96566.064890944806</v>
      </c>
      <c r="O274" s="122"/>
      <c r="P274" s="122">
        <v>1341</v>
      </c>
      <c r="Q274" s="122">
        <v>8039.8143089790901</v>
      </c>
      <c r="R274" s="122">
        <v>187.95422644574899</v>
      </c>
      <c r="S274" s="122"/>
      <c r="T274" s="122">
        <v>323.376110872683</v>
      </c>
      <c r="U274" s="122">
        <v>274.873551626314</v>
      </c>
    </row>
    <row r="275" spans="1:21" ht="12.75" x14ac:dyDescent="0.2">
      <c r="A275" s="122" t="s">
        <v>624</v>
      </c>
      <c r="B275" s="122">
        <v>10926</v>
      </c>
      <c r="C275" s="122"/>
      <c r="D275" s="122">
        <v>588.82233419130796</v>
      </c>
      <c r="E275" s="122">
        <v>10315.6945709424</v>
      </c>
      <c r="F275" s="122"/>
      <c r="G275" s="122">
        <v>-92.774121520640705</v>
      </c>
      <c r="H275" s="122">
        <v>113.958254875753</v>
      </c>
      <c r="I275" s="122"/>
      <c r="J275" s="122">
        <v>17992</v>
      </c>
      <c r="K275" s="122">
        <v>205</v>
      </c>
      <c r="L275" s="122">
        <v>1922</v>
      </c>
      <c r="M275" s="122">
        <v>51678.494813512298</v>
      </c>
      <c r="N275" s="122">
        <v>96566.064890944806</v>
      </c>
      <c r="O275" s="122"/>
      <c r="P275" s="122">
        <v>213</v>
      </c>
      <c r="Q275" s="122">
        <v>8039.8143089790901</v>
      </c>
      <c r="R275" s="122">
        <v>187.95422644574899</v>
      </c>
      <c r="S275" s="122"/>
      <c r="T275" s="122">
        <v>388.83180650206702</v>
      </c>
      <c r="U275" s="122">
        <v>274.873551626314</v>
      </c>
    </row>
    <row r="276" spans="1:21" ht="12.75" x14ac:dyDescent="0.2">
      <c r="A276" s="122" t="s">
        <v>625</v>
      </c>
      <c r="B276" s="122">
        <v>9776</v>
      </c>
      <c r="C276" s="122"/>
      <c r="D276" s="122">
        <v>489.84355273471402</v>
      </c>
      <c r="E276" s="122">
        <v>8665.0118259173305</v>
      </c>
      <c r="F276" s="122"/>
      <c r="G276" s="122">
        <v>-122.75510040136901</v>
      </c>
      <c r="H276" s="122">
        <v>743.74450119197604</v>
      </c>
      <c r="I276" s="122"/>
      <c r="J276" s="122">
        <v>9495</v>
      </c>
      <c r="K276" s="122">
        <v>90</v>
      </c>
      <c r="L276" s="122">
        <v>852</v>
      </c>
      <c r="M276" s="122">
        <v>51678.494813512298</v>
      </c>
      <c r="N276" s="122">
        <v>96566.064890944806</v>
      </c>
      <c r="O276" s="122"/>
      <c r="P276" s="122">
        <v>77</v>
      </c>
      <c r="Q276" s="122">
        <v>8039.8143089790901</v>
      </c>
      <c r="R276" s="122">
        <v>187.95422644574899</v>
      </c>
      <c r="S276" s="122"/>
      <c r="T276" s="122">
        <v>1018.61805281829</v>
      </c>
      <c r="U276" s="122">
        <v>274.873551626314</v>
      </c>
    </row>
    <row r="277" spans="1:21" ht="12.75" x14ac:dyDescent="0.2">
      <c r="A277" s="122" t="s">
        <v>626</v>
      </c>
      <c r="B277" s="122">
        <v>10456</v>
      </c>
      <c r="C277" s="122"/>
      <c r="D277" s="122">
        <v>644.54987813293496</v>
      </c>
      <c r="E277" s="122">
        <v>9626.5827322310997</v>
      </c>
      <c r="F277" s="122"/>
      <c r="G277" s="122">
        <v>-106.355081861728</v>
      </c>
      <c r="H277" s="122">
        <v>291.328940755053</v>
      </c>
      <c r="I277" s="122"/>
      <c r="J277" s="122">
        <v>55964</v>
      </c>
      <c r="K277" s="122">
        <v>698</v>
      </c>
      <c r="L277" s="122">
        <v>5579</v>
      </c>
      <c r="M277" s="122">
        <v>51678.494813512298</v>
      </c>
      <c r="N277" s="122">
        <v>96566.064890944806</v>
      </c>
      <c r="O277" s="122"/>
      <c r="P277" s="122">
        <v>568</v>
      </c>
      <c r="Q277" s="122">
        <v>8039.8143089790901</v>
      </c>
      <c r="R277" s="122">
        <v>187.95422644574899</v>
      </c>
      <c r="S277" s="122"/>
      <c r="T277" s="122">
        <v>566.20249238136705</v>
      </c>
      <c r="U277" s="122">
        <v>274.873551626314</v>
      </c>
    </row>
    <row r="278" spans="1:21" ht="14.25" customHeight="1" x14ac:dyDescent="0.2">
      <c r="A278" s="19" t="s">
        <v>627</v>
      </c>
      <c r="B278" s="19"/>
      <c r="C278" s="19"/>
      <c r="D278" s="122"/>
      <c r="E278" s="122"/>
      <c r="F278" s="19"/>
      <c r="G278" s="122"/>
      <c r="H278" s="122"/>
      <c r="I278" s="19"/>
      <c r="J278" s="122"/>
      <c r="K278" s="122"/>
      <c r="L278" s="122"/>
      <c r="M278" s="122"/>
      <c r="N278" s="122"/>
      <c r="O278" s="19"/>
      <c r="P278" s="122"/>
      <c r="Q278" s="122"/>
      <c r="R278" s="122"/>
      <c r="S278" s="19"/>
      <c r="T278" s="122"/>
      <c r="U278" s="122"/>
    </row>
    <row r="279" spans="1:21" ht="12.75" x14ac:dyDescent="0.2">
      <c r="A279" s="122" t="s">
        <v>628</v>
      </c>
      <c r="B279" s="122">
        <v>11330</v>
      </c>
      <c r="C279" s="122"/>
      <c r="D279" s="122">
        <v>547.36437099469299</v>
      </c>
      <c r="E279" s="122">
        <v>9314.3090411686608</v>
      </c>
      <c r="F279" s="122"/>
      <c r="G279" s="122">
        <v>-81.226003730873202</v>
      </c>
      <c r="H279" s="122">
        <v>1549.41502095325</v>
      </c>
      <c r="I279" s="122"/>
      <c r="J279" s="122">
        <v>7081</v>
      </c>
      <c r="K279" s="122">
        <v>75</v>
      </c>
      <c r="L279" s="122">
        <v>683</v>
      </c>
      <c r="M279" s="122">
        <v>51678.494813512298</v>
      </c>
      <c r="N279" s="122">
        <v>96566.064890944806</v>
      </c>
      <c r="O279" s="122"/>
      <c r="P279" s="122">
        <v>94</v>
      </c>
      <c r="Q279" s="122">
        <v>8039.8143089790901</v>
      </c>
      <c r="R279" s="122">
        <v>187.95422644574899</v>
      </c>
      <c r="S279" s="122"/>
      <c r="T279" s="122">
        <v>1824.28857257956</v>
      </c>
      <c r="U279" s="122">
        <v>274.873551626314</v>
      </c>
    </row>
    <row r="280" spans="1:21" ht="12.75" x14ac:dyDescent="0.2">
      <c r="A280" s="122" t="s">
        <v>629</v>
      </c>
      <c r="B280" s="122">
        <v>11052</v>
      </c>
      <c r="C280" s="122"/>
      <c r="D280" s="122">
        <v>493.54076993804102</v>
      </c>
      <c r="E280" s="122">
        <v>8776.0286946484102</v>
      </c>
      <c r="F280" s="122"/>
      <c r="G280" s="122">
        <v>-62.873936056517799</v>
      </c>
      <c r="H280" s="122">
        <v>1845.1984075870901</v>
      </c>
      <c r="I280" s="122"/>
      <c r="J280" s="122">
        <v>6492</v>
      </c>
      <c r="K280" s="122">
        <v>62</v>
      </c>
      <c r="L280" s="122">
        <v>590</v>
      </c>
      <c r="M280" s="122">
        <v>51678.494813512298</v>
      </c>
      <c r="N280" s="122">
        <v>96566.064890944806</v>
      </c>
      <c r="O280" s="122"/>
      <c r="P280" s="122">
        <v>101</v>
      </c>
      <c r="Q280" s="122">
        <v>8039.8143089790901</v>
      </c>
      <c r="R280" s="122">
        <v>187.95422644574899</v>
      </c>
      <c r="S280" s="122"/>
      <c r="T280" s="122">
        <v>2120.0719592134001</v>
      </c>
      <c r="U280" s="122">
        <v>274.873551626314</v>
      </c>
    </row>
    <row r="281" spans="1:21" ht="12.75" x14ac:dyDescent="0.2">
      <c r="A281" s="122" t="s">
        <v>630</v>
      </c>
      <c r="B281" s="122">
        <v>9654</v>
      </c>
      <c r="C281" s="122"/>
      <c r="D281" s="122">
        <v>415.45456614784399</v>
      </c>
      <c r="E281" s="122">
        <v>8085.0411193006803</v>
      </c>
      <c r="F281" s="122"/>
      <c r="G281" s="122">
        <v>-94.944609930108399</v>
      </c>
      <c r="H281" s="122">
        <v>1248.21780406571</v>
      </c>
      <c r="I281" s="122"/>
      <c r="J281" s="122">
        <v>10200</v>
      </c>
      <c r="K281" s="122">
        <v>82</v>
      </c>
      <c r="L281" s="122">
        <v>854</v>
      </c>
      <c r="M281" s="122">
        <v>51678.494813512298</v>
      </c>
      <c r="N281" s="122">
        <v>96566.064890944806</v>
      </c>
      <c r="O281" s="122"/>
      <c r="P281" s="122">
        <v>118</v>
      </c>
      <c r="Q281" s="122">
        <v>8039.8143089790901</v>
      </c>
      <c r="R281" s="122">
        <v>187.95422644574899</v>
      </c>
      <c r="S281" s="122"/>
      <c r="T281" s="122">
        <v>1523.09135569202</v>
      </c>
      <c r="U281" s="122">
        <v>274.873551626314</v>
      </c>
    </row>
    <row r="282" spans="1:21" ht="12.75" x14ac:dyDescent="0.2">
      <c r="A282" s="122" t="s">
        <v>631</v>
      </c>
      <c r="B282" s="122">
        <v>14222</v>
      </c>
      <c r="C282" s="122"/>
      <c r="D282" s="122">
        <v>828.63853436744103</v>
      </c>
      <c r="E282" s="122">
        <v>12491.1975066101</v>
      </c>
      <c r="F282" s="122"/>
      <c r="G282" s="122">
        <v>-120.788762973849</v>
      </c>
      <c r="H282" s="122">
        <v>1023.26192555211</v>
      </c>
      <c r="I282" s="122"/>
      <c r="J282" s="122">
        <v>14843</v>
      </c>
      <c r="K282" s="122">
        <v>238</v>
      </c>
      <c r="L282" s="122">
        <v>1920</v>
      </c>
      <c r="M282" s="122">
        <v>51678.494813512298</v>
      </c>
      <c r="N282" s="122">
        <v>96566.064890944806</v>
      </c>
      <c r="O282" s="122"/>
      <c r="P282" s="122">
        <v>124</v>
      </c>
      <c r="Q282" s="122">
        <v>8039.8143089790901</v>
      </c>
      <c r="R282" s="122">
        <v>187.95422644574899</v>
      </c>
      <c r="S282" s="122"/>
      <c r="T282" s="122">
        <v>1298.1354771784199</v>
      </c>
      <c r="U282" s="122">
        <v>274.873551626314</v>
      </c>
    </row>
    <row r="283" spans="1:21" ht="12.75" x14ac:dyDescent="0.2">
      <c r="A283" s="122" t="s">
        <v>632</v>
      </c>
      <c r="B283" s="122">
        <v>10672</v>
      </c>
      <c r="C283" s="122"/>
      <c r="D283" s="122">
        <v>668.05071781086997</v>
      </c>
      <c r="E283" s="122">
        <v>8898.7010859799593</v>
      </c>
      <c r="F283" s="122"/>
      <c r="G283" s="122">
        <v>-63.236885364632798</v>
      </c>
      <c r="H283" s="122">
        <v>1168.9271258563101</v>
      </c>
      <c r="I283" s="122"/>
      <c r="J283" s="122">
        <v>5415</v>
      </c>
      <c r="K283" s="122">
        <v>70</v>
      </c>
      <c r="L283" s="122">
        <v>499</v>
      </c>
      <c r="M283" s="122">
        <v>51678.494813512298</v>
      </c>
      <c r="N283" s="122">
        <v>96566.064890944806</v>
      </c>
      <c r="O283" s="122"/>
      <c r="P283" s="122">
        <v>84</v>
      </c>
      <c r="Q283" s="122">
        <v>8039.8143089790901</v>
      </c>
      <c r="R283" s="122">
        <v>187.95422644574899</v>
      </c>
      <c r="S283" s="122"/>
      <c r="T283" s="122">
        <v>1443.8006774826199</v>
      </c>
      <c r="U283" s="122">
        <v>274.873551626314</v>
      </c>
    </row>
    <row r="284" spans="1:21" ht="12.75" x14ac:dyDescent="0.2">
      <c r="A284" s="122" t="s">
        <v>633</v>
      </c>
      <c r="B284" s="122">
        <v>10292</v>
      </c>
      <c r="C284" s="122"/>
      <c r="D284" s="122">
        <v>494.51011211168498</v>
      </c>
      <c r="E284" s="122">
        <v>8160.9732205235796</v>
      </c>
      <c r="F284" s="122"/>
      <c r="G284" s="122">
        <v>-60.640713381214198</v>
      </c>
      <c r="H284" s="122">
        <v>1697.2947700406301</v>
      </c>
      <c r="I284" s="122"/>
      <c r="J284" s="122">
        <v>11809</v>
      </c>
      <c r="K284" s="122">
        <v>113</v>
      </c>
      <c r="L284" s="122">
        <v>998</v>
      </c>
      <c r="M284" s="122">
        <v>51678.494813512298</v>
      </c>
      <c r="N284" s="122">
        <v>96566.064890944806</v>
      </c>
      <c r="O284" s="122"/>
      <c r="P284" s="122">
        <v>187</v>
      </c>
      <c r="Q284" s="122">
        <v>8039.8143089790901</v>
      </c>
      <c r="R284" s="122">
        <v>187.95422644574899</v>
      </c>
      <c r="S284" s="122"/>
      <c r="T284" s="122">
        <v>1972.1683216669401</v>
      </c>
      <c r="U284" s="122">
        <v>274.873551626314</v>
      </c>
    </row>
    <row r="285" spans="1:21" ht="12.75" x14ac:dyDescent="0.2">
      <c r="A285" s="122" t="s">
        <v>634</v>
      </c>
      <c r="B285" s="122">
        <v>11910</v>
      </c>
      <c r="C285" s="122"/>
      <c r="D285" s="122">
        <v>694.45307785113005</v>
      </c>
      <c r="E285" s="122">
        <v>10006.7107286883</v>
      </c>
      <c r="F285" s="122"/>
      <c r="G285" s="122">
        <v>-80.640687689534502</v>
      </c>
      <c r="H285" s="122">
        <v>1289.35149215653</v>
      </c>
      <c r="I285" s="122"/>
      <c r="J285" s="122">
        <v>11088</v>
      </c>
      <c r="K285" s="122">
        <v>149</v>
      </c>
      <c r="L285" s="122">
        <v>1149</v>
      </c>
      <c r="M285" s="122">
        <v>51678.494813512298</v>
      </c>
      <c r="N285" s="122">
        <v>96566.064890944806</v>
      </c>
      <c r="O285" s="122"/>
      <c r="P285" s="122">
        <v>148</v>
      </c>
      <c r="Q285" s="122">
        <v>8039.8143089790901</v>
      </c>
      <c r="R285" s="122">
        <v>187.95422644574899</v>
      </c>
      <c r="S285" s="122"/>
      <c r="T285" s="122">
        <v>1564.22504378284</v>
      </c>
      <c r="U285" s="122">
        <v>274.873551626314</v>
      </c>
    </row>
    <row r="286" spans="1:21" ht="12.75" x14ac:dyDescent="0.2">
      <c r="A286" s="122" t="s">
        <v>635</v>
      </c>
      <c r="B286" s="122">
        <v>9996</v>
      </c>
      <c r="C286" s="122"/>
      <c r="D286" s="122">
        <v>615.17035691848002</v>
      </c>
      <c r="E286" s="122">
        <v>9511.9411558300508</v>
      </c>
      <c r="F286" s="122"/>
      <c r="G286" s="122">
        <v>-104.750058603209</v>
      </c>
      <c r="H286" s="122">
        <v>-26.077944889301001</v>
      </c>
      <c r="I286" s="122"/>
      <c r="J286" s="122">
        <v>61745</v>
      </c>
      <c r="K286" s="122">
        <v>735</v>
      </c>
      <c r="L286" s="122">
        <v>6082</v>
      </c>
      <c r="M286" s="122">
        <v>51678.494813512298</v>
      </c>
      <c r="N286" s="122">
        <v>96566.064890944806</v>
      </c>
      <c r="O286" s="122"/>
      <c r="P286" s="122">
        <v>639</v>
      </c>
      <c r="Q286" s="122">
        <v>8039.8143089790901</v>
      </c>
      <c r="R286" s="122">
        <v>187.95422644574899</v>
      </c>
      <c r="S286" s="122"/>
      <c r="T286" s="122">
        <v>248.795606737013</v>
      </c>
      <c r="U286" s="122">
        <v>274.873551626314</v>
      </c>
    </row>
    <row r="287" spans="1:21" ht="14.25" customHeight="1" x14ac:dyDescent="0.2">
      <c r="A287" s="19" t="s">
        <v>636</v>
      </c>
      <c r="B287" s="19"/>
      <c r="C287" s="19"/>
      <c r="D287" s="122"/>
      <c r="E287" s="122"/>
      <c r="F287" s="19"/>
      <c r="G287" s="122"/>
      <c r="H287" s="122"/>
      <c r="I287" s="19"/>
      <c r="J287" s="122"/>
      <c r="K287" s="122"/>
      <c r="L287" s="122"/>
      <c r="M287" s="122"/>
      <c r="N287" s="122"/>
      <c r="O287" s="19"/>
      <c r="P287" s="122"/>
      <c r="Q287" s="122"/>
      <c r="R287" s="122"/>
      <c r="S287" s="19"/>
      <c r="T287" s="122"/>
      <c r="U287" s="122"/>
    </row>
    <row r="288" spans="1:21" ht="12.75" x14ac:dyDescent="0.2">
      <c r="A288" s="122" t="s">
        <v>637</v>
      </c>
      <c r="B288" s="122">
        <v>11193</v>
      </c>
      <c r="C288" s="122"/>
      <c r="D288" s="122">
        <v>631.76644026298698</v>
      </c>
      <c r="E288" s="122">
        <v>9562.1653498368305</v>
      </c>
      <c r="F288" s="122"/>
      <c r="G288" s="122">
        <v>-53.629700501110499</v>
      </c>
      <c r="H288" s="122">
        <v>1052.89884837369</v>
      </c>
      <c r="I288" s="122"/>
      <c r="J288" s="122">
        <v>2454</v>
      </c>
      <c r="K288" s="122">
        <v>30</v>
      </c>
      <c r="L288" s="122">
        <v>243</v>
      </c>
      <c r="M288" s="122">
        <v>51678.494813512298</v>
      </c>
      <c r="N288" s="122">
        <v>96566.064890944806</v>
      </c>
      <c r="O288" s="122"/>
      <c r="P288" s="122">
        <v>41</v>
      </c>
      <c r="Q288" s="122">
        <v>8039.8143089790901</v>
      </c>
      <c r="R288" s="122">
        <v>187.95422644574899</v>
      </c>
      <c r="S288" s="122"/>
      <c r="T288" s="122">
        <v>1327.7724000000001</v>
      </c>
      <c r="U288" s="122">
        <v>274.873551626314</v>
      </c>
    </row>
    <row r="289" spans="1:21" ht="12.75" x14ac:dyDescent="0.2">
      <c r="A289" s="122" t="s">
        <v>638</v>
      </c>
      <c r="B289" s="122">
        <v>10949</v>
      </c>
      <c r="C289" s="122"/>
      <c r="D289" s="122">
        <v>589.19946275059999</v>
      </c>
      <c r="E289" s="122">
        <v>8807.7911338559497</v>
      </c>
      <c r="F289" s="122"/>
      <c r="G289" s="122">
        <v>-37.152266255262099</v>
      </c>
      <c r="H289" s="122">
        <v>1588.9836897529999</v>
      </c>
      <c r="I289" s="122"/>
      <c r="J289" s="122">
        <v>2719</v>
      </c>
      <c r="K289" s="122">
        <v>31</v>
      </c>
      <c r="L289" s="122">
        <v>248</v>
      </c>
      <c r="M289" s="122">
        <v>51678.494813512298</v>
      </c>
      <c r="N289" s="122">
        <v>96566.064890944806</v>
      </c>
      <c r="O289" s="122"/>
      <c r="P289" s="122">
        <v>51</v>
      </c>
      <c r="Q289" s="122">
        <v>8039.8143089790901</v>
      </c>
      <c r="R289" s="122">
        <v>187.95422644574899</v>
      </c>
      <c r="S289" s="122"/>
      <c r="T289" s="122">
        <v>1863.8572413793099</v>
      </c>
      <c r="U289" s="122">
        <v>274.873551626314</v>
      </c>
    </row>
    <row r="290" spans="1:21" ht="12.75" x14ac:dyDescent="0.2">
      <c r="A290" s="122" t="s">
        <v>639</v>
      </c>
      <c r="B290" s="122">
        <v>10921</v>
      </c>
      <c r="C290" s="122"/>
      <c r="D290" s="122">
        <v>572.46219740905599</v>
      </c>
      <c r="E290" s="122">
        <v>9445.0438459018806</v>
      </c>
      <c r="F290" s="122"/>
      <c r="G290" s="122">
        <v>-60.631328141575203</v>
      </c>
      <c r="H290" s="122">
        <v>964.08146567472602</v>
      </c>
      <c r="I290" s="122"/>
      <c r="J290" s="122">
        <v>12187</v>
      </c>
      <c r="K290" s="122">
        <v>135</v>
      </c>
      <c r="L290" s="122">
        <v>1192</v>
      </c>
      <c r="M290" s="122">
        <v>51678.494813512298</v>
      </c>
      <c r="N290" s="122">
        <v>96566.064890944806</v>
      </c>
      <c r="O290" s="122"/>
      <c r="P290" s="122">
        <v>193</v>
      </c>
      <c r="Q290" s="122">
        <v>8039.8143089790901</v>
      </c>
      <c r="R290" s="122">
        <v>187.95422644574899</v>
      </c>
      <c r="S290" s="122"/>
      <c r="T290" s="122">
        <v>1238.95501730104</v>
      </c>
      <c r="U290" s="122">
        <v>274.873551626314</v>
      </c>
    </row>
    <row r="291" spans="1:21" ht="12.75" x14ac:dyDescent="0.2">
      <c r="A291" s="122" t="s">
        <v>640</v>
      </c>
      <c r="B291" s="122">
        <v>10572</v>
      </c>
      <c r="C291" s="122"/>
      <c r="D291" s="122">
        <v>633.47832352047305</v>
      </c>
      <c r="E291" s="122">
        <v>9438.5540845020296</v>
      </c>
      <c r="F291" s="122"/>
      <c r="G291" s="122">
        <v>-99.7756178956556</v>
      </c>
      <c r="H291" s="122">
        <v>599.36408115062102</v>
      </c>
      <c r="I291" s="122"/>
      <c r="J291" s="122">
        <v>3100</v>
      </c>
      <c r="K291" s="122">
        <v>38</v>
      </c>
      <c r="L291" s="122">
        <v>303</v>
      </c>
      <c r="M291" s="122">
        <v>51678.494813512298</v>
      </c>
      <c r="N291" s="122">
        <v>96566.064890944806</v>
      </c>
      <c r="O291" s="122"/>
      <c r="P291" s="122">
        <v>34</v>
      </c>
      <c r="Q291" s="122">
        <v>8039.8143089790901</v>
      </c>
      <c r="R291" s="122">
        <v>187.95422644574899</v>
      </c>
      <c r="S291" s="122"/>
      <c r="T291" s="122">
        <v>874.23763277693502</v>
      </c>
      <c r="U291" s="122">
        <v>274.873551626314</v>
      </c>
    </row>
    <row r="292" spans="1:21" ht="12.75" x14ac:dyDescent="0.2">
      <c r="A292" s="122" t="s">
        <v>641</v>
      </c>
      <c r="B292" s="122">
        <v>10656</v>
      </c>
      <c r="C292" s="122"/>
      <c r="D292" s="122">
        <v>514.46622711152202</v>
      </c>
      <c r="E292" s="122">
        <v>9640.3586935435706</v>
      </c>
      <c r="F292" s="122"/>
      <c r="G292" s="122">
        <v>-100.025802988042</v>
      </c>
      <c r="H292" s="122">
        <v>601.45649695106295</v>
      </c>
      <c r="I292" s="122"/>
      <c r="J292" s="122">
        <v>7132</v>
      </c>
      <c r="K292" s="122">
        <v>71</v>
      </c>
      <c r="L292" s="122">
        <v>712</v>
      </c>
      <c r="M292" s="122">
        <v>51678.494813512298</v>
      </c>
      <c r="N292" s="122">
        <v>96566.064890944806</v>
      </c>
      <c r="O292" s="122"/>
      <c r="P292" s="122">
        <v>78</v>
      </c>
      <c r="Q292" s="122">
        <v>8039.8143089790901</v>
      </c>
      <c r="R292" s="122">
        <v>187.95422644574899</v>
      </c>
      <c r="S292" s="122"/>
      <c r="T292" s="122">
        <v>876.33004857737706</v>
      </c>
      <c r="U292" s="122">
        <v>274.873551626314</v>
      </c>
    </row>
    <row r="293" spans="1:21" ht="12.75" x14ac:dyDescent="0.2">
      <c r="A293" s="122" t="s">
        <v>642</v>
      </c>
      <c r="B293" s="122">
        <v>11185</v>
      </c>
      <c r="C293" s="122"/>
      <c r="D293" s="122">
        <v>463.540438327262</v>
      </c>
      <c r="E293" s="122">
        <v>9996.0508384081095</v>
      </c>
      <c r="F293" s="122"/>
      <c r="G293" s="122">
        <v>-71.011472860598502</v>
      </c>
      <c r="H293" s="122">
        <v>796.44426538813605</v>
      </c>
      <c r="I293" s="122"/>
      <c r="J293" s="122">
        <v>4125</v>
      </c>
      <c r="K293" s="122">
        <v>37</v>
      </c>
      <c r="L293" s="122">
        <v>427</v>
      </c>
      <c r="M293" s="122">
        <v>51678.494813512298</v>
      </c>
      <c r="N293" s="122">
        <v>96566.064890944806</v>
      </c>
      <c r="O293" s="122"/>
      <c r="P293" s="122">
        <v>60</v>
      </c>
      <c r="Q293" s="122">
        <v>8039.8143089790901</v>
      </c>
      <c r="R293" s="122">
        <v>187.95422644574899</v>
      </c>
      <c r="S293" s="122"/>
      <c r="T293" s="122">
        <v>1071.3178170144499</v>
      </c>
      <c r="U293" s="122">
        <v>274.873551626314</v>
      </c>
    </row>
    <row r="294" spans="1:21" ht="12.75" x14ac:dyDescent="0.2">
      <c r="A294" s="122" t="s">
        <v>643</v>
      </c>
      <c r="B294" s="122">
        <v>11199</v>
      </c>
      <c r="C294" s="122"/>
      <c r="D294" s="122">
        <v>601.79850976820001</v>
      </c>
      <c r="E294" s="122">
        <v>9807.4909654865805</v>
      </c>
      <c r="F294" s="122"/>
      <c r="G294" s="122">
        <v>-108.55157923148001</v>
      </c>
      <c r="H294" s="122">
        <v>898.47048907135604</v>
      </c>
      <c r="I294" s="122"/>
      <c r="J294" s="122">
        <v>6784</v>
      </c>
      <c r="K294" s="122">
        <v>79</v>
      </c>
      <c r="L294" s="122">
        <v>689</v>
      </c>
      <c r="M294" s="122">
        <v>51678.494813512298</v>
      </c>
      <c r="N294" s="122">
        <v>96566.064890944806</v>
      </c>
      <c r="O294" s="122"/>
      <c r="P294" s="122">
        <v>67</v>
      </c>
      <c r="Q294" s="122">
        <v>8039.8143089790901</v>
      </c>
      <c r="R294" s="122">
        <v>187.95422644574899</v>
      </c>
      <c r="S294" s="122"/>
      <c r="T294" s="122">
        <v>1173.3440406976699</v>
      </c>
      <c r="U294" s="122">
        <v>274.873551626314</v>
      </c>
    </row>
    <row r="295" spans="1:21" ht="12.75" x14ac:dyDescent="0.2">
      <c r="A295" s="122" t="s">
        <v>644</v>
      </c>
      <c r="B295" s="122">
        <v>10202</v>
      </c>
      <c r="C295" s="122"/>
      <c r="D295" s="122">
        <v>587.10934937444404</v>
      </c>
      <c r="E295" s="122">
        <v>9544.8952690894603</v>
      </c>
      <c r="F295" s="122"/>
      <c r="G295" s="122">
        <v>-102.17810998402599</v>
      </c>
      <c r="H295" s="122">
        <v>172.01776786651001</v>
      </c>
      <c r="I295" s="122"/>
      <c r="J295" s="122">
        <v>72266</v>
      </c>
      <c r="K295" s="122">
        <v>821</v>
      </c>
      <c r="L295" s="122">
        <v>7143</v>
      </c>
      <c r="M295" s="122">
        <v>51678.494813512298</v>
      </c>
      <c r="N295" s="122">
        <v>96566.064890944806</v>
      </c>
      <c r="O295" s="122"/>
      <c r="P295" s="122">
        <v>771</v>
      </c>
      <c r="Q295" s="122">
        <v>8039.8143089790901</v>
      </c>
      <c r="R295" s="122">
        <v>187.95422644574899</v>
      </c>
      <c r="S295" s="122"/>
      <c r="T295" s="122">
        <v>446.89131949282398</v>
      </c>
      <c r="U295" s="122">
        <v>274.873551626314</v>
      </c>
    </row>
    <row r="296" spans="1:21" ht="12.75" x14ac:dyDescent="0.2">
      <c r="A296" s="122" t="s">
        <v>645</v>
      </c>
      <c r="B296" s="122">
        <v>10839</v>
      </c>
      <c r="C296" s="122"/>
      <c r="D296" s="122">
        <v>693.12379631535202</v>
      </c>
      <c r="E296" s="122">
        <v>7961.4625491942697</v>
      </c>
      <c r="F296" s="122"/>
      <c r="G296" s="122">
        <v>-38.892580480456097</v>
      </c>
      <c r="H296" s="122">
        <v>2223.7746437801802</v>
      </c>
      <c r="I296" s="122"/>
      <c r="J296" s="122">
        <v>2535</v>
      </c>
      <c r="K296" s="122">
        <v>34</v>
      </c>
      <c r="L296" s="122">
        <v>209</v>
      </c>
      <c r="M296" s="122">
        <v>51678.494813512298</v>
      </c>
      <c r="N296" s="122">
        <v>96566.064890944806</v>
      </c>
      <c r="O296" s="122"/>
      <c r="P296" s="122">
        <v>47</v>
      </c>
      <c r="Q296" s="122">
        <v>8039.8143089790901</v>
      </c>
      <c r="R296" s="122">
        <v>187.95422644574899</v>
      </c>
      <c r="S296" s="122"/>
      <c r="T296" s="122">
        <v>2498.6481954064898</v>
      </c>
      <c r="U296" s="122">
        <v>274.873551626314</v>
      </c>
    </row>
    <row r="297" spans="1:21" ht="12.75" x14ac:dyDescent="0.2">
      <c r="A297" s="122" t="s">
        <v>646</v>
      </c>
      <c r="B297" s="122">
        <v>10149</v>
      </c>
      <c r="C297" s="122"/>
      <c r="D297" s="122">
        <v>508.112001895866</v>
      </c>
      <c r="E297" s="122">
        <v>8217.6919096888105</v>
      </c>
      <c r="F297" s="122"/>
      <c r="G297" s="122">
        <v>-107.542454242025</v>
      </c>
      <c r="H297" s="122">
        <v>1530.570321828</v>
      </c>
      <c r="I297" s="122"/>
      <c r="J297" s="122">
        <v>5899</v>
      </c>
      <c r="K297" s="122">
        <v>58</v>
      </c>
      <c r="L297" s="122">
        <v>502</v>
      </c>
      <c r="M297" s="122">
        <v>51678.494813512298</v>
      </c>
      <c r="N297" s="122">
        <v>96566.064890944806</v>
      </c>
      <c r="O297" s="122"/>
      <c r="P297" s="122">
        <v>59</v>
      </c>
      <c r="Q297" s="122">
        <v>8039.8143089790901</v>
      </c>
      <c r="R297" s="122">
        <v>187.95422644574899</v>
      </c>
      <c r="S297" s="122"/>
      <c r="T297" s="122">
        <v>1805.4438734543101</v>
      </c>
      <c r="U297" s="122">
        <v>274.873551626314</v>
      </c>
    </row>
    <row r="298" spans="1:21" ht="12.75" x14ac:dyDescent="0.2">
      <c r="A298" s="122" t="s">
        <v>647</v>
      </c>
      <c r="B298" s="122">
        <v>9686</v>
      </c>
      <c r="C298" s="122"/>
      <c r="D298" s="122">
        <v>612.27653914391396</v>
      </c>
      <c r="E298" s="122">
        <v>9231.3424009603496</v>
      </c>
      <c r="F298" s="122"/>
      <c r="G298" s="122">
        <v>-97.4758943385484</v>
      </c>
      <c r="H298" s="122">
        <v>-59.971171613164998</v>
      </c>
      <c r="I298" s="122"/>
      <c r="J298" s="122">
        <v>122892</v>
      </c>
      <c r="K298" s="122">
        <v>1456</v>
      </c>
      <c r="L298" s="122">
        <v>11748</v>
      </c>
      <c r="M298" s="122">
        <v>51678.494813512298</v>
      </c>
      <c r="N298" s="122">
        <v>96566.064890944806</v>
      </c>
      <c r="O298" s="122"/>
      <c r="P298" s="122">
        <v>1383</v>
      </c>
      <c r="Q298" s="122">
        <v>8039.8143089790901</v>
      </c>
      <c r="R298" s="122">
        <v>187.95422644574899</v>
      </c>
      <c r="S298" s="122"/>
      <c r="T298" s="122">
        <v>214.90238001314901</v>
      </c>
      <c r="U298" s="122">
        <v>274.873551626314</v>
      </c>
    </row>
    <row r="299" spans="1:21" ht="12.75" x14ac:dyDescent="0.2">
      <c r="A299" s="122" t="s">
        <v>648</v>
      </c>
      <c r="B299" s="122">
        <v>12502</v>
      </c>
      <c r="C299" s="122"/>
      <c r="D299" s="122">
        <v>577.15879585994605</v>
      </c>
      <c r="E299" s="122">
        <v>10330.6532315368</v>
      </c>
      <c r="F299" s="122"/>
      <c r="G299" s="122">
        <v>-82.8045609793067</v>
      </c>
      <c r="H299" s="122">
        <v>1676.94785698185</v>
      </c>
      <c r="I299" s="122"/>
      <c r="J299" s="122">
        <v>6805</v>
      </c>
      <c r="K299" s="122">
        <v>76</v>
      </c>
      <c r="L299" s="122">
        <v>728</v>
      </c>
      <c r="M299" s="122">
        <v>51678.494813512298</v>
      </c>
      <c r="N299" s="122">
        <v>96566.064890944806</v>
      </c>
      <c r="O299" s="122"/>
      <c r="P299" s="122">
        <v>89</v>
      </c>
      <c r="Q299" s="122">
        <v>8039.8143089790901</v>
      </c>
      <c r="R299" s="122">
        <v>187.95422644574899</v>
      </c>
      <c r="S299" s="122"/>
      <c r="T299" s="122">
        <v>1951.82140860816</v>
      </c>
      <c r="U299" s="122">
        <v>274.873551626314</v>
      </c>
    </row>
    <row r="300" spans="1:21" ht="12.75" x14ac:dyDescent="0.2">
      <c r="A300" s="122" t="s">
        <v>649</v>
      </c>
      <c r="B300" s="122">
        <v>10824</v>
      </c>
      <c r="C300" s="122"/>
      <c r="D300" s="122">
        <v>591.92068694582701</v>
      </c>
      <c r="E300" s="122">
        <v>9205.2631597501404</v>
      </c>
      <c r="F300" s="122"/>
      <c r="G300" s="122">
        <v>-75.0730353350135</v>
      </c>
      <c r="H300" s="122">
        <v>1101.7200341682201</v>
      </c>
      <c r="I300" s="122"/>
      <c r="J300" s="122">
        <v>5413</v>
      </c>
      <c r="K300" s="122">
        <v>62</v>
      </c>
      <c r="L300" s="122">
        <v>516</v>
      </c>
      <c r="M300" s="122">
        <v>51678.494813512298</v>
      </c>
      <c r="N300" s="122">
        <v>96566.064890944806</v>
      </c>
      <c r="O300" s="122"/>
      <c r="P300" s="122">
        <v>76</v>
      </c>
      <c r="Q300" s="122">
        <v>8039.8143089790901</v>
      </c>
      <c r="R300" s="122">
        <v>187.95422644574899</v>
      </c>
      <c r="S300" s="122"/>
      <c r="T300" s="122">
        <v>1376.5935857945301</v>
      </c>
      <c r="U300" s="122">
        <v>274.873551626314</v>
      </c>
    </row>
    <row r="301" spans="1:21" ht="12.75" x14ac:dyDescent="0.2">
      <c r="A301" s="122" t="s">
        <v>650</v>
      </c>
      <c r="B301" s="122">
        <v>11668</v>
      </c>
      <c r="C301" s="122"/>
      <c r="D301" s="122">
        <v>695.38630168843497</v>
      </c>
      <c r="E301" s="122">
        <v>10861.5999382799</v>
      </c>
      <c r="F301" s="122"/>
      <c r="G301" s="122">
        <v>-79.770411132286696</v>
      </c>
      <c r="H301" s="122">
        <v>190.665278097271</v>
      </c>
      <c r="I301" s="122"/>
      <c r="J301" s="122">
        <v>8695</v>
      </c>
      <c r="K301" s="122">
        <v>117</v>
      </c>
      <c r="L301" s="122">
        <v>978</v>
      </c>
      <c r="M301" s="122">
        <v>51678.494813512298</v>
      </c>
      <c r="N301" s="122">
        <v>96566.064890944806</v>
      </c>
      <c r="O301" s="122"/>
      <c r="P301" s="122">
        <v>117</v>
      </c>
      <c r="Q301" s="122">
        <v>8039.8143089790901</v>
      </c>
      <c r="R301" s="122">
        <v>187.95422644574899</v>
      </c>
      <c r="S301" s="122"/>
      <c r="T301" s="122">
        <v>465.53882972358502</v>
      </c>
      <c r="U301" s="122">
        <v>274.873551626314</v>
      </c>
    </row>
    <row r="302" spans="1:21" ht="12.75" x14ac:dyDescent="0.2">
      <c r="A302" s="122" t="s">
        <v>651</v>
      </c>
      <c r="B302" s="122">
        <v>10393</v>
      </c>
      <c r="C302" s="122"/>
      <c r="D302" s="122">
        <v>323.55231535416402</v>
      </c>
      <c r="E302" s="122">
        <v>9068.8130506278594</v>
      </c>
      <c r="F302" s="122"/>
      <c r="G302" s="122">
        <v>-73.299483256829703</v>
      </c>
      <c r="H302" s="122">
        <v>1074.1542172852801</v>
      </c>
      <c r="I302" s="122"/>
      <c r="J302" s="122">
        <v>2875</v>
      </c>
      <c r="K302" s="122">
        <v>18</v>
      </c>
      <c r="L302" s="122">
        <v>270</v>
      </c>
      <c r="M302" s="122">
        <v>51678.494813512298</v>
      </c>
      <c r="N302" s="122">
        <v>96566.064890944806</v>
      </c>
      <c r="O302" s="122"/>
      <c r="P302" s="122">
        <v>41</v>
      </c>
      <c r="Q302" s="122">
        <v>8039.8143089790901</v>
      </c>
      <c r="R302" s="122">
        <v>187.95422644574899</v>
      </c>
      <c r="S302" s="122"/>
      <c r="T302" s="122">
        <v>1349.0277689115901</v>
      </c>
      <c r="U302" s="122">
        <v>274.873551626314</v>
      </c>
    </row>
    <row r="303" spans="1:21" ht="14.25" customHeight="1" x14ac:dyDescent="0.2">
      <c r="A303" s="19" t="s">
        <v>652</v>
      </c>
      <c r="B303" s="19"/>
      <c r="C303" s="19"/>
      <c r="D303" s="122"/>
      <c r="E303" s="122"/>
      <c r="F303" s="19"/>
      <c r="G303" s="122"/>
      <c r="H303" s="122"/>
      <c r="I303" s="19"/>
      <c r="J303" s="122"/>
      <c r="K303" s="122"/>
      <c r="L303" s="122"/>
      <c r="M303" s="122"/>
      <c r="N303" s="122"/>
      <c r="O303" s="19"/>
      <c r="P303" s="122"/>
      <c r="Q303" s="122"/>
      <c r="R303" s="122"/>
      <c r="S303" s="19"/>
      <c r="T303" s="122"/>
      <c r="U303" s="122"/>
    </row>
    <row r="304" spans="1:21" ht="12.75" x14ac:dyDescent="0.2">
      <c r="A304" s="122" t="s">
        <v>653</v>
      </c>
      <c r="B304" s="122">
        <v>9264</v>
      </c>
      <c r="C304" s="122"/>
      <c r="D304" s="122">
        <v>467.19084323759398</v>
      </c>
      <c r="E304" s="122">
        <v>7621.8695167748501</v>
      </c>
      <c r="F304" s="122"/>
      <c r="G304" s="122">
        <v>-106.88516700194</v>
      </c>
      <c r="H304" s="122">
        <v>1282.3144852810999</v>
      </c>
      <c r="I304" s="122"/>
      <c r="J304" s="122">
        <v>2876</v>
      </c>
      <c r="K304" s="122">
        <v>26</v>
      </c>
      <c r="L304" s="122">
        <v>227</v>
      </c>
      <c r="M304" s="122">
        <v>51678.494813512298</v>
      </c>
      <c r="N304" s="122">
        <v>96566.064890944806</v>
      </c>
      <c r="O304" s="122"/>
      <c r="P304" s="122">
        <v>29</v>
      </c>
      <c r="Q304" s="122">
        <v>8039.8143089790901</v>
      </c>
      <c r="R304" s="122">
        <v>187.95422644574899</v>
      </c>
      <c r="S304" s="122"/>
      <c r="T304" s="122">
        <v>1557.1880369074099</v>
      </c>
      <c r="U304" s="122">
        <v>274.873551626314</v>
      </c>
    </row>
    <row r="305" spans="1:22" ht="12.75" x14ac:dyDescent="0.2">
      <c r="A305" s="122" t="s">
        <v>654</v>
      </c>
      <c r="B305" s="122">
        <v>9199</v>
      </c>
      <c r="C305" s="122"/>
      <c r="D305" s="122">
        <v>545.50413649780103</v>
      </c>
      <c r="E305" s="122">
        <v>8154.6009470155204</v>
      </c>
      <c r="F305" s="122"/>
      <c r="G305" s="122">
        <v>-124.304656474011</v>
      </c>
      <c r="H305" s="122">
        <v>623.68896725015804</v>
      </c>
      <c r="I305" s="122"/>
      <c r="J305" s="122">
        <v>6442</v>
      </c>
      <c r="K305" s="122">
        <v>68</v>
      </c>
      <c r="L305" s="122">
        <v>544</v>
      </c>
      <c r="M305" s="122">
        <v>51678.494813512298</v>
      </c>
      <c r="N305" s="122">
        <v>96566.064890944806</v>
      </c>
      <c r="O305" s="122"/>
      <c r="P305" s="122">
        <v>51</v>
      </c>
      <c r="Q305" s="122">
        <v>8039.8143089790901</v>
      </c>
      <c r="R305" s="122">
        <v>187.95422644574899</v>
      </c>
      <c r="S305" s="122"/>
      <c r="T305" s="122">
        <v>898.56251887647204</v>
      </c>
      <c r="U305" s="122">
        <v>274.873551626314</v>
      </c>
    </row>
    <row r="306" spans="1:22" ht="12.75" x14ac:dyDescent="0.2">
      <c r="A306" s="122" t="s">
        <v>655</v>
      </c>
      <c r="B306" s="122">
        <v>9635</v>
      </c>
      <c r="C306" s="122"/>
      <c r="D306" s="122">
        <v>523.38251647662401</v>
      </c>
      <c r="E306" s="122">
        <v>8963.7496223924609</v>
      </c>
      <c r="F306" s="122"/>
      <c r="G306" s="122">
        <v>-108.823324609994</v>
      </c>
      <c r="H306" s="122">
        <v>256.19657388448599</v>
      </c>
      <c r="I306" s="122"/>
      <c r="J306" s="122">
        <v>28042</v>
      </c>
      <c r="K306" s="122">
        <v>284</v>
      </c>
      <c r="L306" s="122">
        <v>2603</v>
      </c>
      <c r="M306" s="122">
        <v>51678.494813512298</v>
      </c>
      <c r="N306" s="122">
        <v>96566.064890944806</v>
      </c>
      <c r="O306" s="122"/>
      <c r="P306" s="122">
        <v>276</v>
      </c>
      <c r="Q306" s="122">
        <v>8039.8143089790901</v>
      </c>
      <c r="R306" s="122">
        <v>187.95422644574899</v>
      </c>
      <c r="S306" s="122"/>
      <c r="T306" s="122">
        <v>531.07012551080004</v>
      </c>
      <c r="U306" s="122">
        <v>274.873551626314</v>
      </c>
    </row>
    <row r="307" spans="1:22" ht="12.75" x14ac:dyDescent="0.2">
      <c r="A307" s="122" t="s">
        <v>656</v>
      </c>
      <c r="B307" s="122">
        <v>8630</v>
      </c>
      <c r="C307" s="122"/>
      <c r="D307" s="122">
        <v>448.97778964735602</v>
      </c>
      <c r="E307" s="122">
        <v>7824.8844072357297</v>
      </c>
      <c r="F307" s="122"/>
      <c r="G307" s="122">
        <v>-123.030352821224</v>
      </c>
      <c r="H307" s="122">
        <v>479.34314291855202</v>
      </c>
      <c r="I307" s="122"/>
      <c r="J307" s="122">
        <v>17956</v>
      </c>
      <c r="K307" s="122">
        <v>156</v>
      </c>
      <c r="L307" s="122">
        <v>1455</v>
      </c>
      <c r="M307" s="122">
        <v>51678.494813512298</v>
      </c>
      <c r="N307" s="122">
        <v>96566.064890944806</v>
      </c>
      <c r="O307" s="122"/>
      <c r="P307" s="122">
        <v>145</v>
      </c>
      <c r="Q307" s="122">
        <v>8039.8143089790901</v>
      </c>
      <c r="R307" s="122">
        <v>187.95422644574899</v>
      </c>
      <c r="S307" s="122"/>
      <c r="T307" s="122">
        <v>754.21669454486596</v>
      </c>
      <c r="U307" s="122">
        <v>274.873551626314</v>
      </c>
    </row>
    <row r="308" spans="1:22" ht="12.75" x14ac:dyDescent="0.2">
      <c r="A308" s="122" t="s">
        <v>657</v>
      </c>
      <c r="B308" s="122">
        <v>10044</v>
      </c>
      <c r="C308" s="122"/>
      <c r="D308" s="122">
        <v>612.97484724056505</v>
      </c>
      <c r="E308" s="122">
        <v>9104.4647555331194</v>
      </c>
      <c r="F308" s="122"/>
      <c r="G308" s="122">
        <v>51.675275464211801</v>
      </c>
      <c r="H308" s="122">
        <v>275.31632179140797</v>
      </c>
      <c r="I308" s="122"/>
      <c r="J308" s="122">
        <v>9864</v>
      </c>
      <c r="K308" s="122">
        <v>117</v>
      </c>
      <c r="L308" s="122">
        <v>930</v>
      </c>
      <c r="M308" s="122">
        <v>51678.494813512298</v>
      </c>
      <c r="N308" s="122">
        <v>96566.064890944806</v>
      </c>
      <c r="O308" s="122"/>
      <c r="P308" s="122">
        <v>294</v>
      </c>
      <c r="Q308" s="122">
        <v>8039.8143089790901</v>
      </c>
      <c r="R308" s="122">
        <v>187.95422644574899</v>
      </c>
      <c r="S308" s="122"/>
      <c r="T308" s="122">
        <v>550.18987341772197</v>
      </c>
      <c r="U308" s="122">
        <v>274.873551626314</v>
      </c>
    </row>
    <row r="309" spans="1:22" ht="12.75" x14ac:dyDescent="0.2">
      <c r="A309" s="122" t="s">
        <v>658</v>
      </c>
      <c r="B309" s="122">
        <v>9091</v>
      </c>
      <c r="C309" s="122"/>
      <c r="D309" s="122">
        <v>394.80142952536301</v>
      </c>
      <c r="E309" s="122">
        <v>7679.8868453915002</v>
      </c>
      <c r="F309" s="122"/>
      <c r="G309" s="122">
        <v>-43.064330965616399</v>
      </c>
      <c r="H309" s="122">
        <v>1059.8425712143801</v>
      </c>
      <c r="I309" s="122"/>
      <c r="J309" s="122">
        <v>5105</v>
      </c>
      <c r="K309" s="122">
        <v>39</v>
      </c>
      <c r="L309" s="122">
        <v>406</v>
      </c>
      <c r="M309" s="122">
        <v>51678.494813512298</v>
      </c>
      <c r="N309" s="122">
        <v>96566.064890944806</v>
      </c>
      <c r="O309" s="122"/>
      <c r="P309" s="122">
        <v>92</v>
      </c>
      <c r="Q309" s="122">
        <v>8039.8143089790901</v>
      </c>
      <c r="R309" s="122">
        <v>187.95422644574899</v>
      </c>
      <c r="S309" s="122"/>
      <c r="T309" s="122">
        <v>1334.7161228406901</v>
      </c>
      <c r="U309" s="122">
        <v>274.873551626314</v>
      </c>
    </row>
    <row r="310" spans="1:22" ht="12.75" x14ac:dyDescent="0.2">
      <c r="A310" s="122" t="s">
        <v>659</v>
      </c>
      <c r="B310" s="122">
        <v>9719</v>
      </c>
      <c r="C310" s="122"/>
      <c r="D310" s="122">
        <v>541.53634459083298</v>
      </c>
      <c r="E310" s="122">
        <v>8892.91135715167</v>
      </c>
      <c r="F310" s="122"/>
      <c r="G310" s="122">
        <v>-124.024247658946</v>
      </c>
      <c r="H310" s="122">
        <v>408.55549244789103</v>
      </c>
      <c r="I310" s="122"/>
      <c r="J310" s="122">
        <v>16223</v>
      </c>
      <c r="K310" s="122">
        <v>170</v>
      </c>
      <c r="L310" s="122">
        <v>1494</v>
      </c>
      <c r="M310" s="122">
        <v>51678.494813512298</v>
      </c>
      <c r="N310" s="122">
        <v>96566.064890944806</v>
      </c>
      <c r="O310" s="122"/>
      <c r="P310" s="122">
        <v>129</v>
      </c>
      <c r="Q310" s="122">
        <v>8039.8143089790901</v>
      </c>
      <c r="R310" s="122">
        <v>187.95422644574899</v>
      </c>
      <c r="S310" s="122"/>
      <c r="T310" s="122">
        <v>683.42904407420497</v>
      </c>
      <c r="U310" s="122">
        <v>274.873551626314</v>
      </c>
    </row>
    <row r="311" spans="1:22" ht="12.75" x14ac:dyDescent="0.2">
      <c r="A311" s="122" t="s">
        <v>660</v>
      </c>
      <c r="B311" s="122">
        <v>10111</v>
      </c>
      <c r="C311" s="122"/>
      <c r="D311" s="122">
        <v>577.74982331332001</v>
      </c>
      <c r="E311" s="122">
        <v>9157.6658421636694</v>
      </c>
      <c r="F311" s="122"/>
      <c r="G311" s="122">
        <v>-118.54675625988899</v>
      </c>
      <c r="H311" s="122">
        <v>494.13384965367197</v>
      </c>
      <c r="I311" s="122"/>
      <c r="J311" s="122">
        <v>23167</v>
      </c>
      <c r="K311" s="122">
        <v>259</v>
      </c>
      <c r="L311" s="122">
        <v>2197</v>
      </c>
      <c r="M311" s="122">
        <v>51678.494813512298</v>
      </c>
      <c r="N311" s="122">
        <v>96566.064890944806</v>
      </c>
      <c r="O311" s="122"/>
      <c r="P311" s="122">
        <v>200</v>
      </c>
      <c r="Q311" s="122">
        <v>8039.8143089790901</v>
      </c>
      <c r="R311" s="122">
        <v>187.95422644574899</v>
      </c>
      <c r="S311" s="122"/>
      <c r="T311" s="122">
        <v>769.00740127998597</v>
      </c>
      <c r="U311" s="122">
        <v>274.873551626314</v>
      </c>
    </row>
    <row r="312" spans="1:22" ht="12.75" x14ac:dyDescent="0.2">
      <c r="A312" s="122" t="s">
        <v>661</v>
      </c>
      <c r="B312" s="122">
        <v>9460</v>
      </c>
      <c r="C312" s="122"/>
      <c r="D312" s="122">
        <v>563.43493759163505</v>
      </c>
      <c r="E312" s="122">
        <v>9036.4805285469301</v>
      </c>
      <c r="F312" s="122"/>
      <c r="G312" s="122">
        <v>-111.60897919753</v>
      </c>
      <c r="H312" s="122">
        <v>-28.235647637132001</v>
      </c>
      <c r="I312" s="122"/>
      <c r="J312" s="122">
        <v>76770</v>
      </c>
      <c r="K312" s="122">
        <v>837</v>
      </c>
      <c r="L312" s="122">
        <v>7184</v>
      </c>
      <c r="M312" s="122">
        <v>51678.494813512298</v>
      </c>
      <c r="N312" s="122">
        <v>96566.064890944806</v>
      </c>
      <c r="O312" s="122"/>
      <c r="P312" s="122">
        <v>729</v>
      </c>
      <c r="Q312" s="122">
        <v>8039.8143089790901</v>
      </c>
      <c r="R312" s="122">
        <v>187.95422644574899</v>
      </c>
      <c r="S312" s="122"/>
      <c r="T312" s="122">
        <v>246.63790398918201</v>
      </c>
      <c r="U312" s="122">
        <v>274.873551626314</v>
      </c>
    </row>
    <row r="313" spans="1:22" ht="12.75" x14ac:dyDescent="0.2">
      <c r="A313" s="122" t="s">
        <v>662</v>
      </c>
      <c r="B313" s="122">
        <v>10392</v>
      </c>
      <c r="C313" s="122"/>
      <c r="D313" s="122">
        <v>473.18438678166899</v>
      </c>
      <c r="E313" s="122">
        <v>8305.0605187437795</v>
      </c>
      <c r="F313" s="122"/>
      <c r="G313" s="122">
        <v>-102.508194711995</v>
      </c>
      <c r="H313" s="122">
        <v>1715.9899766665999</v>
      </c>
      <c r="I313" s="122"/>
      <c r="J313" s="122">
        <v>6116</v>
      </c>
      <c r="K313" s="122">
        <v>56</v>
      </c>
      <c r="L313" s="122">
        <v>526</v>
      </c>
      <c r="M313" s="122">
        <v>51678.494813512298</v>
      </c>
      <c r="N313" s="122">
        <v>96566.064890944806</v>
      </c>
      <c r="O313" s="122"/>
      <c r="P313" s="122">
        <v>65</v>
      </c>
      <c r="Q313" s="122">
        <v>8039.8143089790901</v>
      </c>
      <c r="R313" s="122">
        <v>187.95422644574899</v>
      </c>
      <c r="S313" s="122"/>
      <c r="T313" s="122">
        <v>1990.8635282929099</v>
      </c>
      <c r="U313" s="122">
        <v>274.873551626314</v>
      </c>
    </row>
    <row r="314" spans="1:22" ht="12.75" x14ac:dyDescent="0.2">
      <c r="A314" s="122" t="s">
        <v>663</v>
      </c>
      <c r="B314" s="122">
        <v>9963</v>
      </c>
      <c r="C314" s="122"/>
      <c r="D314" s="122">
        <v>522.90191392060899</v>
      </c>
      <c r="E314" s="122">
        <v>9487.4591722990608</v>
      </c>
      <c r="F314" s="122"/>
      <c r="G314" s="122">
        <v>-136.918749971225</v>
      </c>
      <c r="H314" s="122">
        <v>89.460173288028003</v>
      </c>
      <c r="I314" s="122"/>
      <c r="J314" s="122">
        <v>41904</v>
      </c>
      <c r="K314" s="122">
        <v>424</v>
      </c>
      <c r="L314" s="122">
        <v>4117</v>
      </c>
      <c r="M314" s="122">
        <v>51678.494813512298</v>
      </c>
      <c r="N314" s="122">
        <v>96566.064890944806</v>
      </c>
      <c r="O314" s="122"/>
      <c r="P314" s="122">
        <v>266</v>
      </c>
      <c r="Q314" s="122">
        <v>8039.8143089790901</v>
      </c>
      <c r="R314" s="122">
        <v>187.95422644574899</v>
      </c>
      <c r="S314" s="122"/>
      <c r="T314" s="122">
        <v>364.33372491434199</v>
      </c>
      <c r="U314" s="122">
        <v>274.873551626314</v>
      </c>
    </row>
    <row r="315" spans="1:22" ht="12.75" x14ac:dyDescent="0.2">
      <c r="A315" s="122" t="s">
        <v>664</v>
      </c>
      <c r="B315" s="122">
        <v>10473</v>
      </c>
      <c r="C315" s="122"/>
      <c r="D315" s="122">
        <v>548.76468311675399</v>
      </c>
      <c r="E315" s="122">
        <v>9464.4879906540591</v>
      </c>
      <c r="F315" s="122"/>
      <c r="G315" s="122">
        <v>-64.310066439479499</v>
      </c>
      <c r="H315" s="122">
        <v>524.40616698582403</v>
      </c>
      <c r="I315" s="122"/>
      <c r="J315" s="122">
        <v>8193</v>
      </c>
      <c r="K315" s="122">
        <v>87</v>
      </c>
      <c r="L315" s="122">
        <v>803</v>
      </c>
      <c r="M315" s="122">
        <v>51678.494813512298</v>
      </c>
      <c r="N315" s="122">
        <v>96566.064890944806</v>
      </c>
      <c r="O315" s="122"/>
      <c r="P315" s="122">
        <v>126</v>
      </c>
      <c r="Q315" s="122">
        <v>8039.8143089790901</v>
      </c>
      <c r="R315" s="122">
        <v>187.95422644574899</v>
      </c>
      <c r="S315" s="122"/>
      <c r="T315" s="122">
        <v>799.27971861213803</v>
      </c>
      <c r="U315" s="122">
        <v>274.873551626314</v>
      </c>
    </row>
    <row r="316" spans="1:22" ht="12.75" x14ac:dyDescent="0.2">
      <c r="A316" s="122" t="s">
        <v>665</v>
      </c>
      <c r="B316" s="122">
        <v>7887</v>
      </c>
      <c r="C316" s="122"/>
      <c r="D316" s="122">
        <v>336.56805384762299</v>
      </c>
      <c r="E316" s="122">
        <v>7089.5157172748104</v>
      </c>
      <c r="F316" s="122"/>
      <c r="G316" s="122">
        <v>-73.711749586365698</v>
      </c>
      <c r="H316" s="122">
        <v>534.46623039003498</v>
      </c>
      <c r="I316" s="122"/>
      <c r="J316" s="122">
        <v>3378</v>
      </c>
      <c r="K316" s="122">
        <v>22</v>
      </c>
      <c r="L316" s="122">
        <v>248</v>
      </c>
      <c r="M316" s="122">
        <v>51678.494813512298</v>
      </c>
      <c r="N316" s="122">
        <v>96566.064890944806</v>
      </c>
      <c r="O316" s="122"/>
      <c r="P316" s="122">
        <v>48</v>
      </c>
      <c r="Q316" s="122">
        <v>8039.8143089790901</v>
      </c>
      <c r="R316" s="122">
        <v>187.95422644574899</v>
      </c>
      <c r="S316" s="122"/>
      <c r="T316" s="122">
        <v>809.33978201634898</v>
      </c>
      <c r="U316" s="122">
        <v>274.873551626314</v>
      </c>
    </row>
    <row r="317" spans="1:22" ht="12.75" x14ac:dyDescent="0.2">
      <c r="A317" s="122" t="s">
        <v>666</v>
      </c>
      <c r="B317" s="122">
        <v>9270</v>
      </c>
      <c r="C317" s="122"/>
      <c r="D317" s="122">
        <v>501.51163912539499</v>
      </c>
      <c r="E317" s="122">
        <v>7667.3540716233201</v>
      </c>
      <c r="F317" s="122"/>
      <c r="G317" s="122">
        <v>-15.951141317612199</v>
      </c>
      <c r="H317" s="122">
        <v>1117.38884674767</v>
      </c>
      <c r="I317" s="122"/>
      <c r="J317" s="122">
        <v>4534</v>
      </c>
      <c r="K317" s="122">
        <v>44</v>
      </c>
      <c r="L317" s="122">
        <v>360</v>
      </c>
      <c r="M317" s="122">
        <v>51678.494813512298</v>
      </c>
      <c r="N317" s="122">
        <v>96566.064890944806</v>
      </c>
      <c r="O317" s="122"/>
      <c r="P317" s="122">
        <v>97</v>
      </c>
      <c r="Q317" s="122">
        <v>8039.8143089790901</v>
      </c>
      <c r="R317" s="122">
        <v>187.95422644574899</v>
      </c>
      <c r="S317" s="122"/>
      <c r="T317" s="122">
        <v>1392.26239837398</v>
      </c>
      <c r="U317" s="122">
        <v>274.873551626314</v>
      </c>
    </row>
    <row r="318" spans="1:22" ht="6.75" customHeight="1" thickBot="1" x14ac:dyDescent="0.25">
      <c r="A318" s="1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5"/>
    </row>
    <row r="319" spans="1:22" x14ac:dyDescent="0.2"/>
  </sheetData>
  <mergeCells count="4">
    <mergeCell ref="T2:U3"/>
    <mergeCell ref="D3:E3"/>
    <mergeCell ref="G3:H3"/>
    <mergeCell ref="P3:R3"/>
  </mergeCells>
  <conditionalFormatting sqref="B8:U333">
    <cfRule type="cellIs" dxfId="10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2" manualBreakCount="2">
    <brk id="52" max="16383" man="1"/>
    <brk id="2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9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15.42578125" bestFit="1" customWidth="1"/>
    <col min="2" max="2" width="11.140625" customWidth="1"/>
    <col min="3" max="3" width="12.140625" customWidth="1"/>
    <col min="4" max="5" width="11.7109375" customWidth="1"/>
    <col min="6" max="6" width="6.42578125" style="66" customWidth="1"/>
    <col min="7" max="7" width="12.5703125" customWidth="1"/>
    <col min="8" max="8" width="9.140625" customWidth="1"/>
    <col min="9" max="9" width="9.140625" style="73" customWidth="1"/>
    <col min="10" max="10" width="2.28515625" customWidth="1"/>
    <col min="11" max="11" width="11.140625" bestFit="1" customWidth="1"/>
    <col min="12" max="12" width="9.140625" customWidth="1"/>
    <col min="13" max="13" width="2.42578125" customWidth="1"/>
    <col min="14" max="15" width="11.42578125" customWidth="1"/>
    <col min="16" max="16" width="11.7109375" customWidth="1"/>
    <col min="17" max="17" width="11.5703125" customWidth="1"/>
    <col min="18" max="18" width="3.140625" customWidth="1"/>
    <col min="19" max="19" width="12.7109375" customWidth="1"/>
    <col min="20" max="21" width="9.140625" customWidth="1"/>
    <col min="22" max="22" width="2.7109375" customWidth="1"/>
    <col min="23" max="16384" width="9.140625" hidden="1"/>
  </cols>
  <sheetData>
    <row r="1" spans="1:22" ht="16.5" thickBot="1" x14ac:dyDescent="0.3">
      <c r="A1" s="71" t="str">
        <f>"Tabell 6  Gymnasieskola, utjämningsåret "&amp;Innehåll!C45</f>
        <v>Tabell 6  Gymnasieskola, utjämningsåret 2018</v>
      </c>
      <c r="B1" s="70"/>
      <c r="C1" s="70"/>
      <c r="D1" s="70"/>
      <c r="E1" s="70"/>
      <c r="G1" s="71" t="s">
        <v>73</v>
      </c>
      <c r="H1" s="70"/>
      <c r="I1" s="72"/>
      <c r="J1" s="70"/>
      <c r="K1" s="70"/>
      <c r="L1" s="70"/>
      <c r="M1" s="70"/>
      <c r="N1" s="70"/>
      <c r="O1" s="70"/>
      <c r="P1" s="70"/>
      <c r="Q1" s="193"/>
      <c r="R1" s="70"/>
      <c r="S1" s="70"/>
      <c r="T1" s="70"/>
      <c r="U1" s="70"/>
      <c r="V1" s="70"/>
    </row>
    <row r="2" spans="1:22" ht="6.75" customHeight="1" x14ac:dyDescent="0.2">
      <c r="R2" s="66"/>
      <c r="S2" s="66"/>
      <c r="T2" s="66"/>
      <c r="U2" s="66"/>
    </row>
    <row r="3" spans="1:22" s="66" customFormat="1" ht="25.5" customHeight="1" x14ac:dyDescent="0.2">
      <c r="A3" s="139" t="s">
        <v>19</v>
      </c>
      <c r="B3"/>
      <c r="D3" s="661" t="s">
        <v>76</v>
      </c>
      <c r="E3" s="661"/>
      <c r="F3" s="74"/>
      <c r="H3" s="660" t="s">
        <v>77</v>
      </c>
      <c r="I3" s="660"/>
      <c r="K3" s="660" t="s">
        <v>121</v>
      </c>
      <c r="L3" s="660"/>
      <c r="M3" s="77"/>
      <c r="N3" s="661" t="s">
        <v>122</v>
      </c>
      <c r="O3" s="661"/>
      <c r="P3" s="661"/>
      <c r="Q3" s="661"/>
      <c r="R3" s="77"/>
      <c r="S3" s="660" t="s">
        <v>127</v>
      </c>
      <c r="T3" s="660"/>
      <c r="U3" s="660"/>
    </row>
    <row r="4" spans="1:22" s="66" customFormat="1" ht="75.75" customHeight="1" x14ac:dyDescent="0.2">
      <c r="A4" s="3" t="s">
        <v>47</v>
      </c>
      <c r="B4" s="104" t="s">
        <v>79</v>
      </c>
      <c r="C4" s="104" t="s">
        <v>112</v>
      </c>
      <c r="D4" s="104" t="s">
        <v>115</v>
      </c>
      <c r="E4" s="104" t="s">
        <v>114</v>
      </c>
      <c r="F4" s="79"/>
      <c r="G4" s="78" t="str">
        <f>"Folkmängd 31/12 -"&amp;Innehåll!C45-2</f>
        <v>Folkmängd 31/12 -2016</v>
      </c>
      <c r="H4" s="78" t="s">
        <v>116</v>
      </c>
      <c r="I4" s="88" t="s">
        <v>117</v>
      </c>
      <c r="J4" s="89"/>
      <c r="K4" s="89" t="s">
        <v>113</v>
      </c>
      <c r="L4" s="89" t="s">
        <v>90</v>
      </c>
      <c r="M4" s="90"/>
      <c r="N4" s="88" t="s">
        <v>125</v>
      </c>
      <c r="O4" s="89" t="s">
        <v>154</v>
      </c>
      <c r="P4" s="88" t="s">
        <v>126</v>
      </c>
      <c r="Q4" s="89" t="s">
        <v>156</v>
      </c>
      <c r="S4" s="88" t="s">
        <v>131</v>
      </c>
      <c r="T4" s="88" t="s">
        <v>130</v>
      </c>
      <c r="U4" s="88" t="s">
        <v>129</v>
      </c>
    </row>
    <row r="5" spans="1:22" s="74" customFormat="1" ht="15.75" customHeight="1" x14ac:dyDescent="0.2">
      <c r="B5" s="80" t="s">
        <v>92</v>
      </c>
      <c r="C5" s="80" t="s">
        <v>93</v>
      </c>
      <c r="D5" s="80" t="s">
        <v>94</v>
      </c>
      <c r="E5" s="80" t="s">
        <v>95</v>
      </c>
      <c r="F5" s="80"/>
      <c r="G5" s="80" t="s">
        <v>96</v>
      </c>
      <c r="H5" s="80" t="s">
        <v>118</v>
      </c>
      <c r="I5" s="81" t="s">
        <v>98</v>
      </c>
      <c r="J5" s="80"/>
      <c r="K5" s="80" t="s">
        <v>99</v>
      </c>
      <c r="L5" s="80" t="s">
        <v>123</v>
      </c>
      <c r="N5" s="74" t="s">
        <v>101</v>
      </c>
      <c r="O5" s="74" t="s">
        <v>102</v>
      </c>
      <c r="P5" s="74" t="s">
        <v>153</v>
      </c>
      <c r="Q5" s="74" t="s">
        <v>104</v>
      </c>
      <c r="S5" s="74" t="s">
        <v>157</v>
      </c>
      <c r="T5" s="74" t="s">
        <v>158</v>
      </c>
      <c r="U5" s="74" t="s">
        <v>128</v>
      </c>
    </row>
    <row r="6" spans="1:22" s="74" customFormat="1" ht="15.75" customHeight="1" x14ac:dyDescent="0.2">
      <c r="A6" s="65"/>
      <c r="B6" s="82" t="s">
        <v>119</v>
      </c>
      <c r="C6" s="82" t="s">
        <v>120</v>
      </c>
      <c r="D6" s="82" t="s">
        <v>124</v>
      </c>
      <c r="E6" s="83" t="s">
        <v>155</v>
      </c>
      <c r="F6" s="80"/>
      <c r="G6" s="82"/>
      <c r="H6" s="82"/>
      <c r="I6" s="84"/>
      <c r="J6" s="82"/>
      <c r="K6" s="82"/>
      <c r="L6" s="82"/>
      <c r="M6" s="65"/>
      <c r="N6" s="65"/>
      <c r="O6" s="65"/>
      <c r="P6" s="65" t="s">
        <v>111</v>
      </c>
      <c r="Q6" s="65"/>
      <c r="S6" s="262" t="s">
        <v>341</v>
      </c>
      <c r="T6" s="82" t="s">
        <v>132</v>
      </c>
      <c r="U6" s="82"/>
    </row>
    <row r="7" spans="1:22" ht="18.75" customHeight="1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75" x14ac:dyDescent="0.2">
      <c r="A8" s="122" t="s">
        <v>360</v>
      </c>
      <c r="B8" s="122">
        <v>4043</v>
      </c>
      <c r="C8" s="122">
        <v>4275.6049375882203</v>
      </c>
      <c r="D8" s="122">
        <v>-87.557257886613797</v>
      </c>
      <c r="E8" s="122">
        <v>-144.98511587652399</v>
      </c>
      <c r="F8" s="122"/>
      <c r="G8" s="122">
        <v>90675</v>
      </c>
      <c r="H8" s="122">
        <v>3346</v>
      </c>
      <c r="I8" s="122">
        <v>115866.849287451</v>
      </c>
      <c r="J8" s="122"/>
      <c r="K8" s="122">
        <v>5.0544984297062596</v>
      </c>
      <c r="L8" s="122">
        <v>92.611756316320097</v>
      </c>
      <c r="M8" s="122"/>
      <c r="N8" s="122">
        <v>-145.11967941686001</v>
      </c>
      <c r="O8" s="140">
        <v>-0.23921792619807</v>
      </c>
      <c r="P8" s="122">
        <v>-145.08977026238699</v>
      </c>
      <c r="Q8" s="122">
        <v>0</v>
      </c>
      <c r="R8" s="122"/>
      <c r="S8" s="122">
        <v>3650.47750344215</v>
      </c>
      <c r="T8" s="122">
        <v>3795.5672737045402</v>
      </c>
      <c r="U8" s="122">
        <v>102858.058142008</v>
      </c>
    </row>
    <row r="9" spans="1:22" ht="12.75" x14ac:dyDescent="0.2">
      <c r="A9" s="122" t="s">
        <v>361</v>
      </c>
      <c r="B9" s="122">
        <v>3924</v>
      </c>
      <c r="C9" s="122">
        <v>4595.21544198847</v>
      </c>
      <c r="D9" s="122">
        <v>-92.438401581167597</v>
      </c>
      <c r="E9" s="122">
        <v>-579.22086985950398</v>
      </c>
      <c r="F9" s="122"/>
      <c r="G9" s="122">
        <v>32653</v>
      </c>
      <c r="H9" s="122">
        <v>1295</v>
      </c>
      <c r="I9" s="122">
        <v>115866.849287451</v>
      </c>
      <c r="J9" s="122"/>
      <c r="K9" s="122">
        <v>0.173354735152488</v>
      </c>
      <c r="L9" s="122">
        <v>92.611756316320097</v>
      </c>
      <c r="M9" s="122"/>
      <c r="N9" s="122">
        <v>-609.32850835809904</v>
      </c>
      <c r="O9" s="140">
        <v>-0.23921792619807</v>
      </c>
      <c r="P9" s="122">
        <v>-549.35244928710699</v>
      </c>
      <c r="Q9" s="122">
        <v>0</v>
      </c>
      <c r="R9" s="122"/>
      <c r="S9" s="122">
        <v>3529.9414990147502</v>
      </c>
      <c r="T9" s="122">
        <v>4079.2939483018599</v>
      </c>
      <c r="U9" s="122">
        <v>102858.058142008</v>
      </c>
    </row>
    <row r="10" spans="1:22" ht="12.75" x14ac:dyDescent="0.2">
      <c r="A10" s="122" t="s">
        <v>362</v>
      </c>
      <c r="B10" s="122">
        <v>4231</v>
      </c>
      <c r="C10" s="122">
        <v>4291.2082035599196</v>
      </c>
      <c r="D10" s="122">
        <v>24.662601125400901</v>
      </c>
      <c r="E10" s="122">
        <v>-84.802279531263906</v>
      </c>
      <c r="F10" s="122"/>
      <c r="G10" s="122">
        <v>27406</v>
      </c>
      <c r="H10" s="122">
        <v>1015</v>
      </c>
      <c r="I10" s="122">
        <v>115866.849287451</v>
      </c>
      <c r="J10" s="122"/>
      <c r="K10" s="122">
        <v>117.27435744172099</v>
      </c>
      <c r="L10" s="122">
        <v>92.611756316320097</v>
      </c>
      <c r="M10" s="122"/>
      <c r="N10" s="122">
        <v>-49.439132934734999</v>
      </c>
      <c r="O10" s="140">
        <v>-0.23921792619807</v>
      </c>
      <c r="P10" s="122">
        <v>-120.40464405399101</v>
      </c>
      <c r="Q10" s="122">
        <v>0</v>
      </c>
      <c r="R10" s="122"/>
      <c r="S10" s="122">
        <v>3689.01406039534</v>
      </c>
      <c r="T10" s="122">
        <v>3809.4187044493301</v>
      </c>
      <c r="U10" s="122">
        <v>102858.058142008</v>
      </c>
    </row>
    <row r="11" spans="1:22" ht="12.75" x14ac:dyDescent="0.2">
      <c r="A11" s="122" t="s">
        <v>363</v>
      </c>
      <c r="B11" s="122">
        <v>3960</v>
      </c>
      <c r="C11" s="122">
        <v>3998.2060768440101</v>
      </c>
      <c r="D11" s="122">
        <v>-53.203804796716803</v>
      </c>
      <c r="E11" s="122">
        <v>15.4457329336557</v>
      </c>
      <c r="F11" s="122"/>
      <c r="G11" s="122">
        <v>85693</v>
      </c>
      <c r="H11" s="122">
        <v>2957</v>
      </c>
      <c r="I11" s="122">
        <v>115866.849287451</v>
      </c>
      <c r="J11" s="122"/>
      <c r="K11" s="122">
        <v>39.407951519603301</v>
      </c>
      <c r="L11" s="122">
        <v>92.611756316320097</v>
      </c>
      <c r="M11" s="122"/>
      <c r="N11" s="122">
        <v>15.505566695412201</v>
      </c>
      <c r="O11" s="140">
        <v>-0.23921792619807</v>
      </c>
      <c r="P11" s="122">
        <v>15.1466812457011</v>
      </c>
      <c r="Q11" s="122">
        <v>0</v>
      </c>
      <c r="R11" s="122"/>
      <c r="S11" s="122">
        <v>3564.4596697735601</v>
      </c>
      <c r="T11" s="122">
        <v>3549.3129885278599</v>
      </c>
      <c r="U11" s="122">
        <v>102858.058142008</v>
      </c>
    </row>
    <row r="12" spans="1:22" ht="12.75" x14ac:dyDescent="0.2">
      <c r="A12" s="122" t="s">
        <v>364</v>
      </c>
      <c r="B12" s="122">
        <v>3938</v>
      </c>
      <c r="C12" s="122">
        <v>4162.1904703214204</v>
      </c>
      <c r="D12" s="122">
        <v>-89.229639779440404</v>
      </c>
      <c r="E12" s="122">
        <v>-135.03145797384801</v>
      </c>
      <c r="F12" s="122"/>
      <c r="G12" s="122">
        <v>107538</v>
      </c>
      <c r="H12" s="122">
        <v>3863</v>
      </c>
      <c r="I12" s="122">
        <v>115866.849287451</v>
      </c>
      <c r="J12" s="122"/>
      <c r="K12" s="122">
        <v>3.3821165368796802</v>
      </c>
      <c r="L12" s="122">
        <v>92.611756316320097</v>
      </c>
      <c r="M12" s="122"/>
      <c r="N12" s="122">
        <v>-129.19296469417301</v>
      </c>
      <c r="O12" s="140">
        <v>-0.23921792619807</v>
      </c>
      <c r="P12" s="122">
        <v>-141.10916917972</v>
      </c>
      <c r="Q12" s="122">
        <v>0</v>
      </c>
      <c r="R12" s="122"/>
      <c r="S12" s="122">
        <v>3553.7770905849902</v>
      </c>
      <c r="T12" s="122">
        <v>3694.8862597647098</v>
      </c>
      <c r="U12" s="122">
        <v>102858.058142008</v>
      </c>
    </row>
    <row r="13" spans="1:22" ht="12.75" x14ac:dyDescent="0.2">
      <c r="A13" s="122" t="s">
        <v>365</v>
      </c>
      <c r="B13" s="122">
        <v>3614</v>
      </c>
      <c r="C13" s="122">
        <v>3863.1625689696102</v>
      </c>
      <c r="D13" s="122">
        <v>-92.529054731206401</v>
      </c>
      <c r="E13" s="122">
        <v>-156.883560071229</v>
      </c>
      <c r="F13" s="122"/>
      <c r="G13" s="122">
        <v>74412</v>
      </c>
      <c r="H13" s="122">
        <v>2481</v>
      </c>
      <c r="I13" s="122">
        <v>115866.849287451</v>
      </c>
      <c r="J13" s="122"/>
      <c r="K13" s="122">
        <v>8.2701585113714698E-2</v>
      </c>
      <c r="L13" s="122">
        <v>92.611756316320097</v>
      </c>
      <c r="M13" s="122"/>
      <c r="N13" s="122">
        <v>-135.26365542906399</v>
      </c>
      <c r="O13" s="140">
        <v>-0.23921792619807</v>
      </c>
      <c r="P13" s="122">
        <v>-178.742682639592</v>
      </c>
      <c r="Q13" s="122">
        <v>0</v>
      </c>
      <c r="R13" s="122"/>
      <c r="S13" s="122">
        <v>3250.6886221274099</v>
      </c>
      <c r="T13" s="122">
        <v>3429.4313047669998</v>
      </c>
      <c r="U13" s="122">
        <v>102858.058142008</v>
      </c>
    </row>
    <row r="14" spans="1:22" ht="12.75" x14ac:dyDescent="0.2">
      <c r="A14" s="122" t="s">
        <v>366</v>
      </c>
      <c r="B14" s="122">
        <v>3608</v>
      </c>
      <c r="C14" s="122">
        <v>4075.4822023289798</v>
      </c>
      <c r="D14" s="122">
        <v>-82.170969114110406</v>
      </c>
      <c r="E14" s="122">
        <v>-385.08291913173798</v>
      </c>
      <c r="F14" s="122"/>
      <c r="G14" s="122">
        <v>46853</v>
      </c>
      <c r="H14" s="122">
        <v>1648</v>
      </c>
      <c r="I14" s="122">
        <v>115866.849287451</v>
      </c>
      <c r="J14" s="122"/>
      <c r="K14" s="122">
        <v>10.4407872022097</v>
      </c>
      <c r="L14" s="122">
        <v>92.611756316320097</v>
      </c>
      <c r="M14" s="122"/>
      <c r="N14" s="122">
        <v>-368.90992634655402</v>
      </c>
      <c r="O14" s="140">
        <v>-0.23921792619807</v>
      </c>
      <c r="P14" s="122">
        <v>-401.49512984312003</v>
      </c>
      <c r="Q14" s="122">
        <v>0</v>
      </c>
      <c r="R14" s="122"/>
      <c r="S14" s="122">
        <v>3216.41791346317</v>
      </c>
      <c r="T14" s="122">
        <v>3617.9130433062901</v>
      </c>
      <c r="U14" s="122">
        <v>102858.058142008</v>
      </c>
    </row>
    <row r="15" spans="1:22" ht="12.75" x14ac:dyDescent="0.2">
      <c r="A15" s="122" t="s">
        <v>367</v>
      </c>
      <c r="B15" s="122">
        <v>3664</v>
      </c>
      <c r="C15" s="122">
        <v>4036.0225584382802</v>
      </c>
      <c r="D15" s="122">
        <v>-54.887001817824299</v>
      </c>
      <c r="E15" s="122">
        <v>-316.66856506505297</v>
      </c>
      <c r="F15" s="122"/>
      <c r="G15" s="122">
        <v>99359</v>
      </c>
      <c r="H15" s="122">
        <v>3461</v>
      </c>
      <c r="I15" s="122">
        <v>115866.849287451</v>
      </c>
      <c r="J15" s="122"/>
      <c r="K15" s="122">
        <v>37.724754498495798</v>
      </c>
      <c r="L15" s="122">
        <v>92.611756316320097</v>
      </c>
      <c r="M15" s="122"/>
      <c r="N15" s="122">
        <v>-345.10303970398797</v>
      </c>
      <c r="O15" s="140">
        <v>-0.23921792619807</v>
      </c>
      <c r="P15" s="122">
        <v>-288.47330835231702</v>
      </c>
      <c r="Q15" s="122">
        <v>0</v>
      </c>
      <c r="R15" s="122"/>
      <c r="S15" s="122">
        <v>3294.4103683099902</v>
      </c>
      <c r="T15" s="122">
        <v>3582.8836766623099</v>
      </c>
      <c r="U15" s="122">
        <v>102858.058142008</v>
      </c>
    </row>
    <row r="16" spans="1:22" ht="12.75" x14ac:dyDescent="0.2">
      <c r="A16" s="122" t="s">
        <v>368</v>
      </c>
      <c r="B16" s="122">
        <v>3613</v>
      </c>
      <c r="C16" s="122">
        <v>3367.5874910708299</v>
      </c>
      <c r="D16" s="122">
        <v>65.677603027109896</v>
      </c>
      <c r="E16" s="122">
        <v>179.38570561623101</v>
      </c>
      <c r="F16" s="122"/>
      <c r="G16" s="122">
        <v>59420</v>
      </c>
      <c r="H16" s="122">
        <v>1727</v>
      </c>
      <c r="I16" s="122">
        <v>115866.849287451</v>
      </c>
      <c r="J16" s="122"/>
      <c r="K16" s="122">
        <v>158.28935934342999</v>
      </c>
      <c r="L16" s="122">
        <v>92.611756316320097</v>
      </c>
      <c r="M16" s="122"/>
      <c r="N16" s="122">
        <v>169.550280362118</v>
      </c>
      <c r="O16" s="140">
        <v>-0.23921792619807</v>
      </c>
      <c r="P16" s="122">
        <v>188.98191294414599</v>
      </c>
      <c r="Q16" s="122">
        <v>0</v>
      </c>
      <c r="R16" s="122"/>
      <c r="S16" s="122">
        <v>3178.4781500907002</v>
      </c>
      <c r="T16" s="122">
        <v>2989.4962371465499</v>
      </c>
      <c r="U16" s="122">
        <v>102858.058142008</v>
      </c>
    </row>
    <row r="17" spans="1:21" ht="12.75" x14ac:dyDescent="0.2">
      <c r="A17" s="122" t="s">
        <v>369</v>
      </c>
      <c r="B17" s="122">
        <v>4793</v>
      </c>
      <c r="C17" s="122">
        <v>4368.3491720998099</v>
      </c>
      <c r="D17" s="122">
        <v>150.262417304575</v>
      </c>
      <c r="E17" s="122">
        <v>274.30423528227902</v>
      </c>
      <c r="F17" s="122"/>
      <c r="G17" s="122">
        <v>10424</v>
      </c>
      <c r="H17" s="122">
        <v>393</v>
      </c>
      <c r="I17" s="122">
        <v>115866.849287451</v>
      </c>
      <c r="J17" s="122"/>
      <c r="K17" s="122">
        <v>242.87417362089499</v>
      </c>
      <c r="L17" s="122">
        <v>92.611756316320097</v>
      </c>
      <c r="M17" s="122"/>
      <c r="N17" s="122">
        <v>281.24202493820002</v>
      </c>
      <c r="O17" s="140">
        <v>-0.23921792619807</v>
      </c>
      <c r="P17" s="122">
        <v>267.12722770016097</v>
      </c>
      <c r="Q17" s="122">
        <v>0</v>
      </c>
      <c r="R17" s="122"/>
      <c r="S17" s="122">
        <v>4145.0260045429504</v>
      </c>
      <c r="T17" s="122">
        <v>3877.8987768427901</v>
      </c>
      <c r="U17" s="122">
        <v>102858.058142008</v>
      </c>
    </row>
    <row r="18" spans="1:21" ht="12.75" x14ac:dyDescent="0.2">
      <c r="A18" s="122" t="s">
        <v>370</v>
      </c>
      <c r="B18" s="122">
        <v>3672</v>
      </c>
      <c r="C18" s="122">
        <v>3586.3946215739702</v>
      </c>
      <c r="D18" s="122">
        <v>35.625938109807898</v>
      </c>
      <c r="E18" s="122">
        <v>50.3985030055577</v>
      </c>
      <c r="F18" s="122"/>
      <c r="G18" s="122">
        <v>27752</v>
      </c>
      <c r="H18" s="122">
        <v>859</v>
      </c>
      <c r="I18" s="122">
        <v>115866.849287451</v>
      </c>
      <c r="J18" s="122"/>
      <c r="K18" s="122">
        <v>128.237694426128</v>
      </c>
      <c r="L18" s="122">
        <v>92.611756316320097</v>
      </c>
      <c r="M18" s="122"/>
      <c r="N18" s="122">
        <v>98.761975343147697</v>
      </c>
      <c r="O18" s="140">
        <v>-0.23921792619807</v>
      </c>
      <c r="P18" s="122">
        <v>1.7958127417696199</v>
      </c>
      <c r="Q18" s="122">
        <v>0</v>
      </c>
      <c r="R18" s="122"/>
      <c r="S18" s="122">
        <v>3185.5329107521802</v>
      </c>
      <c r="T18" s="122">
        <v>3183.7370980104101</v>
      </c>
      <c r="U18" s="122">
        <v>102858.058142008</v>
      </c>
    </row>
    <row r="19" spans="1:21" ht="12.75" x14ac:dyDescent="0.2">
      <c r="A19" s="122" t="s">
        <v>371</v>
      </c>
      <c r="B19" s="122">
        <v>4920</v>
      </c>
      <c r="C19" s="122">
        <v>5111.6702093109698</v>
      </c>
      <c r="D19" s="122">
        <v>-56.831961370848902</v>
      </c>
      <c r="E19" s="122">
        <v>-135.19732502308099</v>
      </c>
      <c r="F19" s="122"/>
      <c r="G19" s="122">
        <v>16615</v>
      </c>
      <c r="H19" s="122">
        <v>733</v>
      </c>
      <c r="I19" s="122">
        <v>115866.849287451</v>
      </c>
      <c r="J19" s="122"/>
      <c r="K19" s="122">
        <v>35.779794945471203</v>
      </c>
      <c r="L19" s="122">
        <v>92.611756316320097</v>
      </c>
      <c r="M19" s="122"/>
      <c r="N19" s="122">
        <v>-204.814503348855</v>
      </c>
      <c r="O19" s="140">
        <v>-0.23921792619807</v>
      </c>
      <c r="P19" s="122">
        <v>-65.819364623504995</v>
      </c>
      <c r="Q19" s="122">
        <v>0</v>
      </c>
      <c r="R19" s="122"/>
      <c r="S19" s="122">
        <v>4471.9451023094998</v>
      </c>
      <c r="T19" s="122">
        <v>4537.7644669330102</v>
      </c>
      <c r="U19" s="122">
        <v>102858.058142008</v>
      </c>
    </row>
    <row r="20" spans="1:21" ht="12.75" x14ac:dyDescent="0.2">
      <c r="A20" s="122" t="s">
        <v>372</v>
      </c>
      <c r="B20" s="122">
        <v>4039</v>
      </c>
      <c r="C20" s="122">
        <v>4196.5864071782898</v>
      </c>
      <c r="D20" s="122">
        <v>6.8115334156976202</v>
      </c>
      <c r="E20" s="122">
        <v>-164.427552639629</v>
      </c>
      <c r="F20" s="122"/>
      <c r="G20" s="122">
        <v>46274</v>
      </c>
      <c r="H20" s="122">
        <v>1676</v>
      </c>
      <c r="I20" s="122">
        <v>115866.849287451</v>
      </c>
      <c r="J20" s="122"/>
      <c r="K20" s="122">
        <v>99.423289732017693</v>
      </c>
      <c r="L20" s="122">
        <v>92.611756316320097</v>
      </c>
      <c r="M20" s="122"/>
      <c r="N20" s="122">
        <v>-253.85391975119501</v>
      </c>
      <c r="O20" s="140">
        <v>-0.23921792619807</v>
      </c>
      <c r="P20" s="122">
        <v>-75.240403454260999</v>
      </c>
      <c r="Q20" s="122">
        <v>0</v>
      </c>
      <c r="R20" s="122"/>
      <c r="S20" s="122">
        <v>3650.1800366634202</v>
      </c>
      <c r="T20" s="122">
        <v>3725.4204401176798</v>
      </c>
      <c r="U20" s="122">
        <v>102858.058142008</v>
      </c>
    </row>
    <row r="21" spans="1:21" ht="12.75" x14ac:dyDescent="0.2">
      <c r="A21" s="122" t="s">
        <v>373</v>
      </c>
      <c r="B21" s="122">
        <v>3898</v>
      </c>
      <c r="C21" s="122">
        <v>4261.2141185084101</v>
      </c>
      <c r="D21" s="122">
        <v>-92.185532501459093</v>
      </c>
      <c r="E21" s="122">
        <v>-271.35566641193401</v>
      </c>
      <c r="F21" s="122"/>
      <c r="G21" s="122">
        <v>71023</v>
      </c>
      <c r="H21" s="122">
        <v>2612</v>
      </c>
      <c r="I21" s="122">
        <v>115866.849287451</v>
      </c>
      <c r="J21" s="122"/>
      <c r="K21" s="122">
        <v>0.42622381486100402</v>
      </c>
      <c r="L21" s="122">
        <v>92.611756316320097</v>
      </c>
      <c r="M21" s="122"/>
      <c r="N21" s="122">
        <v>-285.610008004257</v>
      </c>
      <c r="O21" s="140">
        <v>-0.23921792619807</v>
      </c>
      <c r="P21" s="122">
        <v>-257.34054274580802</v>
      </c>
      <c r="Q21" s="122">
        <v>0</v>
      </c>
      <c r="R21" s="122"/>
      <c r="S21" s="122">
        <v>3525.45162129859</v>
      </c>
      <c r="T21" s="122">
        <v>3782.7921640444001</v>
      </c>
      <c r="U21" s="122">
        <v>102858.058142008</v>
      </c>
    </row>
    <row r="22" spans="1:21" ht="12.75" x14ac:dyDescent="0.2">
      <c r="A22" s="122" t="s">
        <v>374</v>
      </c>
      <c r="B22" s="122">
        <v>1907</v>
      </c>
      <c r="C22" s="122">
        <v>2142.9635246882399</v>
      </c>
      <c r="D22" s="122">
        <v>-77.027799001160702</v>
      </c>
      <c r="E22" s="122">
        <v>-158.71513443900801</v>
      </c>
      <c r="F22" s="122"/>
      <c r="G22" s="122">
        <v>78129</v>
      </c>
      <c r="H22" s="122">
        <v>1445</v>
      </c>
      <c r="I22" s="122">
        <v>115866.849287451</v>
      </c>
      <c r="J22" s="122"/>
      <c r="K22" s="122">
        <v>15.583957315159401</v>
      </c>
      <c r="L22" s="122">
        <v>92.611756316320097</v>
      </c>
      <c r="M22" s="122"/>
      <c r="N22" s="122">
        <v>-134.62276602354299</v>
      </c>
      <c r="O22" s="140">
        <v>-0.23921792619807</v>
      </c>
      <c r="P22" s="122">
        <v>-183.04672078067199</v>
      </c>
      <c r="Q22" s="122">
        <v>0</v>
      </c>
      <c r="R22" s="122"/>
      <c r="S22" s="122">
        <v>1719.3185215134999</v>
      </c>
      <c r="T22" s="122">
        <v>1902.36524229418</v>
      </c>
      <c r="U22" s="122">
        <v>102858.058142008</v>
      </c>
    </row>
    <row r="23" spans="1:21" ht="12.75" x14ac:dyDescent="0.2">
      <c r="A23" s="122" t="s">
        <v>375</v>
      </c>
      <c r="B23" s="122">
        <v>2758</v>
      </c>
      <c r="C23" s="122">
        <v>3012.1549212004902</v>
      </c>
      <c r="D23" s="122">
        <v>-88.464073064108007</v>
      </c>
      <c r="E23" s="122">
        <v>-165.37916235893599</v>
      </c>
      <c r="F23" s="122"/>
      <c r="G23" s="122">
        <v>935619</v>
      </c>
      <c r="H23" s="122">
        <v>24323</v>
      </c>
      <c r="I23" s="122">
        <v>115866.849287451</v>
      </c>
      <c r="J23" s="122"/>
      <c r="K23" s="122">
        <v>4.1476832522120999</v>
      </c>
      <c r="L23" s="122">
        <v>92.611756316320097</v>
      </c>
      <c r="M23" s="122"/>
      <c r="N23" s="122">
        <v>-169.221987886124</v>
      </c>
      <c r="O23" s="140">
        <v>-0.23921792619807</v>
      </c>
      <c r="P23" s="122">
        <v>-161.775554757945</v>
      </c>
      <c r="Q23" s="122">
        <v>0</v>
      </c>
      <c r="R23" s="122"/>
      <c r="S23" s="122">
        <v>2512.1938154537202</v>
      </c>
      <c r="T23" s="122">
        <v>2673.9693702116601</v>
      </c>
      <c r="U23" s="122">
        <v>102858.058142008</v>
      </c>
    </row>
    <row r="24" spans="1:21" ht="12.75" x14ac:dyDescent="0.2">
      <c r="A24" s="122" t="s">
        <v>376</v>
      </c>
      <c r="B24" s="122">
        <v>2273</v>
      </c>
      <c r="C24" s="122">
        <v>2428.9574060049999</v>
      </c>
      <c r="D24" s="122">
        <v>-92.611756316320097</v>
      </c>
      <c r="E24" s="122">
        <v>-63.593508548694302</v>
      </c>
      <c r="F24" s="122"/>
      <c r="G24" s="122">
        <v>47750</v>
      </c>
      <c r="H24" s="122">
        <v>1001</v>
      </c>
      <c r="I24" s="122">
        <v>115866.849287451</v>
      </c>
      <c r="J24" s="122"/>
      <c r="K24" s="122">
        <v>0</v>
      </c>
      <c r="L24" s="122">
        <v>92.611756316320097</v>
      </c>
      <c r="M24" s="122"/>
      <c r="N24" s="122">
        <v>-92.912173234994498</v>
      </c>
      <c r="O24" s="140">
        <v>-0.23921792619807</v>
      </c>
      <c r="P24" s="122">
        <v>-34.514061788592201</v>
      </c>
      <c r="Q24" s="122">
        <v>0</v>
      </c>
      <c r="R24" s="122"/>
      <c r="S24" s="122">
        <v>2121.7354921412498</v>
      </c>
      <c r="T24" s="122">
        <v>2156.2495539298502</v>
      </c>
      <c r="U24" s="122">
        <v>102858.058142008</v>
      </c>
    </row>
    <row r="25" spans="1:21" ht="12.75" x14ac:dyDescent="0.2">
      <c r="A25" s="122" t="s">
        <v>377</v>
      </c>
      <c r="B25" s="122">
        <v>4209</v>
      </c>
      <c r="C25" s="122">
        <v>4101.7631126476699</v>
      </c>
      <c r="D25" s="122">
        <v>-40.480584743668501</v>
      </c>
      <c r="E25" s="122">
        <v>147.782112263362</v>
      </c>
      <c r="F25" s="122"/>
      <c r="G25" s="122">
        <v>94631</v>
      </c>
      <c r="H25" s="122">
        <v>3350</v>
      </c>
      <c r="I25" s="122">
        <v>115866.849287451</v>
      </c>
      <c r="J25" s="122"/>
      <c r="K25" s="122">
        <v>52.131171572651603</v>
      </c>
      <c r="L25" s="122">
        <v>92.611756316320097</v>
      </c>
      <c r="M25" s="122"/>
      <c r="N25" s="122">
        <v>142.202210176736</v>
      </c>
      <c r="O25" s="140">
        <v>-0.23921792619807</v>
      </c>
      <c r="P25" s="122">
        <v>153.12279642379099</v>
      </c>
      <c r="Q25" s="122">
        <v>0</v>
      </c>
      <c r="R25" s="122"/>
      <c r="S25" s="122">
        <v>3794.3660969883799</v>
      </c>
      <c r="T25" s="122">
        <v>3641.2433005645798</v>
      </c>
      <c r="U25" s="122">
        <v>102858.058142008</v>
      </c>
    </row>
    <row r="26" spans="1:21" ht="12.75" x14ac:dyDescent="0.2">
      <c r="A26" s="122" t="s">
        <v>378</v>
      </c>
      <c r="B26" s="122">
        <v>4465</v>
      </c>
      <c r="C26" s="122">
        <v>4511.3857205100703</v>
      </c>
      <c r="D26" s="122">
        <v>-68.908643786391906</v>
      </c>
      <c r="E26" s="122">
        <v>22.272765560158302</v>
      </c>
      <c r="F26" s="122"/>
      <c r="G26" s="122">
        <v>47103</v>
      </c>
      <c r="H26" s="122">
        <v>1834</v>
      </c>
      <c r="I26" s="122">
        <v>115866.849287451</v>
      </c>
      <c r="J26" s="122"/>
      <c r="K26" s="122">
        <v>23.703112529928202</v>
      </c>
      <c r="L26" s="122">
        <v>92.611756316320097</v>
      </c>
      <c r="M26" s="122"/>
      <c r="N26" s="122">
        <v>-31.231479578736099</v>
      </c>
      <c r="O26" s="140">
        <v>-0.23921792619807</v>
      </c>
      <c r="P26" s="122">
        <v>75.537792772854601</v>
      </c>
      <c r="Q26" s="122">
        <v>0</v>
      </c>
      <c r="R26" s="122"/>
      <c r="S26" s="122">
        <v>4080.4138862794898</v>
      </c>
      <c r="T26" s="122">
        <v>4004.8760935066298</v>
      </c>
      <c r="U26" s="122">
        <v>102858.058142008</v>
      </c>
    </row>
    <row r="27" spans="1:21" ht="12.75" x14ac:dyDescent="0.2">
      <c r="A27" s="122" t="s">
        <v>379</v>
      </c>
      <c r="B27" s="122">
        <v>3810</v>
      </c>
      <c r="C27" s="122">
        <v>4261.5541951052901</v>
      </c>
      <c r="D27" s="122">
        <v>-87.601425278772894</v>
      </c>
      <c r="E27" s="122">
        <v>-364.12317341932402</v>
      </c>
      <c r="F27" s="122"/>
      <c r="G27" s="122">
        <v>69386</v>
      </c>
      <c r="H27" s="122">
        <v>2552</v>
      </c>
      <c r="I27" s="122">
        <v>115866.849287451</v>
      </c>
      <c r="J27" s="122"/>
      <c r="K27" s="122">
        <v>5.0103310375472097</v>
      </c>
      <c r="L27" s="122">
        <v>92.611756316320097</v>
      </c>
      <c r="M27" s="122"/>
      <c r="N27" s="122">
        <v>-382.30508469717103</v>
      </c>
      <c r="O27" s="140">
        <v>-0.23921792619807</v>
      </c>
      <c r="P27" s="122">
        <v>-346.18048006767401</v>
      </c>
      <c r="Q27" s="122">
        <v>0</v>
      </c>
      <c r="R27" s="122"/>
      <c r="S27" s="122">
        <v>3436.9135789414199</v>
      </c>
      <c r="T27" s="122">
        <v>3783.09405900909</v>
      </c>
      <c r="U27" s="122">
        <v>102858.058142008</v>
      </c>
    </row>
    <row r="28" spans="1:21" ht="12.75" x14ac:dyDescent="0.2">
      <c r="A28" s="122" t="s">
        <v>380</v>
      </c>
      <c r="B28" s="122">
        <v>3545</v>
      </c>
      <c r="C28" s="122">
        <v>3764.4648580325302</v>
      </c>
      <c r="D28" s="122">
        <v>-89.537301721459698</v>
      </c>
      <c r="E28" s="122">
        <v>-129.679409179906</v>
      </c>
      <c r="F28" s="122"/>
      <c r="G28" s="122">
        <v>43891</v>
      </c>
      <c r="H28" s="122">
        <v>1426</v>
      </c>
      <c r="I28" s="122">
        <v>115866.849287451</v>
      </c>
      <c r="J28" s="122"/>
      <c r="K28" s="122">
        <v>3.0744545948603799</v>
      </c>
      <c r="L28" s="122">
        <v>92.611756316320097</v>
      </c>
      <c r="M28" s="122"/>
      <c r="N28" s="122">
        <v>-126.775472189526</v>
      </c>
      <c r="O28" s="140">
        <v>-0.23921792619807</v>
      </c>
      <c r="P28" s="122">
        <v>-132.822564096484</v>
      </c>
      <c r="Q28" s="122">
        <v>0</v>
      </c>
      <c r="R28" s="122"/>
      <c r="S28" s="122">
        <v>3208.9921794842899</v>
      </c>
      <c r="T28" s="122">
        <v>3341.81474358077</v>
      </c>
      <c r="U28" s="122">
        <v>102858.058142008</v>
      </c>
    </row>
    <row r="29" spans="1:21" ht="12.75" x14ac:dyDescent="0.2">
      <c r="A29" s="122" t="s">
        <v>381</v>
      </c>
      <c r="B29" s="122">
        <v>4100</v>
      </c>
      <c r="C29" s="122">
        <v>3810.9821481202498</v>
      </c>
      <c r="D29" s="122">
        <v>159.70705240706599</v>
      </c>
      <c r="E29" s="122">
        <v>129.39776211475001</v>
      </c>
      <c r="F29" s="122"/>
      <c r="G29" s="122">
        <v>26755</v>
      </c>
      <c r="H29" s="122">
        <v>880</v>
      </c>
      <c r="I29" s="122">
        <v>115866.849287451</v>
      </c>
      <c r="J29" s="122"/>
      <c r="K29" s="122">
        <v>252.31880872338601</v>
      </c>
      <c r="L29" s="122">
        <v>92.611756316320097</v>
      </c>
      <c r="M29" s="122"/>
      <c r="N29" s="122">
        <v>59.5074964962187</v>
      </c>
      <c r="O29" s="140">
        <v>-0.23921792619807</v>
      </c>
      <c r="P29" s="122">
        <v>199.04880980708299</v>
      </c>
      <c r="Q29" s="122">
        <v>0</v>
      </c>
      <c r="R29" s="122"/>
      <c r="S29" s="122">
        <v>3582.1581787088599</v>
      </c>
      <c r="T29" s="122">
        <v>3383.1093689017798</v>
      </c>
      <c r="U29" s="122">
        <v>102858.058142008</v>
      </c>
    </row>
    <row r="30" spans="1:21" ht="12.75" x14ac:dyDescent="0.2">
      <c r="A30" s="122" t="s">
        <v>382</v>
      </c>
      <c r="B30" s="122">
        <v>4223</v>
      </c>
      <c r="C30" s="122">
        <v>4212.6974027952401</v>
      </c>
      <c r="D30" s="122">
        <v>33.371691113944898</v>
      </c>
      <c r="E30" s="122">
        <v>-23.157762850920701</v>
      </c>
      <c r="F30" s="122"/>
      <c r="G30" s="122">
        <v>32785</v>
      </c>
      <c r="H30" s="122">
        <v>1192</v>
      </c>
      <c r="I30" s="122">
        <v>115866.849287451</v>
      </c>
      <c r="J30" s="122"/>
      <c r="K30" s="122">
        <v>125.983447430265</v>
      </c>
      <c r="L30" s="122">
        <v>92.611756316320097</v>
      </c>
      <c r="M30" s="122"/>
      <c r="N30" s="122">
        <v>-85.361376065774493</v>
      </c>
      <c r="O30" s="140">
        <v>-0.23921792619807</v>
      </c>
      <c r="P30" s="122">
        <v>38.806632437735097</v>
      </c>
      <c r="Q30" s="122">
        <v>0</v>
      </c>
      <c r="R30" s="122"/>
      <c r="S30" s="122">
        <v>3778.5292282978398</v>
      </c>
      <c r="T30" s="122">
        <v>3739.7225958601098</v>
      </c>
      <c r="U30" s="122">
        <v>102858.058142008</v>
      </c>
    </row>
    <row r="31" spans="1:21" ht="12.75" x14ac:dyDescent="0.2">
      <c r="A31" s="122" t="s">
        <v>383</v>
      </c>
      <c r="B31" s="122">
        <v>4582</v>
      </c>
      <c r="C31" s="122">
        <v>4566.4759464463204</v>
      </c>
      <c r="D31" s="122">
        <v>161.70548757059899</v>
      </c>
      <c r="E31" s="122">
        <v>-146.40910830991899</v>
      </c>
      <c r="F31" s="122"/>
      <c r="G31" s="122">
        <v>11621</v>
      </c>
      <c r="H31" s="122">
        <v>458</v>
      </c>
      <c r="I31" s="122">
        <v>115866.849287451</v>
      </c>
      <c r="J31" s="122"/>
      <c r="K31" s="122">
        <v>254.31724388691899</v>
      </c>
      <c r="L31" s="122">
        <v>92.611756316320097</v>
      </c>
      <c r="M31" s="122"/>
      <c r="N31" s="122">
        <v>-75.046390434768895</v>
      </c>
      <c r="O31" s="140">
        <v>-0.23921792619807</v>
      </c>
      <c r="P31" s="122">
        <v>-218.01104411126801</v>
      </c>
      <c r="Q31" s="122">
        <v>0</v>
      </c>
      <c r="R31" s="122"/>
      <c r="S31" s="122">
        <v>3835.7700959833601</v>
      </c>
      <c r="T31" s="122">
        <v>4053.7811400946298</v>
      </c>
      <c r="U31" s="122">
        <v>102858.058142008</v>
      </c>
    </row>
    <row r="32" spans="1:21" ht="12.75" x14ac:dyDescent="0.2">
      <c r="A32" s="122" t="s">
        <v>384</v>
      </c>
      <c r="B32" s="122">
        <v>4173</v>
      </c>
      <c r="C32" s="122">
        <v>4168.4478398414003</v>
      </c>
      <c r="D32" s="122">
        <v>48.352328862194902</v>
      </c>
      <c r="E32" s="122">
        <v>-43.9596735347044</v>
      </c>
      <c r="F32" s="122"/>
      <c r="G32" s="122">
        <v>42000</v>
      </c>
      <c r="H32" s="122">
        <v>1511</v>
      </c>
      <c r="I32" s="122">
        <v>115866.849287451</v>
      </c>
      <c r="J32" s="122"/>
      <c r="K32" s="122">
        <v>140.96408517851501</v>
      </c>
      <c r="L32" s="122">
        <v>92.611756316320097</v>
      </c>
      <c r="M32" s="122"/>
      <c r="N32" s="122">
        <v>-92.496975385252895</v>
      </c>
      <c r="O32" s="140">
        <v>-0.23921792619807</v>
      </c>
      <c r="P32" s="122">
        <v>4.3384103896460102</v>
      </c>
      <c r="Q32" s="122">
        <v>0</v>
      </c>
      <c r="R32" s="122"/>
      <c r="S32" s="122">
        <v>3704.7795021176098</v>
      </c>
      <c r="T32" s="122">
        <v>3700.4410917279602</v>
      </c>
      <c r="U32" s="122">
        <v>102858.058142008</v>
      </c>
    </row>
    <row r="33" spans="1:21" ht="12.75" x14ac:dyDescent="0.2">
      <c r="A33" s="122" t="s">
        <v>385</v>
      </c>
      <c r="B33" s="122">
        <v>4069</v>
      </c>
      <c r="C33" s="122">
        <v>4175.0926220965102</v>
      </c>
      <c r="D33" s="122">
        <v>-41.342565802445698</v>
      </c>
      <c r="E33" s="122">
        <v>-64.754599033702704</v>
      </c>
      <c r="F33" s="122"/>
      <c r="G33" s="122">
        <v>43293</v>
      </c>
      <c r="H33" s="122">
        <v>1560</v>
      </c>
      <c r="I33" s="122">
        <v>115866.849287451</v>
      </c>
      <c r="J33" s="122"/>
      <c r="K33" s="122">
        <v>51.269190513874399</v>
      </c>
      <c r="L33" s="122">
        <v>92.611756316320097</v>
      </c>
      <c r="M33" s="122"/>
      <c r="N33" s="122">
        <v>-60.825228844697001</v>
      </c>
      <c r="O33" s="140">
        <v>-0.23921792619807</v>
      </c>
      <c r="P33" s="122">
        <v>-68.923187148906393</v>
      </c>
      <c r="Q33" s="122">
        <v>0</v>
      </c>
      <c r="R33" s="122"/>
      <c r="S33" s="122">
        <v>3637.4166530454099</v>
      </c>
      <c r="T33" s="122">
        <v>3706.33984019432</v>
      </c>
      <c r="U33" s="122">
        <v>102858.058142008</v>
      </c>
    </row>
    <row r="34" spans="1:21" ht="14.25" customHeight="1" x14ac:dyDescent="0.2">
      <c r="A34" s="19" t="s">
        <v>386</v>
      </c>
      <c r="B34" s="19"/>
      <c r="C34" s="19"/>
      <c r="D34" s="122"/>
      <c r="E34" s="122"/>
      <c r="F34" s="19"/>
      <c r="G34" s="122"/>
      <c r="H34" s="122"/>
      <c r="I34" s="122"/>
      <c r="J34" s="122"/>
      <c r="K34" s="122"/>
      <c r="L34" s="122"/>
      <c r="M34" s="122"/>
      <c r="N34" s="122"/>
      <c r="O34" s="140"/>
      <c r="P34" s="122"/>
      <c r="Q34" s="122"/>
      <c r="R34" s="122"/>
      <c r="S34" s="122"/>
      <c r="T34" s="122"/>
      <c r="U34" s="122"/>
    </row>
    <row r="35" spans="1:21" ht="12.75" x14ac:dyDescent="0.2">
      <c r="A35" s="122" t="s">
        <v>387</v>
      </c>
      <c r="B35" s="122">
        <v>3941</v>
      </c>
      <c r="C35" s="122">
        <v>3824.6733771958102</v>
      </c>
      <c r="D35" s="122">
        <v>11.2449510007529</v>
      </c>
      <c r="E35" s="122">
        <v>105.037804388521</v>
      </c>
      <c r="F35" s="122"/>
      <c r="G35" s="122">
        <v>42988</v>
      </c>
      <c r="H35" s="122">
        <v>1419</v>
      </c>
      <c r="I35" s="122">
        <v>115866.849287451</v>
      </c>
      <c r="J35" s="122"/>
      <c r="K35" s="122">
        <v>103.856707317073</v>
      </c>
      <c r="L35" s="122">
        <v>92.611756316320097</v>
      </c>
      <c r="M35" s="122"/>
      <c r="N35" s="122">
        <v>38.442968028141401</v>
      </c>
      <c r="O35" s="140">
        <v>-0.23921792619807</v>
      </c>
      <c r="P35" s="122">
        <v>171.39342282270201</v>
      </c>
      <c r="Q35" s="122">
        <v>0</v>
      </c>
      <c r="R35" s="122"/>
      <c r="S35" s="122">
        <v>3566.6568568859202</v>
      </c>
      <c r="T35" s="122">
        <v>3395.2634340632198</v>
      </c>
      <c r="U35" s="122">
        <v>102858.058142008</v>
      </c>
    </row>
    <row r="36" spans="1:21" ht="12.75" x14ac:dyDescent="0.2">
      <c r="A36" s="122" t="s">
        <v>388</v>
      </c>
      <c r="B36" s="122">
        <v>4489</v>
      </c>
      <c r="C36" s="122">
        <v>3942.2526693222298</v>
      </c>
      <c r="D36" s="122">
        <v>172.232871164024</v>
      </c>
      <c r="E36" s="122">
        <v>374.09338832363198</v>
      </c>
      <c r="F36" s="122"/>
      <c r="G36" s="122">
        <v>13755</v>
      </c>
      <c r="H36" s="122">
        <v>468</v>
      </c>
      <c r="I36" s="122">
        <v>115866.849287451</v>
      </c>
      <c r="J36" s="122"/>
      <c r="K36" s="122">
        <v>264.844627480344</v>
      </c>
      <c r="L36" s="122">
        <v>92.611756316320097</v>
      </c>
      <c r="M36" s="122"/>
      <c r="N36" s="122">
        <v>382.61617895118002</v>
      </c>
      <c r="O36" s="140">
        <v>-0.23921792619807</v>
      </c>
      <c r="P36" s="122">
        <v>365.33137976988598</v>
      </c>
      <c r="Q36" s="122">
        <v>0</v>
      </c>
      <c r="R36" s="122"/>
      <c r="S36" s="122">
        <v>3864.97305264955</v>
      </c>
      <c r="T36" s="122">
        <v>3499.6416728796698</v>
      </c>
      <c r="U36" s="122">
        <v>102858.058142008</v>
      </c>
    </row>
    <row r="37" spans="1:21" ht="12.75" x14ac:dyDescent="0.2">
      <c r="A37" s="122" t="s">
        <v>389</v>
      </c>
      <c r="B37" s="122">
        <v>4468</v>
      </c>
      <c r="C37" s="122">
        <v>4548.1803211643601</v>
      </c>
      <c r="D37" s="122">
        <v>-37.645685989361397</v>
      </c>
      <c r="E37" s="122">
        <v>-42.979508412760303</v>
      </c>
      <c r="F37" s="122"/>
      <c r="G37" s="122">
        <v>20737</v>
      </c>
      <c r="H37" s="122">
        <v>814</v>
      </c>
      <c r="I37" s="122">
        <v>115866.849287451</v>
      </c>
      <c r="J37" s="122"/>
      <c r="K37" s="122">
        <v>54.9660703269587</v>
      </c>
      <c r="L37" s="122">
        <v>92.611756316320097</v>
      </c>
      <c r="M37" s="122"/>
      <c r="N37" s="122">
        <v>42.430534690186498</v>
      </c>
      <c r="O37" s="140">
        <v>-0.23921792619807</v>
      </c>
      <c r="P37" s="122">
        <v>-128.62876944190501</v>
      </c>
      <c r="Q37" s="122">
        <v>0</v>
      </c>
      <c r="R37" s="122"/>
      <c r="S37" s="122">
        <v>3908.9108615362802</v>
      </c>
      <c r="T37" s="122">
        <v>4037.53963097819</v>
      </c>
      <c r="U37" s="122">
        <v>102858.058142008</v>
      </c>
    </row>
    <row r="38" spans="1:21" ht="12.75" x14ac:dyDescent="0.2">
      <c r="A38" s="122" t="s">
        <v>390</v>
      </c>
      <c r="B38" s="122">
        <v>4017</v>
      </c>
      <c r="C38" s="122">
        <v>3959.65911090291</v>
      </c>
      <c r="D38" s="122">
        <v>61.270885114915899</v>
      </c>
      <c r="E38" s="122">
        <v>-3.9774632669042398</v>
      </c>
      <c r="F38" s="122"/>
      <c r="G38" s="122">
        <v>17323</v>
      </c>
      <c r="H38" s="122">
        <v>592</v>
      </c>
      <c r="I38" s="122">
        <v>115866.849287451</v>
      </c>
      <c r="J38" s="122"/>
      <c r="K38" s="122">
        <v>153.88264143123601</v>
      </c>
      <c r="L38" s="122">
        <v>92.611756316320097</v>
      </c>
      <c r="M38" s="122"/>
      <c r="N38" s="122">
        <v>-8.7608285719165906</v>
      </c>
      <c r="O38" s="140">
        <v>-0.23921792619807</v>
      </c>
      <c r="P38" s="122">
        <v>0.56668411191003498</v>
      </c>
      <c r="Q38" s="122">
        <v>0</v>
      </c>
      <c r="R38" s="122"/>
      <c r="S38" s="122">
        <v>3515.6605142838698</v>
      </c>
      <c r="T38" s="122">
        <v>3515.0938301719598</v>
      </c>
      <c r="U38" s="122">
        <v>102858.058142008</v>
      </c>
    </row>
    <row r="39" spans="1:21" ht="12.75" x14ac:dyDescent="0.2">
      <c r="A39" s="122" t="s">
        <v>391</v>
      </c>
      <c r="B39" s="122">
        <v>4109</v>
      </c>
      <c r="C39" s="122">
        <v>3775.8383203970802</v>
      </c>
      <c r="D39" s="122">
        <v>80.886547415469906</v>
      </c>
      <c r="E39" s="122">
        <v>252.238265875628</v>
      </c>
      <c r="F39" s="122"/>
      <c r="G39" s="122">
        <v>20744</v>
      </c>
      <c r="H39" s="122">
        <v>676</v>
      </c>
      <c r="I39" s="122">
        <v>115866.849287451</v>
      </c>
      <c r="J39" s="122"/>
      <c r="K39" s="122">
        <v>173.49830373179</v>
      </c>
      <c r="L39" s="122">
        <v>92.611756316320097</v>
      </c>
      <c r="M39" s="122"/>
      <c r="N39" s="122">
        <v>228.30991143414499</v>
      </c>
      <c r="O39" s="140">
        <v>-0.23921792619807</v>
      </c>
      <c r="P39" s="122">
        <v>275.92740239091199</v>
      </c>
      <c r="Q39" s="122">
        <v>0</v>
      </c>
      <c r="R39" s="122"/>
      <c r="S39" s="122">
        <v>3627.83866849183</v>
      </c>
      <c r="T39" s="122">
        <v>3351.9112661009199</v>
      </c>
      <c r="U39" s="122">
        <v>102858.058142008</v>
      </c>
    </row>
    <row r="40" spans="1:21" ht="12.75" x14ac:dyDescent="0.2">
      <c r="A40" s="122" t="s">
        <v>386</v>
      </c>
      <c r="B40" s="122">
        <v>3212</v>
      </c>
      <c r="C40" s="122">
        <v>3382.1656378306602</v>
      </c>
      <c r="D40" s="122">
        <v>-39.6701436930216</v>
      </c>
      <c r="E40" s="122">
        <v>-129.99722653262799</v>
      </c>
      <c r="F40" s="122"/>
      <c r="G40" s="122">
        <v>214559</v>
      </c>
      <c r="H40" s="122">
        <v>6263</v>
      </c>
      <c r="I40" s="122">
        <v>115866.849287451</v>
      </c>
      <c r="J40" s="122"/>
      <c r="K40" s="122">
        <v>52.941612623298496</v>
      </c>
      <c r="L40" s="122">
        <v>92.611756316320097</v>
      </c>
      <c r="M40" s="122"/>
      <c r="N40" s="122">
        <v>-133.61560987254001</v>
      </c>
      <c r="O40" s="140">
        <v>-0.23921792619807</v>
      </c>
      <c r="P40" s="122">
        <v>-126.61806111891499</v>
      </c>
      <c r="Q40" s="122">
        <v>0</v>
      </c>
      <c r="R40" s="122"/>
      <c r="S40" s="122">
        <v>2875.81958141016</v>
      </c>
      <c r="T40" s="122">
        <v>3002.4376425290802</v>
      </c>
      <c r="U40" s="122">
        <v>102858.058142008</v>
      </c>
    </row>
    <row r="41" spans="1:21" ht="12.75" x14ac:dyDescent="0.2">
      <c r="A41" s="122" t="s">
        <v>392</v>
      </c>
      <c r="B41" s="122">
        <v>4299</v>
      </c>
      <c r="C41" s="122">
        <v>3655.7248372324502</v>
      </c>
      <c r="D41" s="122">
        <v>248.61508532461499</v>
      </c>
      <c r="E41" s="122">
        <v>395.11061609036801</v>
      </c>
      <c r="F41" s="122"/>
      <c r="G41" s="122">
        <v>9445</v>
      </c>
      <c r="H41" s="122">
        <v>298</v>
      </c>
      <c r="I41" s="122">
        <v>115866.849287451</v>
      </c>
      <c r="J41" s="122"/>
      <c r="K41" s="122">
        <v>341.22684164093499</v>
      </c>
      <c r="L41" s="122">
        <v>92.611756316320097</v>
      </c>
      <c r="M41" s="122"/>
      <c r="N41" s="122">
        <v>387.80767082610299</v>
      </c>
      <c r="O41" s="140">
        <v>-0.23921792619807</v>
      </c>
      <c r="P41" s="122">
        <v>402.17434342843598</v>
      </c>
      <c r="Q41" s="122">
        <v>0</v>
      </c>
      <c r="R41" s="122"/>
      <c r="S41" s="122">
        <v>3647.45770248809</v>
      </c>
      <c r="T41" s="122">
        <v>3245.2833590596501</v>
      </c>
      <c r="U41" s="122">
        <v>102858.058142008</v>
      </c>
    </row>
    <row r="42" spans="1:21" ht="12.75" x14ac:dyDescent="0.2">
      <c r="A42" s="122" t="s">
        <v>393</v>
      </c>
      <c r="B42" s="122">
        <v>4069</v>
      </c>
      <c r="C42" s="122">
        <v>3509.66856287258</v>
      </c>
      <c r="D42" s="122">
        <v>136.65587960532901</v>
      </c>
      <c r="E42" s="122">
        <v>422.22209828865101</v>
      </c>
      <c r="F42" s="122"/>
      <c r="G42" s="122">
        <v>21822</v>
      </c>
      <c r="H42" s="122">
        <v>661</v>
      </c>
      <c r="I42" s="122">
        <v>115866.849287451</v>
      </c>
      <c r="J42" s="122"/>
      <c r="K42" s="122">
        <v>229.267635921649</v>
      </c>
      <c r="L42" s="122">
        <v>92.611756316320097</v>
      </c>
      <c r="M42" s="122"/>
      <c r="N42" s="122">
        <v>433.97859357337802</v>
      </c>
      <c r="O42" s="140">
        <v>-0.23921792619807</v>
      </c>
      <c r="P42" s="122">
        <v>410.22638507772598</v>
      </c>
      <c r="Q42" s="122">
        <v>0</v>
      </c>
      <c r="R42" s="122"/>
      <c r="S42" s="122">
        <v>3525.8517371017101</v>
      </c>
      <c r="T42" s="122">
        <v>3115.6253520239802</v>
      </c>
      <c r="U42" s="122">
        <v>102858.058142008</v>
      </c>
    </row>
    <row r="43" spans="1:21" ht="14.25" customHeight="1" x14ac:dyDescent="0.2">
      <c r="A43" s="19" t="s">
        <v>394</v>
      </c>
      <c r="B43" s="19"/>
      <c r="C43" s="19"/>
      <c r="D43" s="122"/>
      <c r="E43" s="122"/>
      <c r="F43" s="19"/>
      <c r="G43" s="122"/>
      <c r="H43" s="122"/>
      <c r="I43" s="122"/>
      <c r="J43" s="122"/>
      <c r="K43" s="122"/>
      <c r="L43" s="122"/>
      <c r="M43" s="122"/>
      <c r="N43" s="122"/>
      <c r="O43" s="140"/>
      <c r="P43" s="122"/>
      <c r="Q43" s="122"/>
      <c r="R43" s="122"/>
      <c r="S43" s="122"/>
      <c r="T43" s="122"/>
      <c r="U43" s="122"/>
    </row>
    <row r="44" spans="1:21" ht="12.75" x14ac:dyDescent="0.2">
      <c r="A44" s="122" t="s">
        <v>395</v>
      </c>
      <c r="B44" s="122">
        <v>4078</v>
      </c>
      <c r="C44" s="122">
        <v>4030.82177944367</v>
      </c>
      <c r="D44" s="122">
        <v>-14.2898692514405</v>
      </c>
      <c r="E44" s="122">
        <v>61.824074280139101</v>
      </c>
      <c r="F44" s="122"/>
      <c r="G44" s="122">
        <v>103684</v>
      </c>
      <c r="H44" s="122">
        <v>3607</v>
      </c>
      <c r="I44" s="122">
        <v>115866.849287451</v>
      </c>
      <c r="J44" s="122"/>
      <c r="K44" s="122">
        <v>78.321887064879604</v>
      </c>
      <c r="L44" s="122">
        <v>92.611756316320097</v>
      </c>
      <c r="M44" s="122"/>
      <c r="N44" s="122">
        <v>42.347425126730698</v>
      </c>
      <c r="O44" s="140">
        <v>-0.23921792619807</v>
      </c>
      <c r="P44" s="122">
        <v>81.061505507349494</v>
      </c>
      <c r="Q44" s="122">
        <v>0</v>
      </c>
      <c r="R44" s="122"/>
      <c r="S44" s="122">
        <v>3659.3283134837302</v>
      </c>
      <c r="T44" s="122">
        <v>3578.2668079763798</v>
      </c>
      <c r="U44" s="122">
        <v>102858.058142008</v>
      </c>
    </row>
    <row r="45" spans="1:21" ht="12.75" x14ac:dyDescent="0.2">
      <c r="A45" s="122" t="s">
        <v>396</v>
      </c>
      <c r="B45" s="122">
        <v>4418</v>
      </c>
      <c r="C45" s="122">
        <v>4137.6100072345998</v>
      </c>
      <c r="D45" s="122">
        <v>74.148142066478897</v>
      </c>
      <c r="E45" s="122">
        <v>206.587187212864</v>
      </c>
      <c r="F45" s="122"/>
      <c r="G45" s="122">
        <v>16830</v>
      </c>
      <c r="H45" s="122">
        <v>601</v>
      </c>
      <c r="I45" s="122">
        <v>115866.849287451</v>
      </c>
      <c r="J45" s="122"/>
      <c r="K45" s="122">
        <v>166.75989838279901</v>
      </c>
      <c r="L45" s="122">
        <v>92.611756316320097</v>
      </c>
      <c r="M45" s="122"/>
      <c r="N45" s="122">
        <v>151.365495427176</v>
      </c>
      <c r="O45" s="140">
        <v>-0.23921792619807</v>
      </c>
      <c r="P45" s="122">
        <v>261.56966107235297</v>
      </c>
      <c r="Q45" s="122">
        <v>0</v>
      </c>
      <c r="R45" s="122"/>
      <c r="S45" s="122">
        <v>3934.6351954364</v>
      </c>
      <c r="T45" s="122">
        <v>3673.0655343640501</v>
      </c>
      <c r="U45" s="122">
        <v>102858.058142008</v>
      </c>
    </row>
    <row r="46" spans="1:21" ht="12.75" x14ac:dyDescent="0.2">
      <c r="A46" s="122" t="s">
        <v>397</v>
      </c>
      <c r="B46" s="122">
        <v>3509</v>
      </c>
      <c r="C46" s="122">
        <v>3264.45593241507</v>
      </c>
      <c r="D46" s="122">
        <v>3.1626185625324301</v>
      </c>
      <c r="E46" s="122">
        <v>241.55651037248199</v>
      </c>
      <c r="F46" s="122"/>
      <c r="G46" s="122">
        <v>10861</v>
      </c>
      <c r="H46" s="122">
        <v>306</v>
      </c>
      <c r="I46" s="122">
        <v>115866.849287451</v>
      </c>
      <c r="J46" s="122"/>
      <c r="K46" s="122">
        <v>95.774374878852498</v>
      </c>
      <c r="L46" s="122">
        <v>92.611756316320097</v>
      </c>
      <c r="M46" s="122"/>
      <c r="N46" s="122">
        <v>274.38938334531298</v>
      </c>
      <c r="O46" s="140">
        <v>-0.23921792619807</v>
      </c>
      <c r="P46" s="122">
        <v>208.48441947345401</v>
      </c>
      <c r="Q46" s="122">
        <v>0</v>
      </c>
      <c r="R46" s="122"/>
      <c r="S46" s="122">
        <v>3106.4280518696</v>
      </c>
      <c r="T46" s="122">
        <v>2897.9436323961399</v>
      </c>
      <c r="U46" s="122">
        <v>102858.058142008</v>
      </c>
    </row>
    <row r="47" spans="1:21" ht="12.75" x14ac:dyDescent="0.2">
      <c r="A47" s="122" t="s">
        <v>398</v>
      </c>
      <c r="B47" s="122">
        <v>4153</v>
      </c>
      <c r="C47" s="122">
        <v>4119.6949260320898</v>
      </c>
      <c r="D47" s="122">
        <v>-11.034193860820601</v>
      </c>
      <c r="E47" s="122">
        <v>44.133299795885598</v>
      </c>
      <c r="F47" s="122"/>
      <c r="G47" s="122">
        <v>33722</v>
      </c>
      <c r="H47" s="122">
        <v>1199</v>
      </c>
      <c r="I47" s="122">
        <v>115866.849287451</v>
      </c>
      <c r="J47" s="122"/>
      <c r="K47" s="122">
        <v>81.577562455499503</v>
      </c>
      <c r="L47" s="122">
        <v>92.611756316320097</v>
      </c>
      <c r="M47" s="122"/>
      <c r="N47" s="122">
        <v>60.660761577657901</v>
      </c>
      <c r="O47" s="140">
        <v>-0.23921792619807</v>
      </c>
      <c r="P47" s="122">
        <v>27.366620087915202</v>
      </c>
      <c r="Q47" s="122">
        <v>0</v>
      </c>
      <c r="R47" s="122"/>
      <c r="S47" s="122">
        <v>3684.5284643518298</v>
      </c>
      <c r="T47" s="122">
        <v>3657.1618442639201</v>
      </c>
      <c r="U47" s="122">
        <v>102858.058142008</v>
      </c>
    </row>
    <row r="48" spans="1:21" ht="12.75" x14ac:dyDescent="0.2">
      <c r="A48" s="122" t="s">
        <v>399</v>
      </c>
      <c r="B48" s="122">
        <v>3731</v>
      </c>
      <c r="C48" s="122">
        <v>3647.4725514893898</v>
      </c>
      <c r="D48" s="122">
        <v>-4.13902691328546</v>
      </c>
      <c r="E48" s="122">
        <v>87.365531464529894</v>
      </c>
      <c r="F48" s="122"/>
      <c r="G48" s="122">
        <v>54924</v>
      </c>
      <c r="H48" s="122">
        <v>1729</v>
      </c>
      <c r="I48" s="122">
        <v>115866.849287451</v>
      </c>
      <c r="J48" s="122"/>
      <c r="K48" s="122">
        <v>88.472729403034606</v>
      </c>
      <c r="L48" s="122">
        <v>92.611756316320097</v>
      </c>
      <c r="M48" s="122"/>
      <c r="N48" s="122">
        <v>83.533976458006194</v>
      </c>
      <c r="O48" s="140">
        <v>-0.23921792619807</v>
      </c>
      <c r="P48" s="122">
        <v>90.957868544855501</v>
      </c>
      <c r="Q48" s="122">
        <v>0</v>
      </c>
      <c r="R48" s="122"/>
      <c r="S48" s="122">
        <v>3328.9154558934101</v>
      </c>
      <c r="T48" s="122">
        <v>3237.9575873485601</v>
      </c>
      <c r="U48" s="122">
        <v>102858.058142008</v>
      </c>
    </row>
    <row r="49" spans="1:21" ht="12.75" x14ac:dyDescent="0.2">
      <c r="A49" s="122" t="s">
        <v>400</v>
      </c>
      <c r="B49" s="122">
        <v>3173</v>
      </c>
      <c r="C49" s="122">
        <v>2974.18470614547</v>
      </c>
      <c r="D49" s="122">
        <v>124.439115515425</v>
      </c>
      <c r="E49" s="122">
        <v>74.382280648386001</v>
      </c>
      <c r="F49" s="122"/>
      <c r="G49" s="122">
        <v>11921</v>
      </c>
      <c r="H49" s="122">
        <v>306</v>
      </c>
      <c r="I49" s="122">
        <v>115866.849287451</v>
      </c>
      <c r="J49" s="122"/>
      <c r="K49" s="122">
        <v>217.05087183174501</v>
      </c>
      <c r="L49" s="122">
        <v>92.611756316320097</v>
      </c>
      <c r="M49" s="122"/>
      <c r="N49" s="122">
        <v>174.954523454179</v>
      </c>
      <c r="O49" s="140">
        <v>-0.23921792619807</v>
      </c>
      <c r="P49" s="122">
        <v>-26.429180083604901</v>
      </c>
      <c r="Q49" s="122">
        <v>0</v>
      </c>
      <c r="R49" s="122"/>
      <c r="S49" s="122">
        <v>2613.8330287457302</v>
      </c>
      <c r="T49" s="122">
        <v>2640.2622088293301</v>
      </c>
      <c r="U49" s="122">
        <v>102858.058142008</v>
      </c>
    </row>
    <row r="50" spans="1:21" ht="12.75" x14ac:dyDescent="0.2">
      <c r="A50" s="122" t="s">
        <v>401</v>
      </c>
      <c r="B50" s="122">
        <v>4102</v>
      </c>
      <c r="C50" s="122">
        <v>4030.8499679878501</v>
      </c>
      <c r="D50" s="122">
        <v>40.938081305463903</v>
      </c>
      <c r="E50" s="122">
        <v>30.471394385855401</v>
      </c>
      <c r="F50" s="122"/>
      <c r="G50" s="122">
        <v>34609</v>
      </c>
      <c r="H50" s="122">
        <v>1204</v>
      </c>
      <c r="I50" s="122">
        <v>115866.849287451</v>
      </c>
      <c r="J50" s="122"/>
      <c r="K50" s="122">
        <v>133.54983762178401</v>
      </c>
      <c r="L50" s="122">
        <v>92.611756316320097</v>
      </c>
      <c r="M50" s="122"/>
      <c r="N50" s="122">
        <v>64.876018857097307</v>
      </c>
      <c r="O50" s="140">
        <v>-0.23921792619807</v>
      </c>
      <c r="P50" s="122">
        <v>-4.17244801158449</v>
      </c>
      <c r="Q50" s="122">
        <v>0</v>
      </c>
      <c r="R50" s="122"/>
      <c r="S50" s="122">
        <v>3574.1193836789498</v>
      </c>
      <c r="T50" s="122">
        <v>3578.2918316905402</v>
      </c>
      <c r="U50" s="122">
        <v>102858.058142008</v>
      </c>
    </row>
    <row r="51" spans="1:21" ht="12.75" x14ac:dyDescent="0.2">
      <c r="A51" s="122" t="s">
        <v>402</v>
      </c>
      <c r="B51" s="122">
        <v>3949</v>
      </c>
      <c r="C51" s="122">
        <v>3788.6886526868102</v>
      </c>
      <c r="D51" s="122">
        <v>169.69822096832101</v>
      </c>
      <c r="E51" s="122">
        <v>-9.11070406072702</v>
      </c>
      <c r="F51" s="122"/>
      <c r="G51" s="122">
        <v>12447</v>
      </c>
      <c r="H51" s="122">
        <v>407</v>
      </c>
      <c r="I51" s="122">
        <v>115866.849287451</v>
      </c>
      <c r="J51" s="122"/>
      <c r="K51" s="122">
        <v>262.30997728464098</v>
      </c>
      <c r="L51" s="122">
        <v>92.611756316320097</v>
      </c>
      <c r="M51" s="122"/>
      <c r="N51" s="122">
        <v>-38.148819446558697</v>
      </c>
      <c r="O51" s="140">
        <v>-0.23921792619807</v>
      </c>
      <c r="P51" s="122">
        <v>19.688193398906598</v>
      </c>
      <c r="Q51" s="122">
        <v>0</v>
      </c>
      <c r="R51" s="122"/>
      <c r="S51" s="122">
        <v>3383.0070384055198</v>
      </c>
      <c r="T51" s="122">
        <v>3363.31884500661</v>
      </c>
      <c r="U51" s="122">
        <v>102858.058142008</v>
      </c>
    </row>
    <row r="52" spans="1:21" ht="12.75" x14ac:dyDescent="0.2">
      <c r="A52" s="122" t="s">
        <v>403</v>
      </c>
      <c r="B52" s="122">
        <v>4377</v>
      </c>
      <c r="C52" s="122">
        <v>4100.3544862687504</v>
      </c>
      <c r="D52" s="122">
        <v>176.44895516387299</v>
      </c>
      <c r="E52" s="122">
        <v>99.890675424161898</v>
      </c>
      <c r="F52" s="122"/>
      <c r="G52" s="122">
        <v>9099</v>
      </c>
      <c r="H52" s="122">
        <v>322</v>
      </c>
      <c r="I52" s="122">
        <v>115866.849287451</v>
      </c>
      <c r="J52" s="122"/>
      <c r="K52" s="122">
        <v>269.06071148019299</v>
      </c>
      <c r="L52" s="122">
        <v>92.611756316320097</v>
      </c>
      <c r="M52" s="122"/>
      <c r="N52" s="122">
        <v>196.91279457406</v>
      </c>
      <c r="O52" s="140">
        <v>-0.23921792619807</v>
      </c>
      <c r="P52" s="122">
        <v>2.6293383480656298</v>
      </c>
      <c r="Q52" s="122">
        <v>0</v>
      </c>
      <c r="R52" s="122"/>
      <c r="S52" s="122">
        <v>3642.62216412305</v>
      </c>
      <c r="T52" s="122">
        <v>3639.9928257749898</v>
      </c>
      <c r="U52" s="122">
        <v>102858.058142008</v>
      </c>
    </row>
    <row r="53" spans="1:21" ht="14.25" customHeight="1" x14ac:dyDescent="0.2">
      <c r="A53" s="19" t="s">
        <v>404</v>
      </c>
      <c r="B53" s="19"/>
      <c r="C53" s="19"/>
      <c r="D53" s="122"/>
      <c r="E53" s="122"/>
      <c r="F53" s="19"/>
      <c r="G53" s="122"/>
      <c r="H53" s="122"/>
      <c r="I53" s="122"/>
      <c r="J53" s="122"/>
      <c r="K53" s="122"/>
      <c r="L53" s="122"/>
      <c r="M53" s="122"/>
      <c r="N53" s="122"/>
      <c r="O53" s="140"/>
      <c r="P53" s="122"/>
      <c r="Q53" s="122"/>
      <c r="R53" s="122"/>
      <c r="S53" s="122"/>
      <c r="T53" s="122"/>
      <c r="U53" s="122"/>
    </row>
    <row r="54" spans="1:21" ht="12.75" x14ac:dyDescent="0.2">
      <c r="A54" s="122" t="s">
        <v>405</v>
      </c>
      <c r="B54" s="122">
        <v>4262</v>
      </c>
      <c r="C54" s="122">
        <v>3730.6839617958499</v>
      </c>
      <c r="D54" s="122">
        <v>161.54220709831401</v>
      </c>
      <c r="E54" s="122">
        <v>369.93188084146198</v>
      </c>
      <c r="F54" s="122"/>
      <c r="G54" s="122">
        <v>5373</v>
      </c>
      <c r="H54" s="122">
        <v>173</v>
      </c>
      <c r="I54" s="122">
        <v>115866.849287451</v>
      </c>
      <c r="J54" s="122"/>
      <c r="K54" s="122">
        <v>254.15396341463401</v>
      </c>
      <c r="L54" s="122">
        <v>92.611756316320097</v>
      </c>
      <c r="M54" s="122"/>
      <c r="N54" s="122">
        <v>291.10840579441202</v>
      </c>
      <c r="O54" s="140">
        <v>-0.23921792619807</v>
      </c>
      <c r="P54" s="122">
        <v>448.51613796231402</v>
      </c>
      <c r="Q54" s="122">
        <v>0</v>
      </c>
      <c r="R54" s="122"/>
      <c r="S54" s="122">
        <v>3760.3426889705802</v>
      </c>
      <c r="T54" s="122">
        <v>3311.8265510082601</v>
      </c>
      <c r="U54" s="122">
        <v>102858.058142008</v>
      </c>
    </row>
    <row r="55" spans="1:21" ht="12.75" x14ac:dyDescent="0.2">
      <c r="A55" s="122" t="s">
        <v>406</v>
      </c>
      <c r="B55" s="122">
        <v>4022</v>
      </c>
      <c r="C55" s="122">
        <v>3724.7914014176499</v>
      </c>
      <c r="D55" s="122">
        <v>-4.4898250955608701</v>
      </c>
      <c r="E55" s="122">
        <v>301.77897801451002</v>
      </c>
      <c r="F55" s="122"/>
      <c r="G55" s="122">
        <v>21526</v>
      </c>
      <c r="H55" s="122">
        <v>692</v>
      </c>
      <c r="I55" s="122">
        <v>115866.849287451</v>
      </c>
      <c r="J55" s="122"/>
      <c r="K55" s="122">
        <v>88.121931220759194</v>
      </c>
      <c r="L55" s="122">
        <v>92.611756316320097</v>
      </c>
      <c r="M55" s="122"/>
      <c r="N55" s="122">
        <v>335.237194787379</v>
      </c>
      <c r="O55" s="140">
        <v>-0.23921792619807</v>
      </c>
      <c r="P55" s="122">
        <v>268.08154331544301</v>
      </c>
      <c r="Q55" s="122">
        <v>0</v>
      </c>
      <c r="R55" s="122"/>
      <c r="S55" s="122">
        <v>3574.6771130575999</v>
      </c>
      <c r="T55" s="122">
        <v>3306.59556974215</v>
      </c>
      <c r="U55" s="122">
        <v>102858.058142008</v>
      </c>
    </row>
    <row r="56" spans="1:21" ht="12.75" x14ac:dyDescent="0.2">
      <c r="A56" s="122" t="s">
        <v>407</v>
      </c>
      <c r="B56" s="122">
        <v>4168</v>
      </c>
      <c r="C56" s="122">
        <v>3661.1765219449899</v>
      </c>
      <c r="D56" s="122">
        <v>158.50393015804599</v>
      </c>
      <c r="E56" s="122">
        <v>347.928080296833</v>
      </c>
      <c r="F56" s="122"/>
      <c r="G56" s="122">
        <v>9874</v>
      </c>
      <c r="H56" s="122">
        <v>312</v>
      </c>
      <c r="I56" s="122">
        <v>115866.849287451</v>
      </c>
      <c r="J56" s="122"/>
      <c r="K56" s="122">
        <v>251.11568647436599</v>
      </c>
      <c r="L56" s="122">
        <v>92.611756316320097</v>
      </c>
      <c r="M56" s="122"/>
      <c r="N56" s="122">
        <v>223.34933122617801</v>
      </c>
      <c r="O56" s="140">
        <v>-0.23921792619807</v>
      </c>
      <c r="P56" s="122">
        <v>472.26761144129</v>
      </c>
      <c r="Q56" s="122">
        <v>0</v>
      </c>
      <c r="R56" s="122"/>
      <c r="S56" s="122">
        <v>3722.3905748103898</v>
      </c>
      <c r="T56" s="122">
        <v>3250.1229633691</v>
      </c>
      <c r="U56" s="122">
        <v>102858.058142008</v>
      </c>
    </row>
    <row r="57" spans="1:21" ht="12.75" x14ac:dyDescent="0.2">
      <c r="A57" s="122" t="s">
        <v>408</v>
      </c>
      <c r="B57" s="122">
        <v>3480</v>
      </c>
      <c r="C57" s="122">
        <v>3550.7306991379601</v>
      </c>
      <c r="D57" s="122">
        <v>-18.098921980844299</v>
      </c>
      <c r="E57" s="122">
        <v>-52.480985179974503</v>
      </c>
      <c r="F57" s="122"/>
      <c r="G57" s="122">
        <v>155817</v>
      </c>
      <c r="H57" s="122">
        <v>4775</v>
      </c>
      <c r="I57" s="122">
        <v>115866.849287451</v>
      </c>
      <c r="J57" s="122"/>
      <c r="K57" s="122">
        <v>74.512834335475802</v>
      </c>
      <c r="L57" s="122">
        <v>92.611756316320097</v>
      </c>
      <c r="M57" s="122"/>
      <c r="N57" s="122">
        <v>-45.692088060658101</v>
      </c>
      <c r="O57" s="140">
        <v>-0.23921792619807</v>
      </c>
      <c r="P57" s="122">
        <v>-59.509100225489</v>
      </c>
      <c r="Q57" s="122">
        <v>0</v>
      </c>
      <c r="R57" s="122"/>
      <c r="S57" s="122">
        <v>3092.5681931897898</v>
      </c>
      <c r="T57" s="122">
        <v>3152.0772934152801</v>
      </c>
      <c r="U57" s="122">
        <v>102858.058142008</v>
      </c>
    </row>
    <row r="58" spans="1:21" ht="12.75" x14ac:dyDescent="0.2">
      <c r="A58" s="122" t="s">
        <v>409</v>
      </c>
      <c r="B58" s="122">
        <v>3987</v>
      </c>
      <c r="C58" s="122">
        <v>3787.3206315690099</v>
      </c>
      <c r="D58" s="122">
        <v>46.107684894389898</v>
      </c>
      <c r="E58" s="122">
        <v>153.40494016653099</v>
      </c>
      <c r="F58" s="122"/>
      <c r="G58" s="122">
        <v>26708</v>
      </c>
      <c r="H58" s="122">
        <v>873</v>
      </c>
      <c r="I58" s="122">
        <v>115866.849287451</v>
      </c>
      <c r="J58" s="122"/>
      <c r="K58" s="122">
        <v>138.71944121070999</v>
      </c>
      <c r="L58" s="122">
        <v>92.611756316320097</v>
      </c>
      <c r="M58" s="122"/>
      <c r="N58" s="122">
        <v>203.96371374959801</v>
      </c>
      <c r="O58" s="140">
        <v>-0.23921792619807</v>
      </c>
      <c r="P58" s="122">
        <v>102.606948657266</v>
      </c>
      <c r="Q58" s="122">
        <v>0</v>
      </c>
      <c r="R58" s="122"/>
      <c r="S58" s="122">
        <v>3464.7113652355602</v>
      </c>
      <c r="T58" s="122">
        <v>3362.1044165782901</v>
      </c>
      <c r="U58" s="122">
        <v>102858.058142008</v>
      </c>
    </row>
    <row r="59" spans="1:21" ht="12.75" x14ac:dyDescent="0.2">
      <c r="A59" s="122" t="s">
        <v>410</v>
      </c>
      <c r="B59" s="122">
        <v>3880</v>
      </c>
      <c r="C59" s="122">
        <v>3741.87406848605</v>
      </c>
      <c r="D59" s="122">
        <v>-23.697003550027102</v>
      </c>
      <c r="E59" s="122">
        <v>162.053364917273</v>
      </c>
      <c r="F59" s="122"/>
      <c r="G59" s="122">
        <v>43258</v>
      </c>
      <c r="H59" s="122">
        <v>1397</v>
      </c>
      <c r="I59" s="122">
        <v>115866.849287451</v>
      </c>
      <c r="J59" s="122"/>
      <c r="K59" s="122">
        <v>68.914752766293006</v>
      </c>
      <c r="L59" s="122">
        <v>92.611756316320097</v>
      </c>
      <c r="M59" s="122"/>
      <c r="N59" s="122">
        <v>151.45071063039501</v>
      </c>
      <c r="O59" s="140">
        <v>-0.23921792619807</v>
      </c>
      <c r="P59" s="122">
        <v>172.416801277952</v>
      </c>
      <c r="Q59" s="122">
        <v>0</v>
      </c>
      <c r="R59" s="122"/>
      <c r="S59" s="122">
        <v>3494.1771051381702</v>
      </c>
      <c r="T59" s="122">
        <v>3321.7603038602201</v>
      </c>
      <c r="U59" s="122">
        <v>102858.058142008</v>
      </c>
    </row>
    <row r="60" spans="1:21" ht="12.75" x14ac:dyDescent="0.2">
      <c r="A60" s="122" t="s">
        <v>411</v>
      </c>
      <c r="B60" s="122">
        <v>3909</v>
      </c>
      <c r="C60" s="122">
        <v>3821.9606794802999</v>
      </c>
      <c r="D60" s="122">
        <v>-21.935970653980799</v>
      </c>
      <c r="E60" s="122">
        <v>108.78533564336399</v>
      </c>
      <c r="F60" s="122"/>
      <c r="G60" s="122">
        <v>139363</v>
      </c>
      <c r="H60" s="122">
        <v>4597</v>
      </c>
      <c r="I60" s="122">
        <v>115866.849287451</v>
      </c>
      <c r="J60" s="122"/>
      <c r="K60" s="122">
        <v>70.675785662339294</v>
      </c>
      <c r="L60" s="122">
        <v>92.611756316320097</v>
      </c>
      <c r="M60" s="122"/>
      <c r="N60" s="122">
        <v>89.291553531501904</v>
      </c>
      <c r="O60" s="140">
        <v>-0.23921792619807</v>
      </c>
      <c r="P60" s="122">
        <v>128.039899829028</v>
      </c>
      <c r="Q60" s="122">
        <v>0</v>
      </c>
      <c r="R60" s="122"/>
      <c r="S60" s="122">
        <v>3520.8952005818201</v>
      </c>
      <c r="T60" s="122">
        <v>3392.8553007527898</v>
      </c>
      <c r="U60" s="122">
        <v>102858.058142008</v>
      </c>
    </row>
    <row r="61" spans="1:21" ht="12.75" x14ac:dyDescent="0.2">
      <c r="A61" s="122" t="s">
        <v>412</v>
      </c>
      <c r="B61" s="122">
        <v>4002</v>
      </c>
      <c r="C61" s="122">
        <v>3805.3756223416499</v>
      </c>
      <c r="D61" s="122">
        <v>4.8666655609054299</v>
      </c>
      <c r="E61" s="122">
        <v>191.341761261084</v>
      </c>
      <c r="F61" s="122"/>
      <c r="G61" s="122">
        <v>14402</v>
      </c>
      <c r="H61" s="122">
        <v>473</v>
      </c>
      <c r="I61" s="122">
        <v>115866.849287451</v>
      </c>
      <c r="J61" s="122"/>
      <c r="K61" s="122">
        <v>97.4784218772255</v>
      </c>
      <c r="L61" s="122">
        <v>92.611756316320097</v>
      </c>
      <c r="M61" s="122"/>
      <c r="N61" s="122">
        <v>167.19308709090299</v>
      </c>
      <c r="O61" s="140">
        <v>-0.23921792619807</v>
      </c>
      <c r="P61" s="122">
        <v>215.25121750506801</v>
      </c>
      <c r="Q61" s="122">
        <v>0</v>
      </c>
      <c r="R61" s="122"/>
      <c r="S61" s="122">
        <v>3593.3835255990698</v>
      </c>
      <c r="T61" s="122">
        <v>3378.1323080940001</v>
      </c>
      <c r="U61" s="122">
        <v>102858.058142008</v>
      </c>
    </row>
    <row r="62" spans="1:21" ht="12.75" x14ac:dyDescent="0.2">
      <c r="A62" s="122" t="s">
        <v>413</v>
      </c>
      <c r="B62" s="122">
        <v>3908</v>
      </c>
      <c r="C62" s="122">
        <v>3563.6782714975502</v>
      </c>
      <c r="D62" s="122">
        <v>166.94255635214401</v>
      </c>
      <c r="E62" s="122">
        <v>177.23971650427899</v>
      </c>
      <c r="F62" s="122"/>
      <c r="G62" s="122">
        <v>7348</v>
      </c>
      <c r="H62" s="122">
        <v>226</v>
      </c>
      <c r="I62" s="122">
        <v>115866.849287451</v>
      </c>
      <c r="J62" s="122"/>
      <c r="K62" s="122">
        <v>259.55431266846398</v>
      </c>
      <c r="L62" s="122">
        <v>92.611756316320097</v>
      </c>
      <c r="M62" s="122"/>
      <c r="N62" s="122">
        <v>81.546058383541506</v>
      </c>
      <c r="O62" s="140">
        <v>-0.23921792619807</v>
      </c>
      <c r="P62" s="122">
        <v>272.69415669881801</v>
      </c>
      <c r="Q62" s="122">
        <v>0</v>
      </c>
      <c r="R62" s="122"/>
      <c r="S62" s="122">
        <v>3436.2653515945499</v>
      </c>
      <c r="T62" s="122">
        <v>3163.5711948957301</v>
      </c>
      <c r="U62" s="122">
        <v>102858.058142008</v>
      </c>
    </row>
    <row r="63" spans="1:21" ht="12.75" x14ac:dyDescent="0.2">
      <c r="A63" s="122" t="s">
        <v>414</v>
      </c>
      <c r="B63" s="122">
        <v>4349</v>
      </c>
      <c r="C63" s="122">
        <v>3709.4009888414398</v>
      </c>
      <c r="D63" s="122">
        <v>173.80022678443501</v>
      </c>
      <c r="E63" s="122">
        <v>465.80011237296401</v>
      </c>
      <c r="F63" s="122"/>
      <c r="G63" s="122">
        <v>7809</v>
      </c>
      <c r="H63" s="122">
        <v>250</v>
      </c>
      <c r="I63" s="122">
        <v>115866.849287451</v>
      </c>
      <c r="J63" s="122"/>
      <c r="K63" s="122">
        <v>266.41198310075498</v>
      </c>
      <c r="L63" s="122">
        <v>92.611756316320097</v>
      </c>
      <c r="M63" s="122"/>
      <c r="N63" s="122">
        <v>512.122879549446</v>
      </c>
      <c r="O63" s="140">
        <v>-0.23921792619807</v>
      </c>
      <c r="P63" s="122">
        <v>419.23812727028297</v>
      </c>
      <c r="Q63" s="122">
        <v>0</v>
      </c>
      <c r="R63" s="122"/>
      <c r="S63" s="122">
        <v>3712.1712218409102</v>
      </c>
      <c r="T63" s="122">
        <v>3292.9330945706301</v>
      </c>
      <c r="U63" s="122">
        <v>102858.058142008</v>
      </c>
    </row>
    <row r="64" spans="1:21" ht="12.75" x14ac:dyDescent="0.2">
      <c r="A64" s="122" t="s">
        <v>415</v>
      </c>
      <c r="B64" s="122">
        <v>4618</v>
      </c>
      <c r="C64" s="122">
        <v>4130.2196616751398</v>
      </c>
      <c r="D64" s="122">
        <v>161.80000838956201</v>
      </c>
      <c r="E64" s="122">
        <v>325.77718176791399</v>
      </c>
      <c r="F64" s="122"/>
      <c r="G64" s="122">
        <v>3675</v>
      </c>
      <c r="H64" s="122">
        <v>131</v>
      </c>
      <c r="I64" s="122">
        <v>115866.849287451</v>
      </c>
      <c r="J64" s="122"/>
      <c r="K64" s="122">
        <v>254.41176470588201</v>
      </c>
      <c r="L64" s="122">
        <v>92.611756316320097</v>
      </c>
      <c r="M64" s="122"/>
      <c r="N64" s="122">
        <v>316.32966228014601</v>
      </c>
      <c r="O64" s="140">
        <v>-0.23921792619807</v>
      </c>
      <c r="P64" s="122">
        <v>334.985483329484</v>
      </c>
      <c r="Q64" s="122">
        <v>0</v>
      </c>
      <c r="R64" s="122"/>
      <c r="S64" s="122">
        <v>4001.49041301739</v>
      </c>
      <c r="T64" s="122">
        <v>3666.5049296879101</v>
      </c>
      <c r="U64" s="122">
        <v>102858.058142008</v>
      </c>
    </row>
    <row r="65" spans="1:21" ht="12.75" x14ac:dyDescent="0.2">
      <c r="A65" s="122" t="s">
        <v>416</v>
      </c>
      <c r="B65" s="122">
        <v>4412</v>
      </c>
      <c r="C65" s="122">
        <v>4069.3530609692798</v>
      </c>
      <c r="D65" s="122">
        <v>93.429903102708906</v>
      </c>
      <c r="E65" s="122">
        <v>249.18641979032401</v>
      </c>
      <c r="F65" s="122"/>
      <c r="G65" s="122">
        <v>11617</v>
      </c>
      <c r="H65" s="122">
        <v>408</v>
      </c>
      <c r="I65" s="122">
        <v>115866.849287451</v>
      </c>
      <c r="J65" s="122"/>
      <c r="K65" s="122">
        <v>186.041659419029</v>
      </c>
      <c r="L65" s="122">
        <v>92.611756316320097</v>
      </c>
      <c r="M65" s="122"/>
      <c r="N65" s="122">
        <v>192.79624114172199</v>
      </c>
      <c r="O65" s="140">
        <v>-0.23921792619807</v>
      </c>
      <c r="P65" s="122">
        <v>305.33738051272798</v>
      </c>
      <c r="Q65" s="122">
        <v>0</v>
      </c>
      <c r="R65" s="122"/>
      <c r="S65" s="122">
        <v>3917.8094233757101</v>
      </c>
      <c r="T65" s="122">
        <v>3612.4720428629898</v>
      </c>
      <c r="U65" s="122">
        <v>102858.058142008</v>
      </c>
    </row>
    <row r="66" spans="1:21" ht="12.75" x14ac:dyDescent="0.2">
      <c r="A66" s="122" t="s">
        <v>417</v>
      </c>
      <c r="B66" s="122">
        <v>4350</v>
      </c>
      <c r="C66" s="122">
        <v>4191.62172680002</v>
      </c>
      <c r="D66" s="122">
        <v>166.51507845974299</v>
      </c>
      <c r="E66" s="122">
        <v>-8.1893535879509098</v>
      </c>
      <c r="F66" s="122"/>
      <c r="G66" s="122">
        <v>5335</v>
      </c>
      <c r="H66" s="122">
        <v>193</v>
      </c>
      <c r="I66" s="122">
        <v>115866.849287451</v>
      </c>
      <c r="J66" s="122"/>
      <c r="K66" s="122">
        <v>259.12683477606299</v>
      </c>
      <c r="L66" s="122">
        <v>92.611756316320097</v>
      </c>
      <c r="M66" s="122"/>
      <c r="N66" s="122">
        <v>37.8170675370257</v>
      </c>
      <c r="O66" s="140">
        <v>-0.23921792619807</v>
      </c>
      <c r="P66" s="122">
        <v>-54.434992639125497</v>
      </c>
      <c r="Q66" s="122">
        <v>0</v>
      </c>
      <c r="R66" s="122"/>
      <c r="S66" s="122">
        <v>3666.5781697615398</v>
      </c>
      <c r="T66" s="122">
        <v>3721.0131624006699</v>
      </c>
      <c r="U66" s="122">
        <v>102858.058142008</v>
      </c>
    </row>
    <row r="67" spans="1:21" ht="14.25" customHeight="1" x14ac:dyDescent="0.2">
      <c r="A67" s="19" t="s">
        <v>418</v>
      </c>
      <c r="B67" s="19"/>
      <c r="C67" s="19"/>
      <c r="D67" s="122"/>
      <c r="E67" s="122"/>
      <c r="F67" s="19"/>
      <c r="G67" s="122"/>
      <c r="H67" s="122"/>
      <c r="I67" s="122"/>
      <c r="J67" s="122"/>
      <c r="K67" s="122"/>
      <c r="L67" s="122"/>
      <c r="M67" s="122"/>
      <c r="N67" s="122"/>
      <c r="O67" s="140"/>
      <c r="P67" s="122"/>
      <c r="Q67" s="122"/>
      <c r="R67" s="122"/>
      <c r="S67" s="122"/>
      <c r="T67" s="122"/>
      <c r="U67" s="122"/>
    </row>
    <row r="68" spans="1:21" ht="12.75" x14ac:dyDescent="0.2">
      <c r="A68" s="122" t="s">
        <v>419</v>
      </c>
      <c r="B68" s="122">
        <v>4336</v>
      </c>
      <c r="C68" s="122">
        <v>3790.2831207162599</v>
      </c>
      <c r="D68" s="122">
        <v>212.32153564768899</v>
      </c>
      <c r="E68" s="122">
        <v>333.46721262098401</v>
      </c>
      <c r="F68" s="122"/>
      <c r="G68" s="122">
        <v>6603</v>
      </c>
      <c r="H68" s="122">
        <v>216</v>
      </c>
      <c r="I68" s="122">
        <v>115866.849287451</v>
      </c>
      <c r="J68" s="122"/>
      <c r="K68" s="122">
        <v>304.93329196400902</v>
      </c>
      <c r="L68" s="122">
        <v>92.611756316320097</v>
      </c>
      <c r="M68" s="122"/>
      <c r="N68" s="122">
        <v>377.53906965045297</v>
      </c>
      <c r="O68" s="140">
        <v>-0.23921792619807</v>
      </c>
      <c r="P68" s="122">
        <v>289.15613766531601</v>
      </c>
      <c r="Q68" s="122">
        <v>0</v>
      </c>
      <c r="R68" s="122"/>
      <c r="S68" s="122">
        <v>3653.8904339963401</v>
      </c>
      <c r="T68" s="122">
        <v>3364.7342963310198</v>
      </c>
      <c r="U68" s="122">
        <v>102858.058142008</v>
      </c>
    </row>
    <row r="69" spans="1:21" ht="12.75" x14ac:dyDescent="0.2">
      <c r="A69" s="122" t="s">
        <v>420</v>
      </c>
      <c r="B69" s="122">
        <v>3598</v>
      </c>
      <c r="C69" s="122">
        <v>3706.8733381705501</v>
      </c>
      <c r="D69" s="122">
        <v>5.7922062593541304</v>
      </c>
      <c r="E69" s="122">
        <v>-114.829601788471</v>
      </c>
      <c r="F69" s="122"/>
      <c r="G69" s="122">
        <v>17129</v>
      </c>
      <c r="H69" s="122">
        <v>548</v>
      </c>
      <c r="I69" s="122">
        <v>115866.849287451</v>
      </c>
      <c r="J69" s="122"/>
      <c r="K69" s="122">
        <v>98.4039625756742</v>
      </c>
      <c r="L69" s="122">
        <v>92.611756316320097</v>
      </c>
      <c r="M69" s="122"/>
      <c r="N69" s="122">
        <v>-64.717348820466697</v>
      </c>
      <c r="O69" s="140">
        <v>-0.23921792619807</v>
      </c>
      <c r="P69" s="122">
        <v>-165.181072682674</v>
      </c>
      <c r="Q69" s="122">
        <v>0</v>
      </c>
      <c r="R69" s="122"/>
      <c r="S69" s="122">
        <v>3125.50815971971</v>
      </c>
      <c r="T69" s="122">
        <v>3290.6892324023802</v>
      </c>
      <c r="U69" s="122">
        <v>102858.058142008</v>
      </c>
    </row>
    <row r="70" spans="1:21" ht="12.75" x14ac:dyDescent="0.2">
      <c r="A70" s="122" t="s">
        <v>421</v>
      </c>
      <c r="B70" s="122">
        <v>4351</v>
      </c>
      <c r="C70" s="122">
        <v>4292.2382597834603</v>
      </c>
      <c r="D70" s="122">
        <v>77.825050475408901</v>
      </c>
      <c r="E70" s="122">
        <v>-19.559003070079299</v>
      </c>
      <c r="F70" s="122"/>
      <c r="G70" s="122">
        <v>29478</v>
      </c>
      <c r="H70" s="122">
        <v>1092</v>
      </c>
      <c r="I70" s="122">
        <v>115866.849287451</v>
      </c>
      <c r="J70" s="122"/>
      <c r="K70" s="122">
        <v>170.436806791729</v>
      </c>
      <c r="L70" s="122">
        <v>92.611756316320097</v>
      </c>
      <c r="M70" s="122"/>
      <c r="N70" s="122">
        <v>-34.707186320115397</v>
      </c>
      <c r="O70" s="140">
        <v>-0.23921792619807</v>
      </c>
      <c r="P70" s="122">
        <v>-4.6500377462411997</v>
      </c>
      <c r="Q70" s="122">
        <v>0</v>
      </c>
      <c r="R70" s="122"/>
      <c r="S70" s="122">
        <v>3805.6830747808299</v>
      </c>
      <c r="T70" s="122">
        <v>3810.3331125270702</v>
      </c>
      <c r="U70" s="122">
        <v>102858.058142008</v>
      </c>
    </row>
    <row r="71" spans="1:21" ht="12.75" x14ac:dyDescent="0.2">
      <c r="A71" s="122" t="s">
        <v>422</v>
      </c>
      <c r="B71" s="122">
        <v>4903</v>
      </c>
      <c r="C71" s="122">
        <v>4796.1524718050596</v>
      </c>
      <c r="D71" s="122">
        <v>168.44109603267299</v>
      </c>
      <c r="E71" s="122">
        <v>-61.121537115207197</v>
      </c>
      <c r="F71" s="122"/>
      <c r="G71" s="122">
        <v>9615</v>
      </c>
      <c r="H71" s="122">
        <v>398</v>
      </c>
      <c r="I71" s="122">
        <v>115866.849287451</v>
      </c>
      <c r="J71" s="122"/>
      <c r="K71" s="122">
        <v>261.05285234899299</v>
      </c>
      <c r="L71" s="122">
        <v>92.611756316320097</v>
      </c>
      <c r="M71" s="122"/>
      <c r="N71" s="122">
        <v>-70.033791168314096</v>
      </c>
      <c r="O71" s="140">
        <v>-0.23921792619807</v>
      </c>
      <c r="P71" s="122">
        <v>-52.448500988298299</v>
      </c>
      <c r="Q71" s="122">
        <v>0</v>
      </c>
      <c r="R71" s="122"/>
      <c r="S71" s="122">
        <v>4205.2225484676801</v>
      </c>
      <c r="T71" s="122">
        <v>4257.6710494559802</v>
      </c>
      <c r="U71" s="122">
        <v>102858.058142008</v>
      </c>
    </row>
    <row r="72" spans="1:21" ht="12.75" x14ac:dyDescent="0.2">
      <c r="A72" s="122" t="s">
        <v>423</v>
      </c>
      <c r="B72" s="122">
        <v>4009</v>
      </c>
      <c r="C72" s="122">
        <v>3870.2287825171502</v>
      </c>
      <c r="D72" s="122">
        <v>107.219609619599</v>
      </c>
      <c r="E72" s="122">
        <v>31.128063965998599</v>
      </c>
      <c r="F72" s="122"/>
      <c r="G72" s="122">
        <v>11586</v>
      </c>
      <c r="H72" s="122">
        <v>387</v>
      </c>
      <c r="I72" s="122">
        <v>115866.849287451</v>
      </c>
      <c r="J72" s="122"/>
      <c r="K72" s="122">
        <v>199.831365935919</v>
      </c>
      <c r="L72" s="122">
        <v>92.611756316320097</v>
      </c>
      <c r="M72" s="122"/>
      <c r="N72" s="122">
        <v>-3.77330006802049</v>
      </c>
      <c r="O72" s="140">
        <v>-0.23921792619807</v>
      </c>
      <c r="P72" s="122">
        <v>65.790210073819694</v>
      </c>
      <c r="Q72" s="122">
        <v>0</v>
      </c>
      <c r="R72" s="122"/>
      <c r="S72" s="122">
        <v>3501.4943789808799</v>
      </c>
      <c r="T72" s="122">
        <v>3435.7041689070602</v>
      </c>
      <c r="U72" s="122">
        <v>102858.058142008</v>
      </c>
    </row>
    <row r="73" spans="1:21" ht="12.75" x14ac:dyDescent="0.2">
      <c r="A73" s="122" t="s">
        <v>424</v>
      </c>
      <c r="B73" s="122">
        <v>3631</v>
      </c>
      <c r="C73" s="122">
        <v>3737.2811687652902</v>
      </c>
      <c r="D73" s="122">
        <v>-36.316785169095702</v>
      </c>
      <c r="E73" s="122">
        <v>-70.191308225427406</v>
      </c>
      <c r="F73" s="122"/>
      <c r="G73" s="122">
        <v>135297</v>
      </c>
      <c r="H73" s="122">
        <v>4364</v>
      </c>
      <c r="I73" s="122">
        <v>115866.849287451</v>
      </c>
      <c r="J73" s="122"/>
      <c r="K73" s="122">
        <v>56.294971147224402</v>
      </c>
      <c r="L73" s="122">
        <v>92.611756316320097</v>
      </c>
      <c r="M73" s="122"/>
      <c r="N73" s="122">
        <v>-82.286624735358103</v>
      </c>
      <c r="O73" s="140">
        <v>-0.23921792619807</v>
      </c>
      <c r="P73" s="122">
        <v>-58.335209641694703</v>
      </c>
      <c r="Q73" s="122">
        <v>0</v>
      </c>
      <c r="R73" s="122"/>
      <c r="S73" s="122">
        <v>3259.3478559970399</v>
      </c>
      <c r="T73" s="122">
        <v>3317.6830656387301</v>
      </c>
      <c r="U73" s="122">
        <v>102858.058142008</v>
      </c>
    </row>
    <row r="74" spans="1:21" ht="12.75" x14ac:dyDescent="0.2">
      <c r="A74" s="122" t="s">
        <v>425</v>
      </c>
      <c r="B74" s="122">
        <v>4395</v>
      </c>
      <c r="C74" s="122">
        <v>3784.1926974589701</v>
      </c>
      <c r="D74" s="122">
        <v>165.592313699334</v>
      </c>
      <c r="E74" s="122">
        <v>445.30455953472102</v>
      </c>
      <c r="F74" s="122"/>
      <c r="G74" s="122">
        <v>7226</v>
      </c>
      <c r="H74" s="122">
        <v>236</v>
      </c>
      <c r="I74" s="122">
        <v>115866.849287451</v>
      </c>
      <c r="J74" s="122"/>
      <c r="K74" s="122">
        <v>258.204070015654</v>
      </c>
      <c r="L74" s="122">
        <v>92.611756316320097</v>
      </c>
      <c r="M74" s="122"/>
      <c r="N74" s="122">
        <v>374.90739325466899</v>
      </c>
      <c r="O74" s="140">
        <v>-0.23921792619807</v>
      </c>
      <c r="P74" s="122">
        <v>515.46250788857401</v>
      </c>
      <c r="Q74" s="122">
        <v>0</v>
      </c>
      <c r="R74" s="122"/>
      <c r="S74" s="122">
        <v>3874.7901748570098</v>
      </c>
      <c r="T74" s="122">
        <v>3359.3276669684401</v>
      </c>
      <c r="U74" s="122">
        <v>102858.058142008</v>
      </c>
    </row>
    <row r="75" spans="1:21" ht="12.75" x14ac:dyDescent="0.2">
      <c r="A75" s="122" t="s">
        <v>426</v>
      </c>
      <c r="B75" s="122">
        <v>4163</v>
      </c>
      <c r="C75" s="122">
        <v>4060.22703538116</v>
      </c>
      <c r="D75" s="122">
        <v>18.724674217098901</v>
      </c>
      <c r="E75" s="122">
        <v>83.888893691720696</v>
      </c>
      <c r="F75" s="122"/>
      <c r="G75" s="122">
        <v>30820</v>
      </c>
      <c r="H75" s="122">
        <v>1080</v>
      </c>
      <c r="I75" s="122">
        <v>115866.849287451</v>
      </c>
      <c r="J75" s="122"/>
      <c r="K75" s="122">
        <v>111.336430533419</v>
      </c>
      <c r="L75" s="122">
        <v>92.611756316320097</v>
      </c>
      <c r="M75" s="122"/>
      <c r="N75" s="122">
        <v>122.517314379254</v>
      </c>
      <c r="O75" s="140">
        <v>-0.23921792619807</v>
      </c>
      <c r="P75" s="122">
        <v>45.021255077989302</v>
      </c>
      <c r="Q75" s="122">
        <v>0</v>
      </c>
      <c r="R75" s="122"/>
      <c r="S75" s="122">
        <v>3649.39188432422</v>
      </c>
      <c r="T75" s="122">
        <v>3604.3706292462298</v>
      </c>
      <c r="U75" s="122">
        <v>102858.058142008</v>
      </c>
    </row>
    <row r="76" spans="1:21" ht="12.75" x14ac:dyDescent="0.2">
      <c r="A76" s="122" t="s">
        <v>427</v>
      </c>
      <c r="B76" s="122">
        <v>4334</v>
      </c>
      <c r="C76" s="122">
        <v>3914.4205840355198</v>
      </c>
      <c r="D76" s="122">
        <v>111.403697643757</v>
      </c>
      <c r="E76" s="122">
        <v>307.88570558642101</v>
      </c>
      <c r="F76" s="122"/>
      <c r="G76" s="122">
        <v>11396</v>
      </c>
      <c r="H76" s="122">
        <v>385</v>
      </c>
      <c r="I76" s="122">
        <v>115866.849287451</v>
      </c>
      <c r="J76" s="122"/>
      <c r="K76" s="122">
        <v>204.015453960077</v>
      </c>
      <c r="L76" s="122">
        <v>92.611756316320097</v>
      </c>
      <c r="M76" s="122"/>
      <c r="N76" s="122">
        <v>297.877241562378</v>
      </c>
      <c r="O76" s="140">
        <v>-0.23921792619807</v>
      </c>
      <c r="P76" s="122">
        <v>317.65495168426497</v>
      </c>
      <c r="Q76" s="122">
        <v>0</v>
      </c>
      <c r="R76" s="122"/>
      <c r="S76" s="122">
        <v>3792.58934837373</v>
      </c>
      <c r="T76" s="122">
        <v>3474.9343966894598</v>
      </c>
      <c r="U76" s="122">
        <v>102858.058142008</v>
      </c>
    </row>
    <row r="77" spans="1:21" ht="12.75" x14ac:dyDescent="0.2">
      <c r="A77" s="122" t="s">
        <v>428</v>
      </c>
      <c r="B77" s="122">
        <v>3968</v>
      </c>
      <c r="C77" s="122">
        <v>3834.6908724483701</v>
      </c>
      <c r="D77" s="122">
        <v>-52.806845824716703</v>
      </c>
      <c r="E77" s="122">
        <v>185.728457209537</v>
      </c>
      <c r="F77" s="122"/>
      <c r="G77" s="122">
        <v>18794</v>
      </c>
      <c r="H77" s="122">
        <v>622</v>
      </c>
      <c r="I77" s="122">
        <v>115866.849287451</v>
      </c>
      <c r="J77" s="122"/>
      <c r="K77" s="122">
        <v>39.804910491603401</v>
      </c>
      <c r="L77" s="122">
        <v>92.611756316320097</v>
      </c>
      <c r="M77" s="122"/>
      <c r="N77" s="122">
        <v>172.11133391001499</v>
      </c>
      <c r="O77" s="140">
        <v>-0.23921792619807</v>
      </c>
      <c r="P77" s="122">
        <v>199.10636258286101</v>
      </c>
      <c r="Q77" s="122">
        <v>0</v>
      </c>
      <c r="R77" s="122"/>
      <c r="S77" s="122">
        <v>3603.26259139679</v>
      </c>
      <c r="T77" s="122">
        <v>3404.1562288139298</v>
      </c>
      <c r="U77" s="122">
        <v>102858.058142008</v>
      </c>
    </row>
    <row r="78" spans="1:21" ht="12.75" x14ac:dyDescent="0.2">
      <c r="A78" s="122" t="s">
        <v>429</v>
      </c>
      <c r="B78" s="122">
        <v>4216</v>
      </c>
      <c r="C78" s="122">
        <v>3940.3560590279499</v>
      </c>
      <c r="D78" s="122">
        <v>152.26138204312099</v>
      </c>
      <c r="E78" s="122">
        <v>123.578660291872</v>
      </c>
      <c r="F78" s="122"/>
      <c r="G78" s="122">
        <v>13644</v>
      </c>
      <c r="H78" s="122">
        <v>464</v>
      </c>
      <c r="I78" s="122">
        <v>115866.849287451</v>
      </c>
      <c r="J78" s="122"/>
      <c r="K78" s="122">
        <v>244.87313835944099</v>
      </c>
      <c r="L78" s="122">
        <v>92.611756316320097</v>
      </c>
      <c r="M78" s="122"/>
      <c r="N78" s="122">
        <v>144.34901520945601</v>
      </c>
      <c r="O78" s="140">
        <v>-0.23921792619807</v>
      </c>
      <c r="P78" s="122">
        <v>102.56908744809</v>
      </c>
      <c r="Q78" s="122">
        <v>0</v>
      </c>
      <c r="R78" s="122"/>
      <c r="S78" s="122">
        <v>3600.52708934576</v>
      </c>
      <c r="T78" s="122">
        <v>3497.9580018976699</v>
      </c>
      <c r="U78" s="122">
        <v>102858.058142008</v>
      </c>
    </row>
    <row r="79" spans="1:21" ht="12.75" x14ac:dyDescent="0.2">
      <c r="A79" s="122" t="s">
        <v>430</v>
      </c>
      <c r="B79" s="122">
        <v>4207</v>
      </c>
      <c r="C79" s="122">
        <v>4100.2768882604596</v>
      </c>
      <c r="D79" s="122">
        <v>44.078945770966897</v>
      </c>
      <c r="E79" s="122">
        <v>63.019306264919699</v>
      </c>
      <c r="F79" s="122"/>
      <c r="G79" s="122">
        <v>27241</v>
      </c>
      <c r="H79" s="122">
        <v>964</v>
      </c>
      <c r="I79" s="122">
        <v>115866.849287451</v>
      </c>
      <c r="J79" s="122"/>
      <c r="K79" s="122">
        <v>136.69070208728701</v>
      </c>
      <c r="L79" s="122">
        <v>92.611756316320097</v>
      </c>
      <c r="M79" s="122"/>
      <c r="N79" s="122">
        <v>126.628359576617</v>
      </c>
      <c r="O79" s="140">
        <v>-0.23921792619807</v>
      </c>
      <c r="P79" s="122">
        <v>-0.82896497297542704</v>
      </c>
      <c r="Q79" s="122">
        <v>0</v>
      </c>
      <c r="R79" s="122"/>
      <c r="S79" s="122">
        <v>3639.0949750033801</v>
      </c>
      <c r="T79" s="122">
        <v>3639.9239399763501</v>
      </c>
      <c r="U79" s="122">
        <v>102858.058142008</v>
      </c>
    </row>
    <row r="80" spans="1:21" ht="12.75" x14ac:dyDescent="0.2">
      <c r="A80" s="122" t="s">
        <v>431</v>
      </c>
      <c r="B80" s="122">
        <v>3790</v>
      </c>
      <c r="C80" s="122">
        <v>3940.1426658535802</v>
      </c>
      <c r="D80" s="122">
        <v>17.5216665762389</v>
      </c>
      <c r="E80" s="122">
        <v>-167.68172917970301</v>
      </c>
      <c r="F80" s="122"/>
      <c r="G80" s="122">
        <v>33906</v>
      </c>
      <c r="H80" s="122">
        <v>1153</v>
      </c>
      <c r="I80" s="122">
        <v>115866.849287451</v>
      </c>
      <c r="J80" s="122"/>
      <c r="K80" s="122">
        <v>110.133422892559</v>
      </c>
      <c r="L80" s="122">
        <v>92.611756316320097</v>
      </c>
      <c r="M80" s="122"/>
      <c r="N80" s="122">
        <v>-155.16186664992699</v>
      </c>
      <c r="O80" s="140">
        <v>-0.23921792619807</v>
      </c>
      <c r="P80" s="122">
        <v>-180.44080963567799</v>
      </c>
      <c r="Q80" s="122">
        <v>0</v>
      </c>
      <c r="R80" s="122"/>
      <c r="S80" s="122">
        <v>3317.3277575127699</v>
      </c>
      <c r="T80" s="122">
        <v>3497.7685671484501</v>
      </c>
      <c r="U80" s="122">
        <v>102858.058142008</v>
      </c>
    </row>
    <row r="81" spans="1:21" ht="14.25" customHeight="1" x14ac:dyDescent="0.2">
      <c r="A81" s="19" t="s">
        <v>432</v>
      </c>
      <c r="B81" s="19"/>
      <c r="C81" s="19"/>
      <c r="D81" s="122"/>
      <c r="E81" s="122"/>
      <c r="F81" s="19"/>
      <c r="G81" s="122"/>
      <c r="H81" s="122"/>
      <c r="I81" s="122"/>
      <c r="J81" s="122"/>
      <c r="K81" s="122"/>
      <c r="L81" s="122"/>
      <c r="M81" s="122"/>
      <c r="N81" s="122"/>
      <c r="O81" s="140"/>
      <c r="P81" s="122"/>
      <c r="Q81" s="122"/>
      <c r="R81" s="122"/>
      <c r="S81" s="122"/>
      <c r="T81" s="122"/>
      <c r="U81" s="122"/>
    </row>
    <row r="82" spans="1:21" ht="12.75" x14ac:dyDescent="0.2">
      <c r="A82" s="122" t="s">
        <v>433</v>
      </c>
      <c r="B82" s="122">
        <v>3991</v>
      </c>
      <c r="C82" s="122">
        <v>3980.9164339567701</v>
      </c>
      <c r="D82" s="122">
        <v>34.924630099417897</v>
      </c>
      <c r="E82" s="122">
        <v>-24.441901060895301</v>
      </c>
      <c r="F82" s="122"/>
      <c r="G82" s="122">
        <v>19850</v>
      </c>
      <c r="H82" s="122">
        <v>682</v>
      </c>
      <c r="I82" s="122">
        <v>115866.849287451</v>
      </c>
      <c r="J82" s="122"/>
      <c r="K82" s="122">
        <v>127.53638641573799</v>
      </c>
      <c r="L82" s="122">
        <v>92.611756316320097</v>
      </c>
      <c r="M82" s="122"/>
      <c r="N82" s="122">
        <v>-44.598967716374801</v>
      </c>
      <c r="O82" s="140">
        <v>-0.23921792619807</v>
      </c>
      <c r="P82" s="122">
        <v>-4.5240523316137997</v>
      </c>
      <c r="Q82" s="122">
        <v>0</v>
      </c>
      <c r="R82" s="122"/>
      <c r="S82" s="122">
        <v>3529.44046418474</v>
      </c>
      <c r="T82" s="122">
        <v>3533.9645165163502</v>
      </c>
      <c r="U82" s="122">
        <v>102858.058142008</v>
      </c>
    </row>
    <row r="83" spans="1:21" ht="12.75" x14ac:dyDescent="0.2">
      <c r="A83" s="122" t="s">
        <v>434</v>
      </c>
      <c r="B83" s="122">
        <v>4620</v>
      </c>
      <c r="C83" s="122">
        <v>4430.9811085954598</v>
      </c>
      <c r="D83" s="122">
        <v>76.034906267880899</v>
      </c>
      <c r="E83" s="122">
        <v>113.35319392280201</v>
      </c>
      <c r="F83" s="122"/>
      <c r="G83" s="122">
        <v>8760</v>
      </c>
      <c r="H83" s="122">
        <v>335</v>
      </c>
      <c r="I83" s="122">
        <v>115866.849287451</v>
      </c>
      <c r="J83" s="122"/>
      <c r="K83" s="122">
        <v>168.64666258420101</v>
      </c>
      <c r="L83" s="122">
        <v>92.611756316320097</v>
      </c>
      <c r="M83" s="122"/>
      <c r="N83" s="122">
        <v>138.34989526826101</v>
      </c>
      <c r="O83" s="140">
        <v>-0.23921792619807</v>
      </c>
      <c r="P83" s="122">
        <v>88.117274651144697</v>
      </c>
      <c r="Q83" s="122">
        <v>0</v>
      </c>
      <c r="R83" s="122"/>
      <c r="S83" s="122">
        <v>4021.6160734608202</v>
      </c>
      <c r="T83" s="122">
        <v>3933.49879880967</v>
      </c>
      <c r="U83" s="122">
        <v>102858.058142008</v>
      </c>
    </row>
    <row r="84" spans="1:21" ht="12.75" x14ac:dyDescent="0.2">
      <c r="A84" s="122" t="s">
        <v>435</v>
      </c>
      <c r="B84" s="122">
        <v>3811</v>
      </c>
      <c r="C84" s="122">
        <v>3673.5847674684701</v>
      </c>
      <c r="D84" s="122">
        <v>15.1518336143619</v>
      </c>
      <c r="E84" s="122">
        <v>122.73383384637</v>
      </c>
      <c r="F84" s="122"/>
      <c r="G84" s="122">
        <v>28008</v>
      </c>
      <c r="H84" s="122">
        <v>888</v>
      </c>
      <c r="I84" s="122">
        <v>115866.849287451</v>
      </c>
      <c r="J84" s="122"/>
      <c r="K84" s="122">
        <v>107.763589930682</v>
      </c>
      <c r="L84" s="122">
        <v>92.611756316320097</v>
      </c>
      <c r="M84" s="122"/>
      <c r="N84" s="122">
        <v>108.97960268387401</v>
      </c>
      <c r="O84" s="140">
        <v>-0.23921792619807</v>
      </c>
      <c r="P84" s="122">
        <v>136.24884708266799</v>
      </c>
      <c r="Q84" s="122">
        <v>0</v>
      </c>
      <c r="R84" s="122"/>
      <c r="S84" s="122">
        <v>3397.38693727487</v>
      </c>
      <c r="T84" s="122">
        <v>3261.1380901921998</v>
      </c>
      <c r="U84" s="122">
        <v>102858.058142008</v>
      </c>
    </row>
    <row r="85" spans="1:21" ht="12.75" x14ac:dyDescent="0.2">
      <c r="A85" s="122" t="s">
        <v>436</v>
      </c>
      <c r="B85" s="122">
        <v>3989</v>
      </c>
      <c r="C85" s="122">
        <v>3722.6762707708799</v>
      </c>
      <c r="D85" s="122">
        <v>269.608141162496</v>
      </c>
      <c r="E85" s="122">
        <v>-2.9981238244378199</v>
      </c>
      <c r="F85" s="122"/>
      <c r="G85" s="122">
        <v>9991</v>
      </c>
      <c r="H85" s="122">
        <v>321</v>
      </c>
      <c r="I85" s="122">
        <v>115866.849287451</v>
      </c>
      <c r="J85" s="122"/>
      <c r="K85" s="122">
        <v>362.21989747881599</v>
      </c>
      <c r="L85" s="122">
        <v>92.611756316320097</v>
      </c>
      <c r="M85" s="122"/>
      <c r="N85" s="122">
        <v>-83.261049025610205</v>
      </c>
      <c r="O85" s="140">
        <v>-0.23921792619807</v>
      </c>
      <c r="P85" s="122">
        <v>77.025583450536502</v>
      </c>
      <c r="Q85" s="122">
        <v>0</v>
      </c>
      <c r="R85" s="122"/>
      <c r="S85" s="122">
        <v>3381.74349593023</v>
      </c>
      <c r="T85" s="122">
        <v>3304.7179124796899</v>
      </c>
      <c r="U85" s="122">
        <v>102858.058142008</v>
      </c>
    </row>
    <row r="86" spans="1:21" ht="12.75" x14ac:dyDescent="0.2">
      <c r="A86" s="122" t="s">
        <v>437</v>
      </c>
      <c r="B86" s="122">
        <v>4468</v>
      </c>
      <c r="C86" s="122">
        <v>3982.8352938315402</v>
      </c>
      <c r="D86" s="122">
        <v>162.57516713407699</v>
      </c>
      <c r="E86" s="122">
        <v>323.022289619167</v>
      </c>
      <c r="F86" s="122"/>
      <c r="G86" s="122">
        <v>12393</v>
      </c>
      <c r="H86" s="122">
        <v>426</v>
      </c>
      <c r="I86" s="122">
        <v>115866.849287451</v>
      </c>
      <c r="J86" s="122"/>
      <c r="K86" s="122">
        <v>255.18692345039699</v>
      </c>
      <c r="L86" s="122">
        <v>92.611756316320097</v>
      </c>
      <c r="M86" s="122"/>
      <c r="N86" s="122">
        <v>293.31322583071102</v>
      </c>
      <c r="O86" s="140">
        <v>-0.23921792619807</v>
      </c>
      <c r="P86" s="122">
        <v>352.49213548142399</v>
      </c>
      <c r="Q86" s="122">
        <v>0</v>
      </c>
      <c r="R86" s="122"/>
      <c r="S86" s="122">
        <v>3888.16007451923</v>
      </c>
      <c r="T86" s="122">
        <v>3535.6679390377999</v>
      </c>
      <c r="U86" s="122">
        <v>102858.058142008</v>
      </c>
    </row>
    <row r="87" spans="1:21" ht="12.75" x14ac:dyDescent="0.2">
      <c r="A87" s="122" t="s">
        <v>438</v>
      </c>
      <c r="B87" s="122">
        <v>4208</v>
      </c>
      <c r="C87" s="122">
        <v>3997.0894579600399</v>
      </c>
      <c r="D87" s="122">
        <v>145.52129089397999</v>
      </c>
      <c r="E87" s="122">
        <v>65.230746654642104</v>
      </c>
      <c r="F87" s="122"/>
      <c r="G87" s="122">
        <v>9508</v>
      </c>
      <c r="H87" s="122">
        <v>328</v>
      </c>
      <c r="I87" s="122">
        <v>115866.849287451</v>
      </c>
      <c r="J87" s="122"/>
      <c r="K87" s="122">
        <v>238.13304721029999</v>
      </c>
      <c r="L87" s="122">
        <v>92.611756316320097</v>
      </c>
      <c r="M87" s="122"/>
      <c r="N87" s="122">
        <v>25.859317791899201</v>
      </c>
      <c r="O87" s="140">
        <v>-0.23921792619807</v>
      </c>
      <c r="P87" s="122">
        <v>104.362957591187</v>
      </c>
      <c r="Q87" s="122">
        <v>0</v>
      </c>
      <c r="R87" s="122"/>
      <c r="S87" s="122">
        <v>3652.6846940845298</v>
      </c>
      <c r="T87" s="122">
        <v>3548.3217364933398</v>
      </c>
      <c r="U87" s="122">
        <v>102858.058142008</v>
      </c>
    </row>
    <row r="88" spans="1:21" ht="12.75" x14ac:dyDescent="0.2">
      <c r="A88" s="122" t="s">
        <v>439</v>
      </c>
      <c r="B88" s="122">
        <v>3700</v>
      </c>
      <c r="C88" s="122">
        <v>3771.1746589312402</v>
      </c>
      <c r="D88" s="122">
        <v>4.8430795224081304</v>
      </c>
      <c r="E88" s="122">
        <v>-76.092511215855595</v>
      </c>
      <c r="F88" s="122"/>
      <c r="G88" s="122">
        <v>89500</v>
      </c>
      <c r="H88" s="122">
        <v>2913</v>
      </c>
      <c r="I88" s="122">
        <v>115866.849287451</v>
      </c>
      <c r="J88" s="122"/>
      <c r="K88" s="122">
        <v>97.454835838728201</v>
      </c>
      <c r="L88" s="122">
        <v>92.611756316320097</v>
      </c>
      <c r="M88" s="122"/>
      <c r="N88" s="122">
        <v>-125.40561652536699</v>
      </c>
      <c r="O88" s="140">
        <v>-0.23921792619807</v>
      </c>
      <c r="P88" s="122">
        <v>-27.0186238325423</v>
      </c>
      <c r="Q88" s="122">
        <v>0</v>
      </c>
      <c r="R88" s="122"/>
      <c r="S88" s="122">
        <v>3320.7525869794099</v>
      </c>
      <c r="T88" s="122">
        <v>3347.7712108119499</v>
      </c>
      <c r="U88" s="122">
        <v>102858.058142008</v>
      </c>
    </row>
    <row r="89" spans="1:21" ht="12.75" x14ac:dyDescent="0.2">
      <c r="A89" s="122" t="s">
        <v>440</v>
      </c>
      <c r="B89" s="122">
        <v>3738</v>
      </c>
      <c r="C89" s="122">
        <v>3688.3838773054399</v>
      </c>
      <c r="D89" s="122">
        <v>43.981692623949897</v>
      </c>
      <c r="E89" s="122">
        <v>5.5910988050460402</v>
      </c>
      <c r="F89" s="122"/>
      <c r="G89" s="122">
        <v>16618</v>
      </c>
      <c r="H89" s="122">
        <v>529</v>
      </c>
      <c r="I89" s="122">
        <v>115866.849287451</v>
      </c>
      <c r="J89" s="122"/>
      <c r="K89" s="122">
        <v>136.59344894027001</v>
      </c>
      <c r="L89" s="122">
        <v>92.611756316320097</v>
      </c>
      <c r="M89" s="122"/>
      <c r="N89" s="122">
        <v>64.904431142791097</v>
      </c>
      <c r="O89" s="140">
        <v>-0.23921792619807</v>
      </c>
      <c r="P89" s="122">
        <v>-53.961451458897002</v>
      </c>
      <c r="Q89" s="122">
        <v>0</v>
      </c>
      <c r="R89" s="122"/>
      <c r="S89" s="122">
        <v>3220.3141988673901</v>
      </c>
      <c r="T89" s="122">
        <v>3274.2756503262899</v>
      </c>
      <c r="U89" s="122">
        <v>102858.058142008</v>
      </c>
    </row>
    <row r="90" spans="1:21" ht="14.25" customHeight="1" x14ac:dyDescent="0.2">
      <c r="A90" s="19" t="s">
        <v>441</v>
      </c>
      <c r="B90" s="19"/>
      <c r="C90" s="19"/>
      <c r="D90" s="122"/>
      <c r="E90" s="122"/>
      <c r="F90" s="19"/>
      <c r="G90" s="122"/>
      <c r="H90" s="122"/>
      <c r="I90" s="122"/>
      <c r="J90" s="122"/>
      <c r="K90" s="122"/>
      <c r="L90" s="122"/>
      <c r="M90" s="122"/>
      <c r="N90" s="122"/>
      <c r="O90" s="140"/>
      <c r="P90" s="122"/>
      <c r="Q90" s="122"/>
      <c r="R90" s="122"/>
      <c r="S90" s="122"/>
      <c r="T90" s="122"/>
      <c r="U90" s="122"/>
    </row>
    <row r="91" spans="1:21" ht="12.75" x14ac:dyDescent="0.2">
      <c r="A91" s="122" t="s">
        <v>442</v>
      </c>
      <c r="B91" s="122">
        <v>3890</v>
      </c>
      <c r="C91" s="122">
        <v>3678.4809426116799</v>
      </c>
      <c r="D91" s="122">
        <v>196.847433022936</v>
      </c>
      <c r="E91" s="122">
        <v>15.140974069298499</v>
      </c>
      <c r="F91" s="122"/>
      <c r="G91" s="122">
        <v>10930</v>
      </c>
      <c r="H91" s="122">
        <v>347</v>
      </c>
      <c r="I91" s="122">
        <v>115866.849287451</v>
      </c>
      <c r="J91" s="122"/>
      <c r="K91" s="122">
        <v>289.459189339256</v>
      </c>
      <c r="L91" s="122">
        <v>92.611756316320097</v>
      </c>
      <c r="M91" s="122"/>
      <c r="N91" s="122">
        <v>127.909619866667</v>
      </c>
      <c r="O91" s="140">
        <v>-0.23921792619807</v>
      </c>
      <c r="P91" s="122">
        <v>-97.866889654268107</v>
      </c>
      <c r="Q91" s="122">
        <v>0</v>
      </c>
      <c r="R91" s="122"/>
      <c r="S91" s="122">
        <v>3167.6176643509302</v>
      </c>
      <c r="T91" s="122">
        <v>3265.4845540052002</v>
      </c>
      <c r="U91" s="122">
        <v>102858.058142008</v>
      </c>
    </row>
    <row r="92" spans="1:21" ht="12.75" x14ac:dyDescent="0.2">
      <c r="A92" s="122" t="s">
        <v>443</v>
      </c>
      <c r="B92" s="122">
        <v>4394</v>
      </c>
      <c r="C92" s="122">
        <v>3941.5552068260099</v>
      </c>
      <c r="D92" s="122">
        <v>262.12900048732303</v>
      </c>
      <c r="E92" s="122">
        <v>190.491177918321</v>
      </c>
      <c r="F92" s="122"/>
      <c r="G92" s="122">
        <v>9348</v>
      </c>
      <c r="H92" s="122">
        <v>318</v>
      </c>
      <c r="I92" s="122">
        <v>115866.849287451</v>
      </c>
      <c r="J92" s="122"/>
      <c r="K92" s="122">
        <v>354.74075680364302</v>
      </c>
      <c r="L92" s="122">
        <v>92.611756316320097</v>
      </c>
      <c r="M92" s="122"/>
      <c r="N92" s="122">
        <v>301.928919429681</v>
      </c>
      <c r="O92" s="140">
        <v>-0.23921792619807</v>
      </c>
      <c r="P92" s="122">
        <v>78.814218480762506</v>
      </c>
      <c r="Q92" s="122">
        <v>0</v>
      </c>
      <c r="R92" s="122"/>
      <c r="S92" s="122">
        <v>3577.8367355067098</v>
      </c>
      <c r="T92" s="122">
        <v>3499.02251702595</v>
      </c>
      <c r="U92" s="122">
        <v>102858.058142008</v>
      </c>
    </row>
    <row r="93" spans="1:21" ht="12.75" x14ac:dyDescent="0.2">
      <c r="A93" s="122" t="s">
        <v>444</v>
      </c>
      <c r="B93" s="122">
        <v>4115</v>
      </c>
      <c r="C93" s="122">
        <v>3997.87033893855</v>
      </c>
      <c r="D93" s="122">
        <v>146.011628743225</v>
      </c>
      <c r="E93" s="122">
        <v>-28.5473073772249</v>
      </c>
      <c r="F93" s="122"/>
      <c r="G93" s="122">
        <v>14607</v>
      </c>
      <c r="H93" s="122">
        <v>504</v>
      </c>
      <c r="I93" s="122">
        <v>115866.849287451</v>
      </c>
      <c r="J93" s="122"/>
      <c r="K93" s="122">
        <v>238.623385059545</v>
      </c>
      <c r="L93" s="122">
        <v>92.611756316320097</v>
      </c>
      <c r="M93" s="122"/>
      <c r="N93" s="122">
        <v>-11.6447953770084</v>
      </c>
      <c r="O93" s="140">
        <v>-0.23921792619807</v>
      </c>
      <c r="P93" s="122">
        <v>-45.689037303639502</v>
      </c>
      <c r="Q93" s="122">
        <v>0</v>
      </c>
      <c r="R93" s="122"/>
      <c r="S93" s="122">
        <v>3503.3259078303399</v>
      </c>
      <c r="T93" s="122">
        <v>3549.0149451339798</v>
      </c>
      <c r="U93" s="122">
        <v>102858.058142008</v>
      </c>
    </row>
    <row r="94" spans="1:21" ht="12.75" x14ac:dyDescent="0.2">
      <c r="A94" s="122" t="s">
        <v>445</v>
      </c>
      <c r="B94" s="122">
        <v>4774</v>
      </c>
      <c r="C94" s="122">
        <v>4402.1779910199402</v>
      </c>
      <c r="D94" s="122">
        <v>160.16672146335</v>
      </c>
      <c r="E94" s="122">
        <v>211.59993397443401</v>
      </c>
      <c r="F94" s="122"/>
      <c r="G94" s="122">
        <v>6080</v>
      </c>
      <c r="H94" s="122">
        <v>231</v>
      </c>
      <c r="I94" s="122">
        <v>115866.849287451</v>
      </c>
      <c r="J94" s="122"/>
      <c r="K94" s="122">
        <v>252.77847777967</v>
      </c>
      <c r="L94" s="122">
        <v>92.611756316320097</v>
      </c>
      <c r="M94" s="122"/>
      <c r="N94" s="122">
        <v>254.945501194717</v>
      </c>
      <c r="O94" s="140">
        <v>-0.23921792619807</v>
      </c>
      <c r="P94" s="122">
        <v>168.015148827953</v>
      </c>
      <c r="Q94" s="122">
        <v>0</v>
      </c>
      <c r="R94" s="122"/>
      <c r="S94" s="122">
        <v>4075.9446604733298</v>
      </c>
      <c r="T94" s="122">
        <v>3907.92951164537</v>
      </c>
      <c r="U94" s="122">
        <v>102858.058142008</v>
      </c>
    </row>
    <row r="95" spans="1:21" ht="12.75" x14ac:dyDescent="0.2">
      <c r="A95" s="122" t="s">
        <v>441</v>
      </c>
      <c r="B95" s="122">
        <v>3514</v>
      </c>
      <c r="C95" s="122">
        <v>3555.8422300140201</v>
      </c>
      <c r="D95" s="122">
        <v>5.3686245261496301</v>
      </c>
      <c r="E95" s="122">
        <v>-47.000352473207499</v>
      </c>
      <c r="F95" s="122"/>
      <c r="G95" s="122">
        <v>66571</v>
      </c>
      <c r="H95" s="122">
        <v>2043</v>
      </c>
      <c r="I95" s="122">
        <v>115866.849287451</v>
      </c>
      <c r="J95" s="122"/>
      <c r="K95" s="122">
        <v>97.9803808424697</v>
      </c>
      <c r="L95" s="122">
        <v>92.611756316320097</v>
      </c>
      <c r="M95" s="122"/>
      <c r="N95" s="122">
        <v>-51.495834414171398</v>
      </c>
      <c r="O95" s="140">
        <v>-0.23921792619807</v>
      </c>
      <c r="P95" s="122">
        <v>-42.744088458441603</v>
      </c>
      <c r="Q95" s="122">
        <v>0</v>
      </c>
      <c r="R95" s="122"/>
      <c r="S95" s="122">
        <v>3113.8708457339599</v>
      </c>
      <c r="T95" s="122">
        <v>3156.6149341924101</v>
      </c>
      <c r="U95" s="122">
        <v>102858.058142008</v>
      </c>
    </row>
    <row r="96" spans="1:21" ht="12.75" x14ac:dyDescent="0.2">
      <c r="A96" s="122" t="s">
        <v>446</v>
      </c>
      <c r="B96" s="122">
        <v>4320</v>
      </c>
      <c r="C96" s="122">
        <v>3918.4533577615098</v>
      </c>
      <c r="D96" s="122">
        <v>98.651880047315899</v>
      </c>
      <c r="E96" s="122">
        <v>302.43088113431497</v>
      </c>
      <c r="F96" s="122"/>
      <c r="G96" s="122">
        <v>13395</v>
      </c>
      <c r="H96" s="122">
        <v>453</v>
      </c>
      <c r="I96" s="122">
        <v>115866.849287451</v>
      </c>
      <c r="J96" s="122"/>
      <c r="K96" s="122">
        <v>191.26363636363601</v>
      </c>
      <c r="L96" s="122">
        <v>92.611756316320097</v>
      </c>
      <c r="M96" s="122"/>
      <c r="N96" s="122">
        <v>380.36993802139199</v>
      </c>
      <c r="O96" s="140">
        <v>-0.23921792619807</v>
      </c>
      <c r="P96" s="122">
        <v>224.252606321039</v>
      </c>
      <c r="Q96" s="122">
        <v>0</v>
      </c>
      <c r="R96" s="122"/>
      <c r="S96" s="122">
        <v>3702.7670026129199</v>
      </c>
      <c r="T96" s="122">
        <v>3478.5143962918801</v>
      </c>
      <c r="U96" s="122">
        <v>102858.058142008</v>
      </c>
    </row>
    <row r="97" spans="1:21" ht="12.75" x14ac:dyDescent="0.2">
      <c r="A97" s="122" t="s">
        <v>447</v>
      </c>
      <c r="B97" s="122">
        <v>3588</v>
      </c>
      <c r="C97" s="122">
        <v>3472.2768591774402</v>
      </c>
      <c r="D97" s="122">
        <v>164.639653254303</v>
      </c>
      <c r="E97" s="122">
        <v>-48.426764939630097</v>
      </c>
      <c r="F97" s="122"/>
      <c r="G97" s="122">
        <v>14916</v>
      </c>
      <c r="H97" s="122">
        <v>447</v>
      </c>
      <c r="I97" s="122">
        <v>115866.849287451</v>
      </c>
      <c r="J97" s="122"/>
      <c r="K97" s="122">
        <v>257.25140957062303</v>
      </c>
      <c r="L97" s="122">
        <v>92.611756316320097</v>
      </c>
      <c r="M97" s="122"/>
      <c r="N97" s="122">
        <v>-62.5929185080727</v>
      </c>
      <c r="O97" s="140">
        <v>-0.23921792619807</v>
      </c>
      <c r="P97" s="122">
        <v>-34.499829297385503</v>
      </c>
      <c r="Q97" s="122">
        <v>0</v>
      </c>
      <c r="R97" s="122"/>
      <c r="S97" s="122">
        <v>3047.9319211368902</v>
      </c>
      <c r="T97" s="122">
        <v>3082.4317504342698</v>
      </c>
      <c r="U97" s="122">
        <v>102858.058142008</v>
      </c>
    </row>
    <row r="98" spans="1:21" ht="12.75" x14ac:dyDescent="0.2">
      <c r="A98" s="122" t="s">
        <v>448</v>
      </c>
      <c r="B98" s="122">
        <v>3667</v>
      </c>
      <c r="C98" s="122">
        <v>3719.4222704651802</v>
      </c>
      <c r="D98" s="122">
        <v>-24.7531539460708</v>
      </c>
      <c r="E98" s="122">
        <v>-27.543110306623799</v>
      </c>
      <c r="F98" s="122"/>
      <c r="G98" s="122">
        <v>20311</v>
      </c>
      <c r="H98" s="122">
        <v>652</v>
      </c>
      <c r="I98" s="122">
        <v>115866.849287451</v>
      </c>
      <c r="J98" s="122"/>
      <c r="K98" s="122">
        <v>67.858602370249301</v>
      </c>
      <c r="L98" s="122">
        <v>92.611756316320097</v>
      </c>
      <c r="M98" s="122"/>
      <c r="N98" s="122">
        <v>-13.567886437118</v>
      </c>
      <c r="O98" s="140">
        <v>-0.23921792619807</v>
      </c>
      <c r="P98" s="122">
        <v>-41.757552102327701</v>
      </c>
      <c r="Q98" s="122">
        <v>0</v>
      </c>
      <c r="R98" s="122"/>
      <c r="S98" s="122">
        <v>3260.0716984805699</v>
      </c>
      <c r="T98" s="122">
        <v>3301.8292505828999</v>
      </c>
      <c r="U98" s="122">
        <v>102858.058142008</v>
      </c>
    </row>
    <row r="99" spans="1:21" ht="12.75" x14ac:dyDescent="0.2">
      <c r="A99" s="122" t="s">
        <v>449</v>
      </c>
      <c r="B99" s="122">
        <v>3634</v>
      </c>
      <c r="C99" s="122">
        <v>3518.13731821484</v>
      </c>
      <c r="D99" s="122">
        <v>-18.503796572495801</v>
      </c>
      <c r="E99" s="122">
        <v>133.994283419905</v>
      </c>
      <c r="F99" s="122"/>
      <c r="G99" s="122">
        <v>27006</v>
      </c>
      <c r="H99" s="122">
        <v>820</v>
      </c>
      <c r="I99" s="122">
        <v>115866.849287451</v>
      </c>
      <c r="J99" s="122"/>
      <c r="K99" s="122">
        <v>74.107959743824296</v>
      </c>
      <c r="L99" s="122">
        <v>92.611756316320097</v>
      </c>
      <c r="M99" s="122"/>
      <c r="N99" s="122">
        <v>149.27446429154401</v>
      </c>
      <c r="O99" s="140">
        <v>-0.23921792619807</v>
      </c>
      <c r="P99" s="122">
        <v>118.474884622069</v>
      </c>
      <c r="Q99" s="122">
        <v>0</v>
      </c>
      <c r="R99" s="122"/>
      <c r="S99" s="122">
        <v>3241.6181741298301</v>
      </c>
      <c r="T99" s="122">
        <v>3123.1432895077601</v>
      </c>
      <c r="U99" s="122">
        <v>102858.058142008</v>
      </c>
    </row>
    <row r="100" spans="1:21" ht="12.75" x14ac:dyDescent="0.2">
      <c r="A100" s="122" t="s">
        <v>450</v>
      </c>
      <c r="B100" s="122">
        <v>4110</v>
      </c>
      <c r="C100" s="122">
        <v>3789.5005217897901</v>
      </c>
      <c r="D100" s="122">
        <v>155.00323516579201</v>
      </c>
      <c r="E100" s="122">
        <v>165.81483971393499</v>
      </c>
      <c r="F100" s="122"/>
      <c r="G100" s="122">
        <v>7063</v>
      </c>
      <c r="H100" s="122">
        <v>231</v>
      </c>
      <c r="I100" s="122">
        <v>115866.849287451</v>
      </c>
      <c r="J100" s="122"/>
      <c r="K100" s="122">
        <v>247.614991482112</v>
      </c>
      <c r="L100" s="122">
        <v>92.611756316320097</v>
      </c>
      <c r="M100" s="122"/>
      <c r="N100" s="122">
        <v>390.29123496407499</v>
      </c>
      <c r="O100" s="140">
        <v>-0.23921792619807</v>
      </c>
      <c r="P100" s="122">
        <v>-58.900773462403798</v>
      </c>
      <c r="Q100" s="122">
        <v>0</v>
      </c>
      <c r="R100" s="122"/>
      <c r="S100" s="122">
        <v>3305.1387891602599</v>
      </c>
      <c r="T100" s="122">
        <v>3364.03956262266</v>
      </c>
      <c r="U100" s="122">
        <v>102858.058142008</v>
      </c>
    </row>
    <row r="101" spans="1:21" ht="12.75" x14ac:dyDescent="0.2">
      <c r="A101" s="122" t="s">
        <v>451</v>
      </c>
      <c r="B101" s="122">
        <v>4265</v>
      </c>
      <c r="C101" s="122">
        <v>4001.5412263509702</v>
      </c>
      <c r="D101" s="122">
        <v>72.635701528962898</v>
      </c>
      <c r="E101" s="122">
        <v>190.52896732835001</v>
      </c>
      <c r="F101" s="122"/>
      <c r="G101" s="122">
        <v>15636</v>
      </c>
      <c r="H101" s="122">
        <v>540</v>
      </c>
      <c r="I101" s="122">
        <v>115866.849287451</v>
      </c>
      <c r="J101" s="122"/>
      <c r="K101" s="122">
        <v>165.24745784528301</v>
      </c>
      <c r="L101" s="122">
        <v>92.611756316320097</v>
      </c>
      <c r="M101" s="122"/>
      <c r="N101" s="122">
        <v>245.836354850921</v>
      </c>
      <c r="O101" s="140">
        <v>-0.23921792619807</v>
      </c>
      <c r="P101" s="122">
        <v>134.98236187958</v>
      </c>
      <c r="Q101" s="122">
        <v>0</v>
      </c>
      <c r="R101" s="122"/>
      <c r="S101" s="122">
        <v>3687.2560505905299</v>
      </c>
      <c r="T101" s="122">
        <v>3552.27368871095</v>
      </c>
      <c r="U101" s="122">
        <v>102858.058142008</v>
      </c>
    </row>
    <row r="102" spans="1:21" ht="12.75" x14ac:dyDescent="0.2">
      <c r="A102" s="122" t="s">
        <v>452</v>
      </c>
      <c r="B102" s="122">
        <v>3773</v>
      </c>
      <c r="C102" s="122">
        <v>3640.9117524049602</v>
      </c>
      <c r="D102" s="122">
        <v>10.9063478446059</v>
      </c>
      <c r="E102" s="122">
        <v>121.313698536022</v>
      </c>
      <c r="F102" s="122"/>
      <c r="G102" s="122">
        <v>36438</v>
      </c>
      <c r="H102" s="122">
        <v>1145</v>
      </c>
      <c r="I102" s="122">
        <v>115866.849287451</v>
      </c>
      <c r="J102" s="122"/>
      <c r="K102" s="122">
        <v>103.518104160926</v>
      </c>
      <c r="L102" s="122">
        <v>92.611756316320097</v>
      </c>
      <c r="M102" s="122"/>
      <c r="N102" s="122">
        <v>113.791453234535</v>
      </c>
      <c r="O102" s="140">
        <v>-0.23921792619807</v>
      </c>
      <c r="P102" s="122">
        <v>128.59672591131101</v>
      </c>
      <c r="Q102" s="122">
        <v>0</v>
      </c>
      <c r="R102" s="122"/>
      <c r="S102" s="122">
        <v>3360.7301188691899</v>
      </c>
      <c r="T102" s="122">
        <v>3232.13339295788</v>
      </c>
      <c r="U102" s="122">
        <v>102858.058142008</v>
      </c>
    </row>
    <row r="103" spans="1:21" ht="14.25" customHeight="1" x14ac:dyDescent="0.2">
      <c r="A103" s="19" t="s">
        <v>453</v>
      </c>
      <c r="B103" s="19"/>
      <c r="C103" s="19"/>
      <c r="D103" s="122"/>
      <c r="E103" s="122"/>
      <c r="F103" s="19"/>
      <c r="G103" s="122"/>
      <c r="H103" s="122"/>
      <c r="I103" s="122"/>
      <c r="J103" s="122"/>
      <c r="K103" s="122"/>
      <c r="L103" s="122"/>
      <c r="M103" s="122"/>
      <c r="N103" s="122"/>
      <c r="O103" s="140"/>
      <c r="P103" s="122"/>
      <c r="Q103" s="122"/>
      <c r="R103" s="122"/>
      <c r="S103" s="122"/>
      <c r="T103" s="122"/>
      <c r="U103" s="122"/>
    </row>
    <row r="104" spans="1:21" ht="12.75" x14ac:dyDescent="0.2">
      <c r="A104" s="122" t="s">
        <v>454</v>
      </c>
      <c r="B104" s="122">
        <v>3441</v>
      </c>
      <c r="C104" s="122">
        <v>3369.9528429207198</v>
      </c>
      <c r="D104" s="122">
        <v>79.015356107440894</v>
      </c>
      <c r="E104" s="122">
        <v>-8.4033057773384705</v>
      </c>
      <c r="F104" s="122"/>
      <c r="G104" s="122">
        <v>58003</v>
      </c>
      <c r="H104" s="122">
        <v>1687</v>
      </c>
      <c r="I104" s="122">
        <v>115866.849287451</v>
      </c>
      <c r="J104" s="122"/>
      <c r="K104" s="122">
        <v>171.62711242376099</v>
      </c>
      <c r="L104" s="122">
        <v>92.611756316320097</v>
      </c>
      <c r="M104" s="122"/>
      <c r="N104" s="122">
        <v>-22.641163275386599</v>
      </c>
      <c r="O104" s="140">
        <v>-0.23921792619807</v>
      </c>
      <c r="P104" s="122">
        <v>5.59533379451159</v>
      </c>
      <c r="Q104" s="122">
        <v>0</v>
      </c>
      <c r="R104" s="122"/>
      <c r="S104" s="122">
        <v>2997.19135616521</v>
      </c>
      <c r="T104" s="122">
        <v>2991.5960223707002</v>
      </c>
      <c r="U104" s="122">
        <v>102858.058142008</v>
      </c>
    </row>
    <row r="105" spans="1:21" ht="14.25" customHeight="1" x14ac:dyDescent="0.2">
      <c r="A105" s="19" t="s">
        <v>455</v>
      </c>
      <c r="B105" s="19"/>
      <c r="C105" s="19"/>
      <c r="D105" s="122"/>
      <c r="E105" s="122"/>
      <c r="F105" s="19"/>
      <c r="G105" s="122"/>
      <c r="H105" s="122"/>
      <c r="I105" s="122"/>
      <c r="J105" s="122"/>
      <c r="K105" s="122"/>
      <c r="L105" s="122"/>
      <c r="M105" s="122"/>
      <c r="N105" s="122"/>
      <c r="O105" s="140"/>
      <c r="P105" s="122"/>
      <c r="Q105" s="122"/>
      <c r="R105" s="122"/>
      <c r="S105" s="122"/>
      <c r="T105" s="122"/>
      <c r="U105" s="122"/>
    </row>
    <row r="106" spans="1:21" ht="12.75" x14ac:dyDescent="0.2">
      <c r="A106" s="122" t="s">
        <v>456</v>
      </c>
      <c r="B106" s="122">
        <v>3631</v>
      </c>
      <c r="C106" s="122">
        <v>3631.4322201202499</v>
      </c>
      <c r="D106" s="122">
        <v>-9.1264079755476608</v>
      </c>
      <c r="E106" s="122">
        <v>8.8001616735017407</v>
      </c>
      <c r="F106" s="122"/>
      <c r="G106" s="122">
        <v>32130</v>
      </c>
      <c r="H106" s="122">
        <v>1007</v>
      </c>
      <c r="I106" s="122">
        <v>115866.849287451</v>
      </c>
      <c r="J106" s="122"/>
      <c r="K106" s="122">
        <v>83.485348340772404</v>
      </c>
      <c r="L106" s="122">
        <v>92.611756316320097</v>
      </c>
      <c r="M106" s="122"/>
      <c r="N106" s="122">
        <v>-26.413103289752598</v>
      </c>
      <c r="O106" s="140">
        <v>-0.23921792619807</v>
      </c>
      <c r="P106" s="122">
        <v>43.774208710558</v>
      </c>
      <c r="Q106" s="122">
        <v>0</v>
      </c>
      <c r="R106" s="122"/>
      <c r="S106" s="122">
        <v>3267.4923708332499</v>
      </c>
      <c r="T106" s="122">
        <v>3223.7181621227001</v>
      </c>
      <c r="U106" s="122">
        <v>102858.058142008</v>
      </c>
    </row>
    <row r="107" spans="1:21" ht="12.75" x14ac:dyDescent="0.2">
      <c r="A107" s="122" t="s">
        <v>457</v>
      </c>
      <c r="B107" s="122">
        <v>3733</v>
      </c>
      <c r="C107" s="122">
        <v>3729.7997272967</v>
      </c>
      <c r="D107" s="122">
        <v>35.862241978649898</v>
      </c>
      <c r="E107" s="122">
        <v>-32.498048349741502</v>
      </c>
      <c r="F107" s="122"/>
      <c r="G107" s="122">
        <v>66262</v>
      </c>
      <c r="H107" s="122">
        <v>2133</v>
      </c>
      <c r="I107" s="122">
        <v>115866.849287451</v>
      </c>
      <c r="J107" s="122"/>
      <c r="K107" s="122">
        <v>128.47399829496999</v>
      </c>
      <c r="L107" s="122">
        <v>92.611756316320097</v>
      </c>
      <c r="M107" s="122"/>
      <c r="N107" s="122">
        <v>-22.405950837285701</v>
      </c>
      <c r="O107" s="140">
        <v>-0.23921792619807</v>
      </c>
      <c r="P107" s="122">
        <v>-42.829363788395298</v>
      </c>
      <c r="Q107" s="122">
        <v>0</v>
      </c>
      <c r="R107" s="122"/>
      <c r="S107" s="122">
        <v>3268.21222893297</v>
      </c>
      <c r="T107" s="122">
        <v>3311.0415927213699</v>
      </c>
      <c r="U107" s="122">
        <v>102858.058142008</v>
      </c>
    </row>
    <row r="108" spans="1:21" ht="12.75" x14ac:dyDescent="0.2">
      <c r="A108" s="122" t="s">
        <v>458</v>
      </c>
      <c r="B108" s="122">
        <v>3997</v>
      </c>
      <c r="C108" s="122">
        <v>3817.0341644967898</v>
      </c>
      <c r="D108" s="122">
        <v>76.614850308622906</v>
      </c>
      <c r="E108" s="122">
        <v>103.758246896765</v>
      </c>
      <c r="F108" s="122"/>
      <c r="G108" s="122">
        <v>13417</v>
      </c>
      <c r="H108" s="122">
        <v>442</v>
      </c>
      <c r="I108" s="122">
        <v>115866.849287451</v>
      </c>
      <c r="J108" s="122"/>
      <c r="K108" s="122">
        <v>169.226606624943</v>
      </c>
      <c r="L108" s="122">
        <v>92.611756316320097</v>
      </c>
      <c r="M108" s="122"/>
      <c r="N108" s="122">
        <v>80.743164210119204</v>
      </c>
      <c r="O108" s="140">
        <v>-0.23921792619807</v>
      </c>
      <c r="P108" s="122">
        <v>126.534111657213</v>
      </c>
      <c r="Q108" s="122">
        <v>0</v>
      </c>
      <c r="R108" s="122"/>
      <c r="S108" s="122">
        <v>3515.01601512055</v>
      </c>
      <c r="T108" s="122">
        <v>3388.4819034633401</v>
      </c>
      <c r="U108" s="122">
        <v>102858.058142008</v>
      </c>
    </row>
    <row r="109" spans="1:21" ht="12.75" x14ac:dyDescent="0.2">
      <c r="A109" s="122" t="s">
        <v>459</v>
      </c>
      <c r="B109" s="122">
        <v>3930</v>
      </c>
      <c r="C109" s="122">
        <v>3808.4080979201299</v>
      </c>
      <c r="D109" s="122">
        <v>-1.0154725325362599</v>
      </c>
      <c r="E109" s="122">
        <v>122.369663276493</v>
      </c>
      <c r="F109" s="122"/>
      <c r="G109" s="122">
        <v>29207</v>
      </c>
      <c r="H109" s="122">
        <v>960</v>
      </c>
      <c r="I109" s="122">
        <v>115866.849287451</v>
      </c>
      <c r="J109" s="122"/>
      <c r="K109" s="122">
        <v>91.596283783783804</v>
      </c>
      <c r="L109" s="122">
        <v>92.611756316320097</v>
      </c>
      <c r="M109" s="122"/>
      <c r="N109" s="122">
        <v>138.342618700077</v>
      </c>
      <c r="O109" s="140">
        <v>-0.23921792619807</v>
      </c>
      <c r="P109" s="122">
        <v>106.15748992671099</v>
      </c>
      <c r="Q109" s="122">
        <v>0</v>
      </c>
      <c r="R109" s="122"/>
      <c r="S109" s="122">
        <v>3486.9818065743598</v>
      </c>
      <c r="T109" s="122">
        <v>3380.82431664765</v>
      </c>
      <c r="U109" s="122">
        <v>102858.058142008</v>
      </c>
    </row>
    <row r="110" spans="1:21" ht="12.75" x14ac:dyDescent="0.2">
      <c r="A110" s="122" t="s">
        <v>460</v>
      </c>
      <c r="B110" s="122">
        <v>3814</v>
      </c>
      <c r="C110" s="122">
        <v>3721.13526414938</v>
      </c>
      <c r="D110" s="122">
        <v>85.8425350058709</v>
      </c>
      <c r="E110" s="122">
        <v>6.7377121520979601</v>
      </c>
      <c r="F110" s="122"/>
      <c r="G110" s="122">
        <v>17437</v>
      </c>
      <c r="H110" s="122">
        <v>560</v>
      </c>
      <c r="I110" s="122">
        <v>115866.849287451</v>
      </c>
      <c r="J110" s="122"/>
      <c r="K110" s="122">
        <v>178.45429132219101</v>
      </c>
      <c r="L110" s="122">
        <v>92.611756316320097</v>
      </c>
      <c r="M110" s="122"/>
      <c r="N110" s="122">
        <v>67.033932620530805</v>
      </c>
      <c r="O110" s="140">
        <v>-0.23921792619807</v>
      </c>
      <c r="P110" s="122">
        <v>-53.797726242532903</v>
      </c>
      <c r="Q110" s="122">
        <v>0</v>
      </c>
      <c r="R110" s="122"/>
      <c r="S110" s="122">
        <v>3249.55219401465</v>
      </c>
      <c r="T110" s="122">
        <v>3303.3499202571902</v>
      </c>
      <c r="U110" s="122">
        <v>102858.058142008</v>
      </c>
    </row>
    <row r="111" spans="1:21" ht="14.25" customHeight="1" x14ac:dyDescent="0.2">
      <c r="A111" s="19" t="s">
        <v>461</v>
      </c>
      <c r="B111" s="19"/>
      <c r="C111" s="19"/>
      <c r="D111" s="122"/>
      <c r="E111" s="122"/>
      <c r="F111" s="19"/>
      <c r="G111" s="122"/>
      <c r="H111" s="122"/>
      <c r="I111" s="122"/>
      <c r="J111" s="122"/>
      <c r="K111" s="122"/>
      <c r="L111" s="122"/>
      <c r="M111" s="122"/>
      <c r="N111" s="122"/>
      <c r="O111" s="140"/>
      <c r="P111" s="122"/>
      <c r="Q111" s="122"/>
      <c r="R111" s="122"/>
      <c r="S111" s="122"/>
      <c r="T111" s="122"/>
      <c r="U111" s="122"/>
    </row>
    <row r="112" spans="1:21" ht="12.75" x14ac:dyDescent="0.2">
      <c r="A112" s="122" t="s">
        <v>462</v>
      </c>
      <c r="B112" s="122">
        <v>4638</v>
      </c>
      <c r="C112" s="122">
        <v>4199.6207049983996</v>
      </c>
      <c r="D112" s="122">
        <v>156.00769956702601</v>
      </c>
      <c r="E112" s="122">
        <v>282.30417432722697</v>
      </c>
      <c r="F112" s="122"/>
      <c r="G112" s="122">
        <v>15202</v>
      </c>
      <c r="H112" s="122">
        <v>551</v>
      </c>
      <c r="I112" s="122">
        <v>115866.849287451</v>
      </c>
      <c r="J112" s="122"/>
      <c r="K112" s="122">
        <v>248.61945588334601</v>
      </c>
      <c r="L112" s="122">
        <v>92.611756316320097</v>
      </c>
      <c r="M112" s="122"/>
      <c r="N112" s="122">
        <v>282.57620643479498</v>
      </c>
      <c r="O112" s="140">
        <v>-0.23921792619807</v>
      </c>
      <c r="P112" s="122">
        <v>281.792924293461</v>
      </c>
      <c r="Q112" s="122">
        <v>0</v>
      </c>
      <c r="R112" s="122"/>
      <c r="S112" s="122">
        <v>4009.9069906167401</v>
      </c>
      <c r="T112" s="122">
        <v>3728.11406632328</v>
      </c>
      <c r="U112" s="122">
        <v>102858.058142008</v>
      </c>
    </row>
    <row r="113" spans="1:21" ht="12.75" x14ac:dyDescent="0.2">
      <c r="A113" s="122" t="s">
        <v>463</v>
      </c>
      <c r="B113" s="122">
        <v>4097</v>
      </c>
      <c r="C113" s="122">
        <v>3817.8700438479</v>
      </c>
      <c r="D113" s="122">
        <v>75.580510675946897</v>
      </c>
      <c r="E113" s="122">
        <v>203.133140319349</v>
      </c>
      <c r="F113" s="122"/>
      <c r="G113" s="122">
        <v>12625</v>
      </c>
      <c r="H113" s="122">
        <v>416</v>
      </c>
      <c r="I113" s="122">
        <v>115866.849287451</v>
      </c>
      <c r="J113" s="122"/>
      <c r="K113" s="122">
        <v>168.19226699226701</v>
      </c>
      <c r="L113" s="122">
        <v>92.611756316320097</v>
      </c>
      <c r="M113" s="122"/>
      <c r="N113" s="122">
        <v>154.49776212175701</v>
      </c>
      <c r="O113" s="140">
        <v>-0.23921792619807</v>
      </c>
      <c r="P113" s="122">
        <v>251.529300590742</v>
      </c>
      <c r="Q113" s="122">
        <v>0</v>
      </c>
      <c r="R113" s="122"/>
      <c r="S113" s="122">
        <v>3640.75323620067</v>
      </c>
      <c r="T113" s="122">
        <v>3389.2239356099299</v>
      </c>
      <c r="U113" s="122">
        <v>102858.058142008</v>
      </c>
    </row>
    <row r="114" spans="1:21" ht="12.75" x14ac:dyDescent="0.2">
      <c r="A114" s="122" t="s">
        <v>464</v>
      </c>
      <c r="B114" s="122">
        <v>4030</v>
      </c>
      <c r="C114" s="122">
        <v>4084.1652644675701</v>
      </c>
      <c r="D114" s="122">
        <v>-4.29629202411577</v>
      </c>
      <c r="E114" s="122">
        <v>-49.627548011262597</v>
      </c>
      <c r="F114" s="122"/>
      <c r="G114" s="122">
        <v>17646</v>
      </c>
      <c r="H114" s="122">
        <v>622</v>
      </c>
      <c r="I114" s="122">
        <v>115866.849287451</v>
      </c>
      <c r="J114" s="122"/>
      <c r="K114" s="122">
        <v>88.315464292204297</v>
      </c>
      <c r="L114" s="122">
        <v>92.611756316320097</v>
      </c>
      <c r="M114" s="122"/>
      <c r="N114" s="122">
        <v>94.786951952952194</v>
      </c>
      <c r="O114" s="140">
        <v>-0.23921792619807</v>
      </c>
      <c r="P114" s="122">
        <v>-194.281265901675</v>
      </c>
      <c r="Q114" s="122">
        <v>0</v>
      </c>
      <c r="R114" s="122"/>
      <c r="S114" s="122">
        <v>3431.3399606838998</v>
      </c>
      <c r="T114" s="122">
        <v>3625.6212265855802</v>
      </c>
      <c r="U114" s="122">
        <v>102858.058142008</v>
      </c>
    </row>
    <row r="115" spans="1:21" ht="12.75" x14ac:dyDescent="0.2">
      <c r="A115" s="122" t="s">
        <v>465</v>
      </c>
      <c r="B115" s="122">
        <v>3734</v>
      </c>
      <c r="C115" s="122">
        <v>3567.8173107535999</v>
      </c>
      <c r="D115" s="122">
        <v>94.717418818587902</v>
      </c>
      <c r="E115" s="122">
        <v>71.141273998299894</v>
      </c>
      <c r="F115" s="122"/>
      <c r="G115" s="122">
        <v>14614</v>
      </c>
      <c r="H115" s="122">
        <v>450</v>
      </c>
      <c r="I115" s="122">
        <v>115866.849287451</v>
      </c>
      <c r="J115" s="122"/>
      <c r="K115" s="122">
        <v>187.32917513490801</v>
      </c>
      <c r="L115" s="122">
        <v>92.611756316320097</v>
      </c>
      <c r="M115" s="122"/>
      <c r="N115" s="122">
        <v>90.249950904543795</v>
      </c>
      <c r="O115" s="140">
        <v>-0.23921792619807</v>
      </c>
      <c r="P115" s="122">
        <v>51.7933791658579</v>
      </c>
      <c r="Q115" s="122">
        <v>0</v>
      </c>
      <c r="R115" s="122"/>
      <c r="S115" s="122">
        <v>3219.03890837782</v>
      </c>
      <c r="T115" s="122">
        <v>3167.2455292119698</v>
      </c>
      <c r="U115" s="122">
        <v>102858.058142008</v>
      </c>
    </row>
    <row r="116" spans="1:21" ht="12.75" x14ac:dyDescent="0.2">
      <c r="A116" s="122" t="s">
        <v>466</v>
      </c>
      <c r="B116" s="122">
        <v>4111</v>
      </c>
      <c r="C116" s="122">
        <v>4098.5809879343597</v>
      </c>
      <c r="D116" s="122">
        <v>5.9970895054203304</v>
      </c>
      <c r="E116" s="122">
        <v>6.69430013683938</v>
      </c>
      <c r="F116" s="122"/>
      <c r="G116" s="122">
        <v>32878</v>
      </c>
      <c r="H116" s="122">
        <v>1163</v>
      </c>
      <c r="I116" s="122">
        <v>115866.849287451</v>
      </c>
      <c r="J116" s="122"/>
      <c r="K116" s="122">
        <v>98.608845821740402</v>
      </c>
      <c r="L116" s="122">
        <v>92.611756316320097</v>
      </c>
      <c r="M116" s="122"/>
      <c r="N116" s="122">
        <v>47.764951205907899</v>
      </c>
      <c r="O116" s="140">
        <v>-0.23921792619807</v>
      </c>
      <c r="P116" s="122">
        <v>-34.615568858427203</v>
      </c>
      <c r="Q116" s="122">
        <v>0</v>
      </c>
      <c r="R116" s="122"/>
      <c r="S116" s="122">
        <v>3603.8028756684698</v>
      </c>
      <c r="T116" s="122">
        <v>3638.4184445269002</v>
      </c>
      <c r="U116" s="122">
        <v>102858.058142008</v>
      </c>
    </row>
    <row r="117" spans="1:21" ht="12.75" x14ac:dyDescent="0.2">
      <c r="A117" s="122" t="s">
        <v>467</v>
      </c>
      <c r="B117" s="122">
        <v>3583</v>
      </c>
      <c r="C117" s="122">
        <v>3681.7673014561501</v>
      </c>
      <c r="D117" s="122">
        <v>-33.145322330390002</v>
      </c>
      <c r="E117" s="122">
        <v>-65.938567218994805</v>
      </c>
      <c r="F117" s="122"/>
      <c r="G117" s="122">
        <v>140547</v>
      </c>
      <c r="H117" s="122">
        <v>4466</v>
      </c>
      <c r="I117" s="122">
        <v>115866.849287451</v>
      </c>
      <c r="J117" s="122"/>
      <c r="K117" s="122">
        <v>59.466433985930102</v>
      </c>
      <c r="L117" s="122">
        <v>92.611756316320097</v>
      </c>
      <c r="M117" s="122"/>
      <c r="N117" s="122">
        <v>-36.8816835100383</v>
      </c>
      <c r="O117" s="140">
        <v>-0.23921792619807</v>
      </c>
      <c r="P117" s="122">
        <v>-95.234668854149305</v>
      </c>
      <c r="Q117" s="122">
        <v>0</v>
      </c>
      <c r="R117" s="122"/>
      <c r="S117" s="122">
        <v>3173.16727257618</v>
      </c>
      <c r="T117" s="122">
        <v>3268.4019414303302</v>
      </c>
      <c r="U117" s="122">
        <v>102858.058142008</v>
      </c>
    </row>
    <row r="118" spans="1:21" ht="12.75" x14ac:dyDescent="0.2">
      <c r="A118" s="122" t="s">
        <v>468</v>
      </c>
      <c r="B118" s="122">
        <v>4191</v>
      </c>
      <c r="C118" s="122">
        <v>4043.3531899524801</v>
      </c>
      <c r="D118" s="122">
        <v>47.966187564085899</v>
      </c>
      <c r="E118" s="122">
        <v>99.654382489081996</v>
      </c>
      <c r="F118" s="122"/>
      <c r="G118" s="122">
        <v>51667</v>
      </c>
      <c r="H118" s="122">
        <v>1803</v>
      </c>
      <c r="I118" s="122">
        <v>115866.849287451</v>
      </c>
      <c r="J118" s="122"/>
      <c r="K118" s="122">
        <v>140.577943880406</v>
      </c>
      <c r="L118" s="122">
        <v>92.611756316320097</v>
      </c>
      <c r="M118" s="122"/>
      <c r="N118" s="122">
        <v>99.277775604387898</v>
      </c>
      <c r="O118" s="140">
        <v>-0.23921792619807</v>
      </c>
      <c r="P118" s="122">
        <v>99.791771447578</v>
      </c>
      <c r="Q118" s="122">
        <v>0</v>
      </c>
      <c r="R118" s="122"/>
      <c r="S118" s="122">
        <v>3689.1830430530599</v>
      </c>
      <c r="T118" s="122">
        <v>3589.3912716054901</v>
      </c>
      <c r="U118" s="122">
        <v>102858.058142008</v>
      </c>
    </row>
    <row r="119" spans="1:21" ht="12.75" x14ac:dyDescent="0.2">
      <c r="A119" s="122" t="s">
        <v>469</v>
      </c>
      <c r="B119" s="122">
        <v>3833</v>
      </c>
      <c r="C119" s="122">
        <v>4021.0687434071201</v>
      </c>
      <c r="D119" s="122">
        <v>-11.4352857280848</v>
      </c>
      <c r="E119" s="122">
        <v>-176.84853293728099</v>
      </c>
      <c r="F119" s="122"/>
      <c r="G119" s="122">
        <v>25847</v>
      </c>
      <c r="H119" s="122">
        <v>897</v>
      </c>
      <c r="I119" s="122">
        <v>115866.849287451</v>
      </c>
      <c r="J119" s="122"/>
      <c r="K119" s="122">
        <v>81.176470588235304</v>
      </c>
      <c r="L119" s="122">
        <v>92.611756316320097</v>
      </c>
      <c r="M119" s="122"/>
      <c r="N119" s="122">
        <v>-131.08457152648401</v>
      </c>
      <c r="O119" s="140">
        <v>-0.23921792619807</v>
      </c>
      <c r="P119" s="122">
        <v>-222.851712274276</v>
      </c>
      <c r="Q119" s="122">
        <v>0</v>
      </c>
      <c r="R119" s="122"/>
      <c r="S119" s="122">
        <v>3346.7570683726599</v>
      </c>
      <c r="T119" s="122">
        <v>3569.60878064693</v>
      </c>
      <c r="U119" s="122">
        <v>102858.058142008</v>
      </c>
    </row>
    <row r="120" spans="1:21" ht="12.75" x14ac:dyDescent="0.2">
      <c r="A120" s="122" t="s">
        <v>470</v>
      </c>
      <c r="B120" s="122">
        <v>4012</v>
      </c>
      <c r="C120" s="122">
        <v>3616.3375718193001</v>
      </c>
      <c r="D120" s="122">
        <v>12.0082138774209</v>
      </c>
      <c r="E120" s="122">
        <v>383.83278469858999</v>
      </c>
      <c r="F120" s="122"/>
      <c r="G120" s="122">
        <v>15283</v>
      </c>
      <c r="H120" s="122">
        <v>477</v>
      </c>
      <c r="I120" s="122">
        <v>115866.849287451</v>
      </c>
      <c r="J120" s="122"/>
      <c r="K120" s="122">
        <v>104.619970193741</v>
      </c>
      <c r="L120" s="122">
        <v>92.611756316320097</v>
      </c>
      <c r="M120" s="122"/>
      <c r="N120" s="122">
        <v>448.98914193780001</v>
      </c>
      <c r="O120" s="140">
        <v>-0.23921792619807</v>
      </c>
      <c r="P120" s="122">
        <v>318.437209533182</v>
      </c>
      <c r="Q120" s="122">
        <v>0</v>
      </c>
      <c r="R120" s="122"/>
      <c r="S120" s="122">
        <v>3528.7554542323801</v>
      </c>
      <c r="T120" s="122">
        <v>3210.3182446992</v>
      </c>
      <c r="U120" s="122">
        <v>102858.058142008</v>
      </c>
    </row>
    <row r="121" spans="1:21" ht="12.75" x14ac:dyDescent="0.2">
      <c r="A121" s="122" t="s">
        <v>471</v>
      </c>
      <c r="B121" s="122">
        <v>4279</v>
      </c>
      <c r="C121" s="122">
        <v>4014.4085011277298</v>
      </c>
      <c r="D121" s="122">
        <v>141.98623857261299</v>
      </c>
      <c r="E121" s="122">
        <v>122.268206989582</v>
      </c>
      <c r="F121" s="122"/>
      <c r="G121" s="122">
        <v>16192</v>
      </c>
      <c r="H121" s="122">
        <v>561</v>
      </c>
      <c r="I121" s="122">
        <v>115866.849287451</v>
      </c>
      <c r="J121" s="122"/>
      <c r="K121" s="122">
        <v>234.59799488893299</v>
      </c>
      <c r="L121" s="122">
        <v>92.611756316320097</v>
      </c>
      <c r="M121" s="122"/>
      <c r="N121" s="122">
        <v>133.98329279654101</v>
      </c>
      <c r="O121" s="140">
        <v>-0.23921792619807</v>
      </c>
      <c r="P121" s="122">
        <v>110.31390325642499</v>
      </c>
      <c r="Q121" s="122">
        <v>0</v>
      </c>
      <c r="R121" s="122"/>
      <c r="S121" s="122">
        <v>3674.0102111656702</v>
      </c>
      <c r="T121" s="122">
        <v>3563.6963079092502</v>
      </c>
      <c r="U121" s="122">
        <v>102858.058142008</v>
      </c>
    </row>
    <row r="122" spans="1:21" ht="12.75" x14ac:dyDescent="0.2">
      <c r="A122" s="122" t="s">
        <v>472</v>
      </c>
      <c r="B122" s="122">
        <v>4452</v>
      </c>
      <c r="C122" s="122">
        <v>4111.4260360434801</v>
      </c>
      <c r="D122" s="122">
        <v>8.2550487135909396</v>
      </c>
      <c r="E122" s="122">
        <v>332.02212817336903</v>
      </c>
      <c r="F122" s="122"/>
      <c r="G122" s="122">
        <v>17219</v>
      </c>
      <c r="H122" s="122">
        <v>611</v>
      </c>
      <c r="I122" s="122">
        <v>115866.849287451</v>
      </c>
      <c r="J122" s="122"/>
      <c r="K122" s="122">
        <v>100.86680502991101</v>
      </c>
      <c r="L122" s="122">
        <v>92.611756316320097</v>
      </c>
      <c r="M122" s="122"/>
      <c r="N122" s="122">
        <v>280.66682978893601</v>
      </c>
      <c r="O122" s="140">
        <v>-0.23921792619807</v>
      </c>
      <c r="P122" s="122">
        <v>383.13820863160498</v>
      </c>
      <c r="Q122" s="122">
        <v>0</v>
      </c>
      <c r="R122" s="122"/>
      <c r="S122" s="122">
        <v>4032.9595411577102</v>
      </c>
      <c r="T122" s="122">
        <v>3649.8213325260999</v>
      </c>
      <c r="U122" s="122">
        <v>102858.058142008</v>
      </c>
    </row>
    <row r="123" spans="1:21" ht="12.75" x14ac:dyDescent="0.2">
      <c r="A123" s="122" t="s">
        <v>473</v>
      </c>
      <c r="B123" s="122">
        <v>3906</v>
      </c>
      <c r="C123" s="122">
        <v>3820.39845170125</v>
      </c>
      <c r="D123" s="122">
        <v>22.154629427701899</v>
      </c>
      <c r="E123" s="122">
        <v>63.2384439069641</v>
      </c>
      <c r="F123" s="122"/>
      <c r="G123" s="122">
        <v>83191</v>
      </c>
      <c r="H123" s="122">
        <v>2743</v>
      </c>
      <c r="I123" s="122">
        <v>115866.849287451</v>
      </c>
      <c r="J123" s="122"/>
      <c r="K123" s="122">
        <v>114.766385744022</v>
      </c>
      <c r="L123" s="122">
        <v>92.611756316320097</v>
      </c>
      <c r="M123" s="122"/>
      <c r="N123" s="122">
        <v>74.215298642085102</v>
      </c>
      <c r="O123" s="140">
        <v>-0.23921792619807</v>
      </c>
      <c r="P123" s="122">
        <v>52.022371245644997</v>
      </c>
      <c r="Q123" s="122">
        <v>0</v>
      </c>
      <c r="R123" s="122"/>
      <c r="S123" s="122">
        <v>3443.4908411946599</v>
      </c>
      <c r="T123" s="122">
        <v>3391.4684699490099</v>
      </c>
      <c r="U123" s="122">
        <v>102858.058142008</v>
      </c>
    </row>
    <row r="124" spans="1:21" ht="12.75" x14ac:dyDescent="0.2">
      <c r="A124" s="122" t="s">
        <v>474</v>
      </c>
      <c r="B124" s="122">
        <v>4002</v>
      </c>
      <c r="C124" s="122">
        <v>4041.6020729443098</v>
      </c>
      <c r="D124" s="122">
        <v>-11.428398539939099</v>
      </c>
      <c r="E124" s="122">
        <v>-28.613198222550501</v>
      </c>
      <c r="F124" s="122"/>
      <c r="G124" s="122">
        <v>30532</v>
      </c>
      <c r="H124" s="122">
        <v>1065</v>
      </c>
      <c r="I124" s="122">
        <v>115866.849287451</v>
      </c>
      <c r="J124" s="122"/>
      <c r="K124" s="122">
        <v>81.183357776381001</v>
      </c>
      <c r="L124" s="122">
        <v>92.611756316320097</v>
      </c>
      <c r="M124" s="122"/>
      <c r="N124" s="122">
        <v>-39.887902227592299</v>
      </c>
      <c r="O124" s="140">
        <v>-0.23921792619807</v>
      </c>
      <c r="P124" s="122">
        <v>-17.577712143706801</v>
      </c>
      <c r="Q124" s="122">
        <v>0</v>
      </c>
      <c r="R124" s="122"/>
      <c r="S124" s="122">
        <v>3570.2590467072901</v>
      </c>
      <c r="T124" s="122">
        <v>3587.836758851</v>
      </c>
      <c r="U124" s="122">
        <v>102858.058142008</v>
      </c>
    </row>
    <row r="125" spans="1:21" ht="12.75" x14ac:dyDescent="0.2">
      <c r="A125" s="122" t="s">
        <v>475</v>
      </c>
      <c r="B125" s="122">
        <v>3818</v>
      </c>
      <c r="C125" s="122">
        <v>3908.8926089442998</v>
      </c>
      <c r="D125" s="122">
        <v>-41.637516758759297</v>
      </c>
      <c r="E125" s="122">
        <v>-49.492329127443902</v>
      </c>
      <c r="F125" s="122"/>
      <c r="G125" s="122">
        <v>44611</v>
      </c>
      <c r="H125" s="122">
        <v>1505</v>
      </c>
      <c r="I125" s="122">
        <v>115866.849287451</v>
      </c>
      <c r="J125" s="122"/>
      <c r="K125" s="122">
        <v>50.9742395575608</v>
      </c>
      <c r="L125" s="122">
        <v>92.611756316320097</v>
      </c>
      <c r="M125" s="122"/>
      <c r="N125" s="122">
        <v>-15.3162760272985</v>
      </c>
      <c r="O125" s="140">
        <v>-0.23921792619807</v>
      </c>
      <c r="P125" s="122">
        <v>-83.907600153787399</v>
      </c>
      <c r="Q125" s="122">
        <v>0</v>
      </c>
      <c r="R125" s="122"/>
      <c r="S125" s="122">
        <v>3386.1194672448901</v>
      </c>
      <c r="T125" s="122">
        <v>3470.0270673986702</v>
      </c>
      <c r="U125" s="122">
        <v>102858.058142008</v>
      </c>
    </row>
    <row r="126" spans="1:21" ht="12.75" x14ac:dyDescent="0.2">
      <c r="A126" s="122" t="s">
        <v>476</v>
      </c>
      <c r="B126" s="122">
        <v>3769</v>
      </c>
      <c r="C126" s="122">
        <v>4030.8683282903698</v>
      </c>
      <c r="D126" s="122">
        <v>20.694676154602899</v>
      </c>
      <c r="E126" s="122">
        <v>-282.94344951040398</v>
      </c>
      <c r="F126" s="122"/>
      <c r="G126" s="122">
        <v>23887</v>
      </c>
      <c r="H126" s="122">
        <v>831</v>
      </c>
      <c r="I126" s="122">
        <v>115866.849287451</v>
      </c>
      <c r="J126" s="122"/>
      <c r="K126" s="122">
        <v>113.306432470923</v>
      </c>
      <c r="L126" s="122">
        <v>92.611756316320097</v>
      </c>
      <c r="M126" s="122"/>
      <c r="N126" s="122">
        <v>-277.95013754248299</v>
      </c>
      <c r="O126" s="140">
        <v>-0.23921792619807</v>
      </c>
      <c r="P126" s="122">
        <v>-288.17597940452202</v>
      </c>
      <c r="Q126" s="122">
        <v>0</v>
      </c>
      <c r="R126" s="122"/>
      <c r="S126" s="122">
        <v>3290.1321512108202</v>
      </c>
      <c r="T126" s="122">
        <v>3578.3081306153499</v>
      </c>
      <c r="U126" s="122">
        <v>102858.058142008</v>
      </c>
    </row>
    <row r="127" spans="1:21" ht="12.75" x14ac:dyDescent="0.2">
      <c r="A127" s="122" t="s">
        <v>477</v>
      </c>
      <c r="B127" s="122">
        <v>2974</v>
      </c>
      <c r="C127" s="122">
        <v>3224.55109412109</v>
      </c>
      <c r="D127" s="122">
        <v>-47.728580415928903</v>
      </c>
      <c r="E127" s="122">
        <v>-202.85889355532601</v>
      </c>
      <c r="F127" s="122"/>
      <c r="G127" s="122">
        <v>118542</v>
      </c>
      <c r="H127" s="122">
        <v>3299</v>
      </c>
      <c r="I127" s="122">
        <v>115866.849287451</v>
      </c>
      <c r="J127" s="122"/>
      <c r="K127" s="122">
        <v>44.883175900391201</v>
      </c>
      <c r="L127" s="122">
        <v>92.611756316320097</v>
      </c>
      <c r="M127" s="122"/>
      <c r="N127" s="122">
        <v>-217.305989015774</v>
      </c>
      <c r="O127" s="140">
        <v>-0.23921792619807</v>
      </c>
      <c r="P127" s="122">
        <v>-188.651016021076</v>
      </c>
      <c r="Q127" s="122">
        <v>0</v>
      </c>
      <c r="R127" s="122"/>
      <c r="S127" s="122">
        <v>2673.86803891713</v>
      </c>
      <c r="T127" s="122">
        <v>2862.51905493821</v>
      </c>
      <c r="U127" s="122">
        <v>102858.058142008</v>
      </c>
    </row>
    <row r="128" spans="1:21" ht="12.75" x14ac:dyDescent="0.2">
      <c r="A128" s="122" t="s">
        <v>478</v>
      </c>
      <c r="B128" s="122">
        <v>2886</v>
      </c>
      <c r="C128" s="122">
        <v>3104.6533800560901</v>
      </c>
      <c r="D128" s="122">
        <v>-88.409285483511297</v>
      </c>
      <c r="E128" s="122">
        <v>-129.872479460514</v>
      </c>
      <c r="F128" s="122"/>
      <c r="G128" s="122">
        <v>328494</v>
      </c>
      <c r="H128" s="122">
        <v>8802</v>
      </c>
      <c r="I128" s="122">
        <v>115866.849287451</v>
      </c>
      <c r="J128" s="122"/>
      <c r="K128" s="122">
        <v>4.2024708328087899</v>
      </c>
      <c r="L128" s="122">
        <v>92.611756316320097</v>
      </c>
      <c r="M128" s="122"/>
      <c r="N128" s="122">
        <v>-123.780700246696</v>
      </c>
      <c r="O128" s="140">
        <v>-0.23921792619807</v>
      </c>
      <c r="P128" s="122">
        <v>-136.20347660053</v>
      </c>
      <c r="Q128" s="122">
        <v>0</v>
      </c>
      <c r="R128" s="122"/>
      <c r="S128" s="122">
        <v>2619.87921521715</v>
      </c>
      <c r="T128" s="122">
        <v>2756.0826918176799</v>
      </c>
      <c r="U128" s="122">
        <v>102858.058142008</v>
      </c>
    </row>
    <row r="129" spans="1:21" ht="12.75" x14ac:dyDescent="0.2">
      <c r="A129" s="122" t="s">
        <v>479</v>
      </c>
      <c r="B129" s="122">
        <v>4189</v>
      </c>
      <c r="C129" s="122">
        <v>4203.2464149451898</v>
      </c>
      <c r="D129" s="122">
        <v>-1.3032860255488701</v>
      </c>
      <c r="E129" s="122">
        <v>-13.085799187106099</v>
      </c>
      <c r="F129" s="122"/>
      <c r="G129" s="122">
        <v>13149</v>
      </c>
      <c r="H129" s="122">
        <v>477</v>
      </c>
      <c r="I129" s="122">
        <v>115866.849287451</v>
      </c>
      <c r="J129" s="122"/>
      <c r="K129" s="122">
        <v>91.308470290771197</v>
      </c>
      <c r="L129" s="122">
        <v>92.611756316320097</v>
      </c>
      <c r="M129" s="122"/>
      <c r="N129" s="122">
        <v>25.727926051678899</v>
      </c>
      <c r="O129" s="140">
        <v>-0.23921792619807</v>
      </c>
      <c r="P129" s="122">
        <v>-52.138742352089103</v>
      </c>
      <c r="Q129" s="122">
        <v>0</v>
      </c>
      <c r="R129" s="122"/>
      <c r="S129" s="122">
        <v>3679.1939623203498</v>
      </c>
      <c r="T129" s="122">
        <v>3731.3327046724398</v>
      </c>
      <c r="U129" s="122">
        <v>102858.058142008</v>
      </c>
    </row>
    <row r="130" spans="1:21" ht="12.75" x14ac:dyDescent="0.2">
      <c r="A130" s="122" t="s">
        <v>480</v>
      </c>
      <c r="B130" s="122">
        <v>4545</v>
      </c>
      <c r="C130" s="122">
        <v>4279.0836954073702</v>
      </c>
      <c r="D130" s="122">
        <v>133.96707799558001</v>
      </c>
      <c r="E130" s="122">
        <v>131.526853794977</v>
      </c>
      <c r="F130" s="122"/>
      <c r="G130" s="122">
        <v>7338</v>
      </c>
      <c r="H130" s="122">
        <v>271</v>
      </c>
      <c r="I130" s="122">
        <v>115866.849287451</v>
      </c>
      <c r="J130" s="122"/>
      <c r="K130" s="122">
        <v>226.57883431190001</v>
      </c>
      <c r="L130" s="122">
        <v>92.611756316320097</v>
      </c>
      <c r="M130" s="122"/>
      <c r="N130" s="122">
        <v>135.650751403371</v>
      </c>
      <c r="O130" s="140">
        <v>-0.23921792619807</v>
      </c>
      <c r="P130" s="122">
        <v>127.163738260386</v>
      </c>
      <c r="Q130" s="122">
        <v>0</v>
      </c>
      <c r="R130" s="122"/>
      <c r="S130" s="122">
        <v>3925.8191970344701</v>
      </c>
      <c r="T130" s="122">
        <v>3798.6554587740802</v>
      </c>
      <c r="U130" s="122">
        <v>102858.058142008</v>
      </c>
    </row>
    <row r="131" spans="1:21" ht="12.75" x14ac:dyDescent="0.2">
      <c r="A131" s="122" t="s">
        <v>481</v>
      </c>
      <c r="B131" s="122">
        <v>3830</v>
      </c>
      <c r="C131" s="122">
        <v>3639.2359129545898</v>
      </c>
      <c r="D131" s="122">
        <v>42.052978783017899</v>
      </c>
      <c r="E131" s="122">
        <v>148.737105087473</v>
      </c>
      <c r="F131" s="122"/>
      <c r="G131" s="122">
        <v>19485</v>
      </c>
      <c r="H131" s="122">
        <v>612</v>
      </c>
      <c r="I131" s="122">
        <v>115866.849287451</v>
      </c>
      <c r="J131" s="122"/>
      <c r="K131" s="122">
        <v>134.664735099338</v>
      </c>
      <c r="L131" s="122">
        <v>92.611756316320097</v>
      </c>
      <c r="M131" s="122"/>
      <c r="N131" s="122">
        <v>151.295629228644</v>
      </c>
      <c r="O131" s="140">
        <v>-0.23921792619807</v>
      </c>
      <c r="P131" s="122">
        <v>145.939363020103</v>
      </c>
      <c r="Q131" s="122">
        <v>0</v>
      </c>
      <c r="R131" s="122"/>
      <c r="S131" s="122">
        <v>3376.5850690970301</v>
      </c>
      <c r="T131" s="122">
        <v>3230.6457060769299</v>
      </c>
      <c r="U131" s="122">
        <v>102858.058142008</v>
      </c>
    </row>
    <row r="132" spans="1:21" ht="12.75" x14ac:dyDescent="0.2">
      <c r="A132" s="122" t="s">
        <v>482</v>
      </c>
      <c r="B132" s="122">
        <v>3669</v>
      </c>
      <c r="C132" s="122">
        <v>3443.4870906578999</v>
      </c>
      <c r="D132" s="122">
        <v>38.641369888714898</v>
      </c>
      <c r="E132" s="122">
        <v>187.19562603367299</v>
      </c>
      <c r="F132" s="122"/>
      <c r="G132" s="122">
        <v>18742</v>
      </c>
      <c r="H132" s="122">
        <v>557</v>
      </c>
      <c r="I132" s="122">
        <v>115866.849287451</v>
      </c>
      <c r="J132" s="122"/>
      <c r="K132" s="122">
        <v>131.25312620503499</v>
      </c>
      <c r="L132" s="122">
        <v>92.611756316320097</v>
      </c>
      <c r="M132" s="122"/>
      <c r="N132" s="122">
        <v>188.15352007758401</v>
      </c>
      <c r="O132" s="140">
        <v>-0.23921792619807</v>
      </c>
      <c r="P132" s="122">
        <v>185.99851406356399</v>
      </c>
      <c r="Q132" s="122">
        <v>0</v>
      </c>
      <c r="R132" s="122"/>
      <c r="S132" s="122">
        <v>3242.87282764261</v>
      </c>
      <c r="T132" s="122">
        <v>3056.8743135790501</v>
      </c>
      <c r="U132" s="122">
        <v>102858.058142008</v>
      </c>
    </row>
    <row r="133" spans="1:21" ht="12.75" x14ac:dyDescent="0.2">
      <c r="A133" s="122" t="s">
        <v>483</v>
      </c>
      <c r="B133" s="122">
        <v>4146</v>
      </c>
      <c r="C133" s="122">
        <v>3947.95533981775</v>
      </c>
      <c r="D133" s="122">
        <v>24.813009944525898</v>
      </c>
      <c r="E133" s="122">
        <v>173.17432808936601</v>
      </c>
      <c r="F133" s="122"/>
      <c r="G133" s="122">
        <v>15408</v>
      </c>
      <c r="H133" s="122">
        <v>525</v>
      </c>
      <c r="I133" s="122">
        <v>115866.849287451</v>
      </c>
      <c r="J133" s="122"/>
      <c r="K133" s="122">
        <v>117.424766260846</v>
      </c>
      <c r="L133" s="122">
        <v>92.611756316320097</v>
      </c>
      <c r="M133" s="122"/>
      <c r="N133" s="122">
        <v>118.450524259712</v>
      </c>
      <c r="O133" s="140">
        <v>-0.23921792619807</v>
      </c>
      <c r="P133" s="122">
        <v>227.65891399282199</v>
      </c>
      <c r="Q133" s="122">
        <v>0</v>
      </c>
      <c r="R133" s="122"/>
      <c r="S133" s="122">
        <v>3732.3629978813401</v>
      </c>
      <c r="T133" s="122">
        <v>3504.70408388852</v>
      </c>
      <c r="U133" s="122">
        <v>102858.058142008</v>
      </c>
    </row>
    <row r="134" spans="1:21" ht="12.75" x14ac:dyDescent="0.2">
      <c r="A134" s="122" t="s">
        <v>484</v>
      </c>
      <c r="B134" s="122">
        <v>4175</v>
      </c>
      <c r="C134" s="122">
        <v>4335.1876237635397</v>
      </c>
      <c r="D134" s="122">
        <v>-48.8193284152768</v>
      </c>
      <c r="E134" s="122">
        <v>-111.04517505518901</v>
      </c>
      <c r="F134" s="122"/>
      <c r="G134" s="122">
        <v>23600</v>
      </c>
      <c r="H134" s="122">
        <v>883</v>
      </c>
      <c r="I134" s="122">
        <v>115866.849287451</v>
      </c>
      <c r="J134" s="122"/>
      <c r="K134" s="122">
        <v>43.792427901043297</v>
      </c>
      <c r="L134" s="122">
        <v>92.611756316320097</v>
      </c>
      <c r="M134" s="122"/>
      <c r="N134" s="122">
        <v>-62.367362359861097</v>
      </c>
      <c r="O134" s="140">
        <v>-0.23921792619807</v>
      </c>
      <c r="P134" s="122">
        <v>-159.962205676716</v>
      </c>
      <c r="Q134" s="122">
        <v>0</v>
      </c>
      <c r="R134" s="122"/>
      <c r="S134" s="122">
        <v>3688.4981900602802</v>
      </c>
      <c r="T134" s="122">
        <v>3848.460395737</v>
      </c>
      <c r="U134" s="122">
        <v>102858.058142008</v>
      </c>
    </row>
    <row r="135" spans="1:21" ht="12.75" x14ac:dyDescent="0.2">
      <c r="A135" s="122" t="s">
        <v>485</v>
      </c>
      <c r="B135" s="122">
        <v>4734</v>
      </c>
      <c r="C135" s="122">
        <v>4253.7509868444304</v>
      </c>
      <c r="D135" s="122">
        <v>141.774097709263</v>
      </c>
      <c r="E135" s="122">
        <v>338.12812868357202</v>
      </c>
      <c r="F135" s="122"/>
      <c r="G135" s="122">
        <v>13919</v>
      </c>
      <c r="H135" s="122">
        <v>511</v>
      </c>
      <c r="I135" s="122">
        <v>115866.849287451</v>
      </c>
      <c r="J135" s="122"/>
      <c r="K135" s="122">
        <v>234.385854025583</v>
      </c>
      <c r="L135" s="122">
        <v>92.611756316320097</v>
      </c>
      <c r="M135" s="122"/>
      <c r="N135" s="122">
        <v>290.975573509036</v>
      </c>
      <c r="O135" s="140">
        <v>-0.23921792619807</v>
      </c>
      <c r="P135" s="122">
        <v>385.04146593191098</v>
      </c>
      <c r="Q135" s="122">
        <v>0</v>
      </c>
      <c r="R135" s="122"/>
      <c r="S135" s="122">
        <v>4161.2084111554304</v>
      </c>
      <c r="T135" s="122">
        <v>3776.1669452235201</v>
      </c>
      <c r="U135" s="122">
        <v>102858.058142008</v>
      </c>
    </row>
    <row r="136" spans="1:21" ht="12.75" x14ac:dyDescent="0.2">
      <c r="A136" s="122" t="s">
        <v>486</v>
      </c>
      <c r="B136" s="122">
        <v>4319</v>
      </c>
      <c r="C136" s="122">
        <v>4144.6761841305797</v>
      </c>
      <c r="D136" s="122">
        <v>41.565211836545899</v>
      </c>
      <c r="E136" s="122">
        <v>132.834900115843</v>
      </c>
      <c r="F136" s="122"/>
      <c r="G136" s="122">
        <v>20771</v>
      </c>
      <c r="H136" s="122">
        <v>743</v>
      </c>
      <c r="I136" s="122">
        <v>115866.849287451</v>
      </c>
      <c r="J136" s="122"/>
      <c r="K136" s="122">
        <v>134.17696815286601</v>
      </c>
      <c r="L136" s="122">
        <v>92.611756316320097</v>
      </c>
      <c r="M136" s="122"/>
      <c r="N136" s="122">
        <v>124.59370996615</v>
      </c>
      <c r="O136" s="140">
        <v>-0.23921792619807</v>
      </c>
      <c r="P136" s="122">
        <v>140.83687233933799</v>
      </c>
      <c r="Q136" s="122">
        <v>0</v>
      </c>
      <c r="R136" s="122"/>
      <c r="S136" s="122">
        <v>3820.1752383068902</v>
      </c>
      <c r="T136" s="122">
        <v>3679.3383659675501</v>
      </c>
      <c r="U136" s="122">
        <v>102858.058142008</v>
      </c>
    </row>
    <row r="137" spans="1:21" ht="12.75" x14ac:dyDescent="0.2">
      <c r="A137" s="122" t="s">
        <v>487</v>
      </c>
      <c r="B137" s="122">
        <v>4179</v>
      </c>
      <c r="C137" s="122">
        <v>3737.6402995951998</v>
      </c>
      <c r="D137" s="122">
        <v>122.787130511138</v>
      </c>
      <c r="E137" s="122">
        <v>319.06308598361198</v>
      </c>
      <c r="F137" s="122"/>
      <c r="G137" s="122">
        <v>13330</v>
      </c>
      <c r="H137" s="122">
        <v>430</v>
      </c>
      <c r="I137" s="122">
        <v>115866.849287451</v>
      </c>
      <c r="J137" s="122"/>
      <c r="K137" s="122">
        <v>215.398886827458</v>
      </c>
      <c r="L137" s="122">
        <v>92.611756316320097</v>
      </c>
      <c r="M137" s="122"/>
      <c r="N137" s="122">
        <v>333.19908706612603</v>
      </c>
      <c r="O137" s="140">
        <v>-0.23921792619807</v>
      </c>
      <c r="P137" s="122">
        <v>304.68786697489998</v>
      </c>
      <c r="Q137" s="122">
        <v>0</v>
      </c>
      <c r="R137" s="122"/>
      <c r="S137" s="122">
        <v>3622.6897425235502</v>
      </c>
      <c r="T137" s="122">
        <v>3318.0018755486499</v>
      </c>
      <c r="U137" s="122">
        <v>102858.058142008</v>
      </c>
    </row>
    <row r="138" spans="1:21" ht="12.75" x14ac:dyDescent="0.2">
      <c r="A138" s="122" t="s">
        <v>488</v>
      </c>
      <c r="B138" s="122">
        <v>3562</v>
      </c>
      <c r="C138" s="122">
        <v>3535.6631987153</v>
      </c>
      <c r="D138" s="122">
        <v>-20.0376950621127</v>
      </c>
      <c r="E138" s="122">
        <v>46.060633669407402</v>
      </c>
      <c r="F138" s="122"/>
      <c r="G138" s="122">
        <v>43913</v>
      </c>
      <c r="H138" s="122">
        <v>1340</v>
      </c>
      <c r="I138" s="122">
        <v>115866.849287451</v>
      </c>
      <c r="J138" s="122"/>
      <c r="K138" s="122">
        <v>72.574061254207393</v>
      </c>
      <c r="L138" s="122">
        <v>92.611756316320097</v>
      </c>
      <c r="M138" s="122"/>
      <c r="N138" s="122">
        <v>56.4888181466699</v>
      </c>
      <c r="O138" s="140">
        <v>-0.23921792619807</v>
      </c>
      <c r="P138" s="122">
        <v>35.393231265946703</v>
      </c>
      <c r="Q138" s="122">
        <v>0</v>
      </c>
      <c r="R138" s="122"/>
      <c r="S138" s="122">
        <v>3174.0947071453202</v>
      </c>
      <c r="T138" s="122">
        <v>3138.7014758793698</v>
      </c>
      <c r="U138" s="122">
        <v>102858.058142008</v>
      </c>
    </row>
    <row r="139" spans="1:21" ht="12.75" x14ac:dyDescent="0.2">
      <c r="A139" s="122" t="s">
        <v>489</v>
      </c>
      <c r="B139" s="122">
        <v>4017</v>
      </c>
      <c r="C139" s="122">
        <v>4331.4095742933596</v>
      </c>
      <c r="D139" s="122">
        <v>35.866622551057901</v>
      </c>
      <c r="E139" s="122">
        <v>-350.560854002876</v>
      </c>
      <c r="F139" s="122"/>
      <c r="G139" s="122">
        <v>35257</v>
      </c>
      <c r="H139" s="122">
        <v>1318</v>
      </c>
      <c r="I139" s="122">
        <v>115866.849287451</v>
      </c>
      <c r="J139" s="122"/>
      <c r="K139" s="122">
        <v>128.47837886737801</v>
      </c>
      <c r="L139" s="122">
        <v>92.611756316320097</v>
      </c>
      <c r="M139" s="122"/>
      <c r="N139" s="122">
        <v>-341.64895213039603</v>
      </c>
      <c r="O139" s="140">
        <v>-0.23921792619807</v>
      </c>
      <c r="P139" s="122">
        <v>-359.711973801554</v>
      </c>
      <c r="Q139" s="122">
        <v>0</v>
      </c>
      <c r="R139" s="122"/>
      <c r="S139" s="122">
        <v>3485.39454777336</v>
      </c>
      <c r="T139" s="122">
        <v>3845.1065215749099</v>
      </c>
      <c r="U139" s="122">
        <v>102858.058142008</v>
      </c>
    </row>
    <row r="140" spans="1:21" ht="12.75" x14ac:dyDescent="0.2">
      <c r="A140" s="122" t="s">
        <v>490</v>
      </c>
      <c r="B140" s="122">
        <v>3425</v>
      </c>
      <c r="C140" s="122">
        <v>3411.3202367638</v>
      </c>
      <c r="D140" s="122">
        <v>-12.6942921589328</v>
      </c>
      <c r="E140" s="122">
        <v>26.291636307925799</v>
      </c>
      <c r="F140" s="122"/>
      <c r="G140" s="122">
        <v>29448</v>
      </c>
      <c r="H140" s="122">
        <v>867</v>
      </c>
      <c r="I140" s="122">
        <v>115866.849287451</v>
      </c>
      <c r="J140" s="122"/>
      <c r="K140" s="122">
        <v>79.9174641573873</v>
      </c>
      <c r="L140" s="122">
        <v>92.611756316320097</v>
      </c>
      <c r="M140" s="122"/>
      <c r="N140" s="122">
        <v>49.996377618351701</v>
      </c>
      <c r="O140" s="140">
        <v>-0.23921792619807</v>
      </c>
      <c r="P140" s="122">
        <v>2.34767707130186</v>
      </c>
      <c r="Q140" s="122">
        <v>0</v>
      </c>
      <c r="R140" s="122"/>
      <c r="S140" s="122">
        <v>3030.6666260362899</v>
      </c>
      <c r="T140" s="122">
        <v>3028.3189489649899</v>
      </c>
      <c r="U140" s="122">
        <v>102858.058142008</v>
      </c>
    </row>
    <row r="141" spans="1:21" ht="12.75" x14ac:dyDescent="0.2">
      <c r="A141" s="122" t="s">
        <v>491</v>
      </c>
      <c r="B141" s="122">
        <v>4575</v>
      </c>
      <c r="C141" s="122">
        <v>4372.6155127799102</v>
      </c>
      <c r="D141" s="122">
        <v>-30.390443164346301</v>
      </c>
      <c r="E141" s="122">
        <v>233.17824079852801</v>
      </c>
      <c r="F141" s="122"/>
      <c r="G141" s="122">
        <v>15528</v>
      </c>
      <c r="H141" s="122">
        <v>586</v>
      </c>
      <c r="I141" s="122">
        <v>115866.849287451</v>
      </c>
      <c r="J141" s="122"/>
      <c r="K141" s="122">
        <v>62.221313151973803</v>
      </c>
      <c r="L141" s="122">
        <v>92.611756316320097</v>
      </c>
      <c r="M141" s="122"/>
      <c r="N141" s="122">
        <v>308.87194759809603</v>
      </c>
      <c r="O141" s="140">
        <v>-0.23921792619807</v>
      </c>
      <c r="P141" s="122">
        <v>157.245316072761</v>
      </c>
      <c r="Q141" s="122">
        <v>0</v>
      </c>
      <c r="R141" s="122"/>
      <c r="S141" s="122">
        <v>4038.9314360635399</v>
      </c>
      <c r="T141" s="122">
        <v>3881.6861199907798</v>
      </c>
      <c r="U141" s="122">
        <v>102858.058142008</v>
      </c>
    </row>
    <row r="142" spans="1:21" ht="12.75" x14ac:dyDescent="0.2">
      <c r="A142" s="122" t="s">
        <v>492</v>
      </c>
      <c r="B142" s="122">
        <v>3637</v>
      </c>
      <c r="C142" s="122">
        <v>3632.75200010976</v>
      </c>
      <c r="D142" s="122">
        <v>-11.1641959959762</v>
      </c>
      <c r="E142" s="122">
        <v>14.937962678679099</v>
      </c>
      <c r="F142" s="122"/>
      <c r="G142" s="122">
        <v>41336</v>
      </c>
      <c r="H142" s="122">
        <v>1296</v>
      </c>
      <c r="I142" s="122">
        <v>115866.849287451</v>
      </c>
      <c r="J142" s="122"/>
      <c r="K142" s="122">
        <v>81.447560320343896</v>
      </c>
      <c r="L142" s="122">
        <v>92.611756316320097</v>
      </c>
      <c r="M142" s="122"/>
      <c r="N142" s="122">
        <v>-1.09607101531219</v>
      </c>
      <c r="O142" s="140">
        <v>-0.23921792619807</v>
      </c>
      <c r="P142" s="122">
        <v>30.732778446472398</v>
      </c>
      <c r="Q142" s="122">
        <v>0</v>
      </c>
      <c r="R142" s="122"/>
      <c r="S142" s="122">
        <v>3255.6225440755302</v>
      </c>
      <c r="T142" s="122">
        <v>3224.8897656290501</v>
      </c>
      <c r="U142" s="122">
        <v>102858.058142008</v>
      </c>
    </row>
    <row r="143" spans="1:21" ht="12.75" x14ac:dyDescent="0.2">
      <c r="A143" s="122" t="s">
        <v>493</v>
      </c>
      <c r="B143" s="122">
        <v>4484</v>
      </c>
      <c r="C143" s="122">
        <v>3723.37736211934</v>
      </c>
      <c r="D143" s="122">
        <v>224.93892321475201</v>
      </c>
      <c r="E143" s="122">
        <v>535.30506170536705</v>
      </c>
      <c r="F143" s="122"/>
      <c r="G143" s="122">
        <v>9958</v>
      </c>
      <c r="H143" s="122">
        <v>320</v>
      </c>
      <c r="I143" s="122">
        <v>115866.849287451</v>
      </c>
      <c r="J143" s="122"/>
      <c r="K143" s="122">
        <v>317.55067953107198</v>
      </c>
      <c r="L143" s="122">
        <v>92.611756316320097</v>
      </c>
      <c r="M143" s="122"/>
      <c r="N143" s="122">
        <v>500.05960499897299</v>
      </c>
      <c r="O143" s="140">
        <v>-0.23921792619807</v>
      </c>
      <c r="P143" s="122">
        <v>570.31130048556304</v>
      </c>
      <c r="Q143" s="122">
        <v>0</v>
      </c>
      <c r="R143" s="122"/>
      <c r="S143" s="122">
        <v>3875.65159024682</v>
      </c>
      <c r="T143" s="122">
        <v>3305.34028976126</v>
      </c>
      <c r="U143" s="122">
        <v>102858.058142008</v>
      </c>
    </row>
    <row r="144" spans="1:21" ht="12.75" x14ac:dyDescent="0.2">
      <c r="A144" s="122" t="s">
        <v>494</v>
      </c>
      <c r="B144" s="122">
        <v>4409</v>
      </c>
      <c r="C144" s="122">
        <v>4101.9084504095599</v>
      </c>
      <c r="D144" s="122">
        <v>174.47385657736601</v>
      </c>
      <c r="E144" s="122">
        <v>133.04077753939401</v>
      </c>
      <c r="F144" s="122"/>
      <c r="G144" s="122">
        <v>14406</v>
      </c>
      <c r="H144" s="122">
        <v>510</v>
      </c>
      <c r="I144" s="122">
        <v>115866.849287451</v>
      </c>
      <c r="J144" s="122"/>
      <c r="K144" s="122">
        <v>267.085612893686</v>
      </c>
      <c r="L144" s="122">
        <v>92.611756316320097</v>
      </c>
      <c r="M144" s="122"/>
      <c r="N144" s="122">
        <v>167.85398847199801</v>
      </c>
      <c r="O144" s="140">
        <v>-0.23921792619807</v>
      </c>
      <c r="P144" s="122">
        <v>97.988348680591599</v>
      </c>
      <c r="Q144" s="122">
        <v>0</v>
      </c>
      <c r="R144" s="122"/>
      <c r="S144" s="122">
        <v>3739.3606694097398</v>
      </c>
      <c r="T144" s="122">
        <v>3641.37232072915</v>
      </c>
      <c r="U144" s="122">
        <v>102858.058142008</v>
      </c>
    </row>
    <row r="145" spans="1:21" ht="14.25" customHeight="1" x14ac:dyDescent="0.2">
      <c r="A145" s="19" t="s">
        <v>495</v>
      </c>
      <c r="B145" s="19"/>
      <c r="C145" s="19"/>
      <c r="D145" s="122"/>
      <c r="E145" s="122"/>
      <c r="F145" s="19"/>
      <c r="G145" s="122"/>
      <c r="H145" s="122"/>
      <c r="I145" s="122"/>
      <c r="J145" s="122"/>
      <c r="K145" s="122"/>
      <c r="L145" s="122"/>
      <c r="M145" s="122"/>
      <c r="N145" s="122"/>
      <c r="O145" s="140"/>
      <c r="P145" s="122"/>
      <c r="Q145" s="122"/>
      <c r="R145" s="122"/>
      <c r="S145" s="122"/>
      <c r="T145" s="122"/>
      <c r="U145" s="122"/>
    </row>
    <row r="146" spans="1:21" ht="12.75" x14ac:dyDescent="0.2">
      <c r="A146" s="122" t="s">
        <v>496</v>
      </c>
      <c r="B146" s="122">
        <v>4141</v>
      </c>
      <c r="C146" s="122">
        <v>3993.6780751504898</v>
      </c>
      <c r="D146" s="122">
        <v>11.971075859236899</v>
      </c>
      <c r="E146" s="122">
        <v>135.62102689802899</v>
      </c>
      <c r="F146" s="122"/>
      <c r="G146" s="122">
        <v>43867</v>
      </c>
      <c r="H146" s="122">
        <v>1512</v>
      </c>
      <c r="I146" s="122">
        <v>115866.849287451</v>
      </c>
      <c r="J146" s="122"/>
      <c r="K146" s="122">
        <v>104.582832175557</v>
      </c>
      <c r="L146" s="122">
        <v>92.611756316320097</v>
      </c>
      <c r="M146" s="122"/>
      <c r="N146" s="122">
        <v>140.57968342090399</v>
      </c>
      <c r="O146" s="140">
        <v>-0.23921792619807</v>
      </c>
      <c r="P146" s="122">
        <v>130.42315244895499</v>
      </c>
      <c r="Q146" s="122">
        <v>0</v>
      </c>
      <c r="R146" s="122"/>
      <c r="S146" s="122">
        <v>3675.7165144458199</v>
      </c>
      <c r="T146" s="122">
        <v>3545.2933619968599</v>
      </c>
      <c r="U146" s="122">
        <v>102858.058142008</v>
      </c>
    </row>
    <row r="147" spans="1:21" ht="12.75" x14ac:dyDescent="0.2">
      <c r="A147" s="122" t="s">
        <v>497</v>
      </c>
      <c r="B147" s="122">
        <v>3513</v>
      </c>
      <c r="C147" s="122">
        <v>3548.7441509826499</v>
      </c>
      <c r="D147" s="122">
        <v>-4.6493796873828801</v>
      </c>
      <c r="E147" s="122">
        <v>-30.726041781756901</v>
      </c>
      <c r="F147" s="122"/>
      <c r="G147" s="122">
        <v>98538</v>
      </c>
      <c r="H147" s="122">
        <v>3018</v>
      </c>
      <c r="I147" s="122">
        <v>115866.849287451</v>
      </c>
      <c r="J147" s="122"/>
      <c r="K147" s="122">
        <v>87.962376628937207</v>
      </c>
      <c r="L147" s="122">
        <v>92.611756316320097</v>
      </c>
      <c r="M147" s="122"/>
      <c r="N147" s="122">
        <v>-1.5734842658876</v>
      </c>
      <c r="O147" s="140">
        <v>-0.23921792619807</v>
      </c>
      <c r="P147" s="122">
        <v>-60.117817223824197</v>
      </c>
      <c r="Q147" s="122">
        <v>0</v>
      </c>
      <c r="R147" s="122"/>
      <c r="S147" s="122">
        <v>3090.1959649980699</v>
      </c>
      <c r="T147" s="122">
        <v>3150.3137822218901</v>
      </c>
      <c r="U147" s="122">
        <v>102858.058142008</v>
      </c>
    </row>
    <row r="148" spans="1:21" ht="12.75" x14ac:dyDescent="0.2">
      <c r="A148" s="122" t="s">
        <v>498</v>
      </c>
      <c r="B148" s="122">
        <v>4485</v>
      </c>
      <c r="C148" s="122">
        <v>4104.1023848394298</v>
      </c>
      <c r="D148" s="122">
        <v>230.71236550911499</v>
      </c>
      <c r="E148" s="122">
        <v>150.620530377188</v>
      </c>
      <c r="F148" s="122"/>
      <c r="G148" s="122">
        <v>10954</v>
      </c>
      <c r="H148" s="122">
        <v>388</v>
      </c>
      <c r="I148" s="122">
        <v>115866.849287451</v>
      </c>
      <c r="J148" s="122"/>
      <c r="K148" s="122">
        <v>323.32412182543499</v>
      </c>
      <c r="L148" s="122">
        <v>92.611756316320097</v>
      </c>
      <c r="M148" s="122"/>
      <c r="N148" s="122">
        <v>204.72329212363201</v>
      </c>
      <c r="O148" s="140">
        <v>-0.23921792619807</v>
      </c>
      <c r="P148" s="122">
        <v>96.278550704546404</v>
      </c>
      <c r="Q148" s="122">
        <v>0</v>
      </c>
      <c r="R148" s="122"/>
      <c r="S148" s="122">
        <v>3739.5984848928902</v>
      </c>
      <c r="T148" s="122">
        <v>3643.3199341883501</v>
      </c>
      <c r="U148" s="122">
        <v>102858.058142008</v>
      </c>
    </row>
    <row r="149" spans="1:21" ht="12.75" x14ac:dyDescent="0.2">
      <c r="A149" s="122" t="s">
        <v>499</v>
      </c>
      <c r="B149" s="122">
        <v>4187</v>
      </c>
      <c r="C149" s="122">
        <v>4315.3710805947703</v>
      </c>
      <c r="D149" s="122">
        <v>27.860314878464902</v>
      </c>
      <c r="E149" s="122">
        <v>-156.40745605291201</v>
      </c>
      <c r="F149" s="122"/>
      <c r="G149" s="122">
        <v>80442</v>
      </c>
      <c r="H149" s="122">
        <v>2996</v>
      </c>
      <c r="I149" s="122">
        <v>115866.849287451</v>
      </c>
      <c r="J149" s="122"/>
      <c r="K149" s="122">
        <v>120.472071194785</v>
      </c>
      <c r="L149" s="122">
        <v>92.611756316320097</v>
      </c>
      <c r="M149" s="122"/>
      <c r="N149" s="122">
        <v>-170.46213076513001</v>
      </c>
      <c r="O149" s="140">
        <v>-0.23921792619807</v>
      </c>
      <c r="P149" s="122">
        <v>-142.59199926689101</v>
      </c>
      <c r="Q149" s="122">
        <v>0</v>
      </c>
      <c r="R149" s="122"/>
      <c r="S149" s="122">
        <v>3688.2767284307802</v>
      </c>
      <c r="T149" s="122">
        <v>3830.8687276976698</v>
      </c>
      <c r="U149" s="122">
        <v>102858.058142008</v>
      </c>
    </row>
    <row r="150" spans="1:21" ht="12.75" x14ac:dyDescent="0.2">
      <c r="A150" s="122" t="s">
        <v>500</v>
      </c>
      <c r="B150" s="122">
        <v>4013</v>
      </c>
      <c r="C150" s="122">
        <v>3852.2063094271002</v>
      </c>
      <c r="D150" s="122">
        <v>56.122448010087901</v>
      </c>
      <c r="E150" s="122">
        <v>104.59822827555099</v>
      </c>
      <c r="F150" s="122"/>
      <c r="G150" s="122">
        <v>24664</v>
      </c>
      <c r="H150" s="122">
        <v>820</v>
      </c>
      <c r="I150" s="122">
        <v>115866.849287451</v>
      </c>
      <c r="J150" s="122"/>
      <c r="K150" s="122">
        <v>148.73420432640799</v>
      </c>
      <c r="L150" s="122">
        <v>92.611756316320097</v>
      </c>
      <c r="M150" s="122"/>
      <c r="N150" s="122">
        <v>29.600213699995901</v>
      </c>
      <c r="O150" s="140">
        <v>-0.23921792619807</v>
      </c>
      <c r="P150" s="122">
        <v>179.35702492490699</v>
      </c>
      <c r="Q150" s="122">
        <v>0</v>
      </c>
      <c r="R150" s="122"/>
      <c r="S150" s="122">
        <v>3599.0621691207698</v>
      </c>
      <c r="T150" s="122">
        <v>3419.7051441958602</v>
      </c>
      <c r="U150" s="122">
        <v>102858.058142008</v>
      </c>
    </row>
    <row r="151" spans="1:21" ht="12.75" x14ac:dyDescent="0.2">
      <c r="A151" s="122" t="s">
        <v>501</v>
      </c>
      <c r="B151" s="122">
        <v>3546</v>
      </c>
      <c r="C151" s="122">
        <v>3453.4568773204301</v>
      </c>
      <c r="D151" s="122">
        <v>34.794727083460899</v>
      </c>
      <c r="E151" s="122">
        <v>57.356444779352302</v>
      </c>
      <c r="F151" s="122"/>
      <c r="G151" s="122">
        <v>61868</v>
      </c>
      <c r="H151" s="122">
        <v>1844</v>
      </c>
      <c r="I151" s="122">
        <v>115866.849287451</v>
      </c>
      <c r="J151" s="122"/>
      <c r="K151" s="122">
        <v>127.406483399781</v>
      </c>
      <c r="L151" s="122">
        <v>92.611756316320097</v>
      </c>
      <c r="M151" s="122"/>
      <c r="N151" s="122">
        <v>73.942304734634902</v>
      </c>
      <c r="O151" s="140">
        <v>-0.23921792619807</v>
      </c>
      <c r="P151" s="122">
        <v>40.5313668978715</v>
      </c>
      <c r="Q151" s="122">
        <v>0</v>
      </c>
      <c r="R151" s="122"/>
      <c r="S151" s="122">
        <v>3106.25612305393</v>
      </c>
      <c r="T151" s="122">
        <v>3065.7247561560598</v>
      </c>
      <c r="U151" s="122">
        <v>102858.058142008</v>
      </c>
    </row>
    <row r="152" spans="1:21" ht="14.25" customHeight="1" x14ac:dyDescent="0.2">
      <c r="A152" s="19" t="s">
        <v>502</v>
      </c>
      <c r="B152" s="19"/>
      <c r="C152" s="19"/>
      <c r="D152" s="122"/>
      <c r="E152" s="122"/>
      <c r="F152" s="19"/>
      <c r="G152" s="122"/>
      <c r="H152" s="122"/>
      <c r="I152" s="122"/>
      <c r="J152" s="122"/>
      <c r="K152" s="122"/>
      <c r="L152" s="122"/>
      <c r="M152" s="122"/>
      <c r="N152" s="122"/>
      <c r="O152" s="140"/>
      <c r="P152" s="122"/>
      <c r="Q152" s="122"/>
      <c r="R152" s="122"/>
      <c r="S152" s="122"/>
      <c r="T152" s="122"/>
      <c r="U152" s="122"/>
    </row>
    <row r="153" spans="1:21" ht="12.75" x14ac:dyDescent="0.2">
      <c r="A153" s="122" t="s">
        <v>503</v>
      </c>
      <c r="B153" s="122">
        <v>4521</v>
      </c>
      <c r="C153" s="122">
        <v>4254.4766820157902</v>
      </c>
      <c r="D153" s="122">
        <v>37.883972675429902</v>
      </c>
      <c r="E153" s="122">
        <v>228.68309903655199</v>
      </c>
      <c r="F153" s="122"/>
      <c r="G153" s="122">
        <v>29549</v>
      </c>
      <c r="H153" s="122">
        <v>1085</v>
      </c>
      <c r="I153" s="122">
        <v>115866.849287451</v>
      </c>
      <c r="J153" s="122"/>
      <c r="K153" s="122">
        <v>130.49572899175001</v>
      </c>
      <c r="L153" s="122">
        <v>92.611756316320097</v>
      </c>
      <c r="M153" s="122"/>
      <c r="N153" s="122">
        <v>223.45627078978401</v>
      </c>
      <c r="O153" s="140">
        <v>-0.23921792619807</v>
      </c>
      <c r="P153" s="122">
        <v>233.67070935712201</v>
      </c>
      <c r="Q153" s="122">
        <v>0</v>
      </c>
      <c r="R153" s="122"/>
      <c r="S153" s="122">
        <v>4010.4818733247298</v>
      </c>
      <c r="T153" s="122">
        <v>3776.8111639676099</v>
      </c>
      <c r="U153" s="122">
        <v>102858.058142008</v>
      </c>
    </row>
    <row r="154" spans="1:21" ht="12.75" x14ac:dyDescent="0.2">
      <c r="A154" s="122" t="s">
        <v>504</v>
      </c>
      <c r="B154" s="122">
        <v>3707</v>
      </c>
      <c r="C154" s="122">
        <v>3764.3343968778699</v>
      </c>
      <c r="D154" s="122">
        <v>-12.8676539572637</v>
      </c>
      <c r="E154" s="122">
        <v>-44.930671885030598</v>
      </c>
      <c r="F154" s="122"/>
      <c r="G154" s="122">
        <v>40045</v>
      </c>
      <c r="H154" s="122">
        <v>1301</v>
      </c>
      <c r="I154" s="122">
        <v>115866.849287451</v>
      </c>
      <c r="J154" s="122"/>
      <c r="K154" s="122">
        <v>79.744102359056399</v>
      </c>
      <c r="L154" s="122">
        <v>92.611756316320097</v>
      </c>
      <c r="M154" s="122"/>
      <c r="N154" s="122">
        <v>-53.865971588963497</v>
      </c>
      <c r="O154" s="140">
        <v>-0.23921792619807</v>
      </c>
      <c r="P154" s="122">
        <v>-36.234590107295801</v>
      </c>
      <c r="Q154" s="122">
        <v>0</v>
      </c>
      <c r="R154" s="122"/>
      <c r="S154" s="122">
        <v>3305.4643396655201</v>
      </c>
      <c r="T154" s="122">
        <v>3341.6989297728201</v>
      </c>
      <c r="U154" s="122">
        <v>102858.058142008</v>
      </c>
    </row>
    <row r="155" spans="1:21" ht="12.75" x14ac:dyDescent="0.2">
      <c r="A155" s="122" t="s">
        <v>505</v>
      </c>
      <c r="B155" s="122">
        <v>3979</v>
      </c>
      <c r="C155" s="122">
        <v>3671.8367731938802</v>
      </c>
      <c r="D155" s="122">
        <v>162.72083183529099</v>
      </c>
      <c r="E155" s="122">
        <v>144.71192512942301</v>
      </c>
      <c r="F155" s="122"/>
      <c r="G155" s="122">
        <v>9940</v>
      </c>
      <c r="H155" s="122">
        <v>315</v>
      </c>
      <c r="I155" s="122">
        <v>115866.849287451</v>
      </c>
      <c r="J155" s="122"/>
      <c r="K155" s="122">
        <v>255.33258815161099</v>
      </c>
      <c r="L155" s="122">
        <v>92.611756316320097</v>
      </c>
      <c r="M155" s="122"/>
      <c r="N155" s="122">
        <v>163.29884910654701</v>
      </c>
      <c r="O155" s="140">
        <v>-0.23921792619807</v>
      </c>
      <c r="P155" s="122">
        <v>125.885783226101</v>
      </c>
      <c r="Q155" s="122">
        <v>0</v>
      </c>
      <c r="R155" s="122"/>
      <c r="S155" s="122">
        <v>3385.47213279678</v>
      </c>
      <c r="T155" s="122">
        <v>3259.5863495706799</v>
      </c>
      <c r="U155" s="122">
        <v>102858.058142008</v>
      </c>
    </row>
    <row r="156" spans="1:21" ht="12.75" x14ac:dyDescent="0.2">
      <c r="A156" s="122" t="s">
        <v>506</v>
      </c>
      <c r="B156" s="122">
        <v>4174</v>
      </c>
      <c r="C156" s="122">
        <v>3806.2170882166502</v>
      </c>
      <c r="D156" s="122">
        <v>177.617251317268</v>
      </c>
      <c r="E156" s="122">
        <v>189.71704443689899</v>
      </c>
      <c r="F156" s="122"/>
      <c r="G156" s="122">
        <v>9102</v>
      </c>
      <c r="H156" s="122">
        <v>299</v>
      </c>
      <c r="I156" s="122">
        <v>115866.849287451</v>
      </c>
      <c r="J156" s="122"/>
      <c r="K156" s="122">
        <v>270.22900763358803</v>
      </c>
      <c r="L156" s="122">
        <v>92.611756316320097</v>
      </c>
      <c r="M156" s="122"/>
      <c r="N156" s="122">
        <v>78.116723954768503</v>
      </c>
      <c r="O156" s="140">
        <v>-0.23921792619807</v>
      </c>
      <c r="P156" s="122">
        <v>301.07814699283102</v>
      </c>
      <c r="Q156" s="122">
        <v>0</v>
      </c>
      <c r="R156" s="122"/>
      <c r="S156" s="122">
        <v>3679.9574465380301</v>
      </c>
      <c r="T156" s="122">
        <v>3378.8792995452</v>
      </c>
      <c r="U156" s="122">
        <v>102858.058142008</v>
      </c>
    </row>
    <row r="157" spans="1:21" ht="12.75" x14ac:dyDescent="0.2">
      <c r="A157" s="122" t="s">
        <v>507</v>
      </c>
      <c r="B157" s="122">
        <v>3750</v>
      </c>
      <c r="C157" s="122">
        <v>3767.6761239903899</v>
      </c>
      <c r="D157" s="122">
        <v>-19.056114004348402</v>
      </c>
      <c r="E157" s="122">
        <v>1.8003696864897101</v>
      </c>
      <c r="F157" s="122"/>
      <c r="G157" s="122">
        <v>109880</v>
      </c>
      <c r="H157" s="122">
        <v>3573</v>
      </c>
      <c r="I157" s="122">
        <v>115866.849287451</v>
      </c>
      <c r="J157" s="122"/>
      <c r="K157" s="122">
        <v>73.555642311971695</v>
      </c>
      <c r="L157" s="122">
        <v>92.611756316320097</v>
      </c>
      <c r="M157" s="122"/>
      <c r="N157" s="122">
        <v>-15.3491404154615</v>
      </c>
      <c r="O157" s="140">
        <v>-0.23921792619807</v>
      </c>
      <c r="P157" s="122">
        <v>18.710661862242901</v>
      </c>
      <c r="Q157" s="122">
        <v>0</v>
      </c>
      <c r="R157" s="122"/>
      <c r="S157" s="122">
        <v>3363.3761309320898</v>
      </c>
      <c r="T157" s="122">
        <v>3344.6654690698501</v>
      </c>
      <c r="U157" s="122">
        <v>102858.058142008</v>
      </c>
    </row>
    <row r="158" spans="1:21" ht="12.75" x14ac:dyDescent="0.2">
      <c r="A158" s="122" t="s">
        <v>508</v>
      </c>
      <c r="B158" s="122">
        <v>4000</v>
      </c>
      <c r="C158" s="122">
        <v>3662.5275784813002</v>
      </c>
      <c r="D158" s="122">
        <v>149.514697479408</v>
      </c>
      <c r="E158" s="122">
        <v>188.42699020588401</v>
      </c>
      <c r="F158" s="122"/>
      <c r="G158" s="122">
        <v>4777</v>
      </c>
      <c r="H158" s="122">
        <v>151</v>
      </c>
      <c r="I158" s="122">
        <v>115866.849287451</v>
      </c>
      <c r="J158" s="122"/>
      <c r="K158" s="122">
        <v>242.126453795728</v>
      </c>
      <c r="L158" s="122">
        <v>92.611756316320097</v>
      </c>
      <c r="M158" s="122"/>
      <c r="N158" s="122">
        <v>58.528679053128599</v>
      </c>
      <c r="O158" s="140">
        <v>-0.23921792619807</v>
      </c>
      <c r="P158" s="122">
        <v>318.08608343244202</v>
      </c>
      <c r="Q158" s="122">
        <v>0</v>
      </c>
      <c r="R158" s="122"/>
      <c r="S158" s="122">
        <v>3569.4084153234198</v>
      </c>
      <c r="T158" s="122">
        <v>3251.32233189098</v>
      </c>
      <c r="U158" s="122">
        <v>102858.058142008</v>
      </c>
    </row>
    <row r="159" spans="1:21" ht="12.75" x14ac:dyDescent="0.2">
      <c r="A159" s="122" t="s">
        <v>509</v>
      </c>
      <c r="B159" s="122">
        <v>4376</v>
      </c>
      <c r="C159" s="122">
        <v>4164.6091736770804</v>
      </c>
      <c r="D159" s="122">
        <v>148.41663147157499</v>
      </c>
      <c r="E159" s="122">
        <v>63.075973184814004</v>
      </c>
      <c r="F159" s="122"/>
      <c r="G159" s="122">
        <v>5620</v>
      </c>
      <c r="H159" s="122">
        <v>202</v>
      </c>
      <c r="I159" s="122">
        <v>115866.849287451</v>
      </c>
      <c r="J159" s="122"/>
      <c r="K159" s="122">
        <v>241.02838778789501</v>
      </c>
      <c r="L159" s="122">
        <v>92.611756316320097</v>
      </c>
      <c r="M159" s="122"/>
      <c r="N159" s="122">
        <v>79.017487284291306</v>
      </c>
      <c r="O159" s="140">
        <v>-0.23921792619807</v>
      </c>
      <c r="P159" s="122">
        <v>46.8952411591386</v>
      </c>
      <c r="Q159" s="122">
        <v>0</v>
      </c>
      <c r="R159" s="122"/>
      <c r="S159" s="122">
        <v>3743.9286476868301</v>
      </c>
      <c r="T159" s="122">
        <v>3697.0334065276902</v>
      </c>
      <c r="U159" s="122">
        <v>102858.058142008</v>
      </c>
    </row>
    <row r="160" spans="1:21" ht="12.75" x14ac:dyDescent="0.2">
      <c r="A160" s="122" t="s">
        <v>510</v>
      </c>
      <c r="B160" s="122">
        <v>4062</v>
      </c>
      <c r="C160" s="122">
        <v>3948.64163577914</v>
      </c>
      <c r="D160" s="122">
        <v>24.088329618941899</v>
      </c>
      <c r="E160" s="122">
        <v>89.139164370027999</v>
      </c>
      <c r="F160" s="122"/>
      <c r="G160" s="122">
        <v>32806</v>
      </c>
      <c r="H160" s="122">
        <v>1118</v>
      </c>
      <c r="I160" s="122">
        <v>115866.849287451</v>
      </c>
      <c r="J160" s="122"/>
      <c r="K160" s="122">
        <v>116.700085935262</v>
      </c>
      <c r="L160" s="122">
        <v>92.611756316320097</v>
      </c>
      <c r="M160" s="122"/>
      <c r="N160" s="122">
        <v>52.7900074128233</v>
      </c>
      <c r="O160" s="140">
        <v>-0.23921792619807</v>
      </c>
      <c r="P160" s="122">
        <v>125.249103401035</v>
      </c>
      <c r="Q160" s="122">
        <v>0</v>
      </c>
      <c r="R160" s="122"/>
      <c r="S160" s="122">
        <v>3630.5624303157801</v>
      </c>
      <c r="T160" s="122">
        <v>3505.3133269147402</v>
      </c>
      <c r="U160" s="122">
        <v>102858.058142008</v>
      </c>
    </row>
    <row r="161" spans="1:21" ht="12.75" x14ac:dyDescent="0.2">
      <c r="A161" s="122" t="s">
        <v>511</v>
      </c>
      <c r="B161" s="122">
        <v>4687</v>
      </c>
      <c r="C161" s="122">
        <v>4108.7535208316103</v>
      </c>
      <c r="D161" s="122">
        <v>191.471340380736</v>
      </c>
      <c r="E161" s="122">
        <v>386.630694207668</v>
      </c>
      <c r="F161" s="122"/>
      <c r="G161" s="122">
        <v>6627</v>
      </c>
      <c r="H161" s="122">
        <v>235</v>
      </c>
      <c r="I161" s="122">
        <v>115866.849287451</v>
      </c>
      <c r="J161" s="122"/>
      <c r="K161" s="122">
        <v>284.08309669705602</v>
      </c>
      <c r="L161" s="122">
        <v>92.611756316320097</v>
      </c>
      <c r="M161" s="122"/>
      <c r="N161" s="122">
        <v>476.42637501183498</v>
      </c>
      <c r="O161" s="140">
        <v>-0.23921792619807</v>
      </c>
      <c r="P161" s="122">
        <v>296.595795477303</v>
      </c>
      <c r="Q161" s="122">
        <v>0</v>
      </c>
      <c r="R161" s="122"/>
      <c r="S161" s="122">
        <v>3944.0446657612802</v>
      </c>
      <c r="T161" s="122">
        <v>3647.4488702839799</v>
      </c>
      <c r="U161" s="122">
        <v>102858.058142008</v>
      </c>
    </row>
    <row r="162" spans="1:21" ht="12.75" x14ac:dyDescent="0.2">
      <c r="A162" s="122" t="s">
        <v>512</v>
      </c>
      <c r="B162" s="122">
        <v>4191</v>
      </c>
      <c r="C162" s="122">
        <v>3929.0628844197799</v>
      </c>
      <c r="D162" s="122">
        <v>179.370487153033</v>
      </c>
      <c r="E162" s="122">
        <v>82.312530187984606</v>
      </c>
      <c r="F162" s="122"/>
      <c r="G162" s="122">
        <v>5721</v>
      </c>
      <c r="H162" s="122">
        <v>194</v>
      </c>
      <c r="I162" s="122">
        <v>115866.849287451</v>
      </c>
      <c r="J162" s="122"/>
      <c r="K162" s="122">
        <v>271.98224346935302</v>
      </c>
      <c r="L162" s="122">
        <v>92.611756316320097</v>
      </c>
      <c r="M162" s="122"/>
      <c r="N162" s="122">
        <v>71.366220682901698</v>
      </c>
      <c r="O162" s="140">
        <v>-0.23921792619807</v>
      </c>
      <c r="P162" s="122">
        <v>93.019621766869506</v>
      </c>
      <c r="Q162" s="122">
        <v>0</v>
      </c>
      <c r="R162" s="122"/>
      <c r="S162" s="122">
        <v>3580.95237470335</v>
      </c>
      <c r="T162" s="122">
        <v>3487.93275293648</v>
      </c>
      <c r="U162" s="122">
        <v>102858.058142008</v>
      </c>
    </row>
    <row r="163" spans="1:21" ht="12.75" x14ac:dyDescent="0.2">
      <c r="A163" s="122" t="s">
        <v>513</v>
      </c>
      <c r="B163" s="122">
        <v>4302</v>
      </c>
      <c r="C163" s="122">
        <v>3886.2444268261402</v>
      </c>
      <c r="D163" s="122">
        <v>169.54382006606099</v>
      </c>
      <c r="E163" s="122">
        <v>246.196818466775</v>
      </c>
      <c r="F163" s="122"/>
      <c r="G163" s="122">
        <v>5307</v>
      </c>
      <c r="H163" s="122">
        <v>178</v>
      </c>
      <c r="I163" s="122">
        <v>115866.849287451</v>
      </c>
      <c r="J163" s="122"/>
      <c r="K163" s="122">
        <v>262.15557638238101</v>
      </c>
      <c r="L163" s="122">
        <v>92.611756316320097</v>
      </c>
      <c r="M163" s="122"/>
      <c r="N163" s="122">
        <v>261.00677898568802</v>
      </c>
      <c r="O163" s="140">
        <v>-0.23921792619807</v>
      </c>
      <c r="P163" s="122">
        <v>231.14764002166399</v>
      </c>
      <c r="Q163" s="122">
        <v>0</v>
      </c>
      <c r="R163" s="122"/>
      <c r="S163" s="122">
        <v>3681.0693188001501</v>
      </c>
      <c r="T163" s="122">
        <v>3449.9216787784899</v>
      </c>
      <c r="U163" s="122">
        <v>102858.058142008</v>
      </c>
    </row>
    <row r="164" spans="1:21" ht="12.75" x14ac:dyDescent="0.2">
      <c r="A164" s="122" t="s">
        <v>514</v>
      </c>
      <c r="B164" s="122">
        <v>3122</v>
      </c>
      <c r="C164" s="122">
        <v>3283.2132326296501</v>
      </c>
      <c r="D164" s="122">
        <v>-76.122098697019098</v>
      </c>
      <c r="E164" s="122">
        <v>-84.794244618997396</v>
      </c>
      <c r="F164" s="122"/>
      <c r="G164" s="122">
        <v>556640</v>
      </c>
      <c r="H164" s="122">
        <v>15773</v>
      </c>
      <c r="I164" s="122">
        <v>115866.849287451</v>
      </c>
      <c r="J164" s="122"/>
      <c r="K164" s="122">
        <v>16.489657619300999</v>
      </c>
      <c r="L164" s="122">
        <v>92.611756316320097</v>
      </c>
      <c r="M164" s="122"/>
      <c r="N164" s="122">
        <v>-91.3052621150064</v>
      </c>
      <c r="O164" s="140">
        <v>-0.23921792619807</v>
      </c>
      <c r="P164" s="122">
        <v>-78.522445049186402</v>
      </c>
      <c r="Q164" s="122">
        <v>0</v>
      </c>
      <c r="R164" s="122"/>
      <c r="S164" s="122">
        <v>2836.0725374779299</v>
      </c>
      <c r="T164" s="122">
        <v>2914.59498252712</v>
      </c>
      <c r="U164" s="122">
        <v>102858.058142008</v>
      </c>
    </row>
    <row r="165" spans="1:21" ht="12.75" x14ac:dyDescent="0.2">
      <c r="A165" s="122" t="s">
        <v>515</v>
      </c>
      <c r="B165" s="122">
        <v>4417</v>
      </c>
      <c r="C165" s="122">
        <v>4102.2537977478096</v>
      </c>
      <c r="D165" s="122">
        <v>173.989184075004</v>
      </c>
      <c r="E165" s="122">
        <v>140.72860091362401</v>
      </c>
      <c r="F165" s="122"/>
      <c r="G165" s="122">
        <v>13275</v>
      </c>
      <c r="H165" s="122">
        <v>470</v>
      </c>
      <c r="I165" s="122">
        <v>115866.849287451</v>
      </c>
      <c r="J165" s="122"/>
      <c r="K165" s="122">
        <v>266.600940391324</v>
      </c>
      <c r="L165" s="122">
        <v>92.611756316320097</v>
      </c>
      <c r="M165" s="122"/>
      <c r="N165" s="122">
        <v>142.37021326736999</v>
      </c>
      <c r="O165" s="140">
        <v>-0.23921792619807</v>
      </c>
      <c r="P165" s="122">
        <v>138.84777063368</v>
      </c>
      <c r="Q165" s="122">
        <v>0</v>
      </c>
      <c r="R165" s="122"/>
      <c r="S165" s="122">
        <v>3780.5266653036501</v>
      </c>
      <c r="T165" s="122">
        <v>3641.6788946699698</v>
      </c>
      <c r="U165" s="122">
        <v>102858.058142008</v>
      </c>
    </row>
    <row r="166" spans="1:21" ht="12.75" x14ac:dyDescent="0.2">
      <c r="A166" s="122" t="s">
        <v>516</v>
      </c>
      <c r="B166" s="122">
        <v>4290</v>
      </c>
      <c r="C166" s="122">
        <v>3896.4289397740899</v>
      </c>
      <c r="D166" s="122">
        <v>158.67194073117699</v>
      </c>
      <c r="E166" s="122">
        <v>234.60955918451501</v>
      </c>
      <c r="F166" s="122"/>
      <c r="G166" s="122">
        <v>9486</v>
      </c>
      <c r="H166" s="122">
        <v>319</v>
      </c>
      <c r="I166" s="122">
        <v>115866.849287451</v>
      </c>
      <c r="J166" s="122"/>
      <c r="K166" s="122">
        <v>251.28369704749699</v>
      </c>
      <c r="L166" s="122">
        <v>92.611756316320097</v>
      </c>
      <c r="M166" s="122"/>
      <c r="N166" s="122">
        <v>183.72088838535399</v>
      </c>
      <c r="O166" s="140">
        <v>-0.23921792619807</v>
      </c>
      <c r="P166" s="122">
        <v>285.25901205747903</v>
      </c>
      <c r="Q166" s="122">
        <v>0</v>
      </c>
      <c r="R166" s="122"/>
      <c r="S166" s="122">
        <v>3744.2217516000201</v>
      </c>
      <c r="T166" s="122">
        <v>3458.96273954255</v>
      </c>
      <c r="U166" s="122">
        <v>102858.058142008</v>
      </c>
    </row>
    <row r="167" spans="1:21" ht="12.75" x14ac:dyDescent="0.2">
      <c r="A167" s="122" t="s">
        <v>517</v>
      </c>
      <c r="B167" s="122">
        <v>4196</v>
      </c>
      <c r="C167" s="122">
        <v>3816.1274411649501</v>
      </c>
      <c r="D167" s="122">
        <v>150.59853829932501</v>
      </c>
      <c r="E167" s="122">
        <v>229.11891580857201</v>
      </c>
      <c r="F167" s="122"/>
      <c r="G167" s="122">
        <v>9048</v>
      </c>
      <c r="H167" s="122">
        <v>298</v>
      </c>
      <c r="I167" s="122">
        <v>115866.849287451</v>
      </c>
      <c r="J167" s="122"/>
      <c r="K167" s="122">
        <v>243.21029461564501</v>
      </c>
      <c r="L167" s="122">
        <v>92.611756316320097</v>
      </c>
      <c r="M167" s="122"/>
      <c r="N167" s="122">
        <v>267.72457774948498</v>
      </c>
      <c r="O167" s="140">
        <v>-0.23921792619807</v>
      </c>
      <c r="P167" s="122">
        <v>190.27403594146</v>
      </c>
      <c r="Q167" s="122">
        <v>0</v>
      </c>
      <c r="R167" s="122"/>
      <c r="S167" s="122">
        <v>3577.9510171879701</v>
      </c>
      <c r="T167" s="122">
        <v>3387.67698124651</v>
      </c>
      <c r="U167" s="122">
        <v>102858.058142008</v>
      </c>
    </row>
    <row r="168" spans="1:21" ht="12.75" x14ac:dyDescent="0.2">
      <c r="A168" s="122" t="s">
        <v>518</v>
      </c>
      <c r="B168" s="122">
        <v>4176</v>
      </c>
      <c r="C168" s="122">
        <v>4252.7392672606602</v>
      </c>
      <c r="D168" s="122">
        <v>40.931337752547897</v>
      </c>
      <c r="E168" s="122">
        <v>-117.75740032660001</v>
      </c>
      <c r="F168" s="122"/>
      <c r="G168" s="122">
        <v>37108</v>
      </c>
      <c r="H168" s="122">
        <v>1362</v>
      </c>
      <c r="I168" s="122">
        <v>115866.849287451</v>
      </c>
      <c r="J168" s="122"/>
      <c r="K168" s="122">
        <v>133.54309406886799</v>
      </c>
      <c r="L168" s="122">
        <v>92.611756316320097</v>
      </c>
      <c r="M168" s="122"/>
      <c r="N168" s="122">
        <v>-125.972270695502</v>
      </c>
      <c r="O168" s="140">
        <v>-0.23921792619807</v>
      </c>
      <c r="P168" s="122">
        <v>-109.781747883897</v>
      </c>
      <c r="Q168" s="122">
        <v>0</v>
      </c>
      <c r="R168" s="122"/>
      <c r="S168" s="122">
        <v>3665.4870671806498</v>
      </c>
      <c r="T168" s="122">
        <v>3775.2688150645399</v>
      </c>
      <c r="U168" s="122">
        <v>102858.058142008</v>
      </c>
    </row>
    <row r="169" spans="1:21" ht="12.75" x14ac:dyDescent="0.2">
      <c r="A169" s="122" t="s">
        <v>519</v>
      </c>
      <c r="B169" s="122">
        <v>3873</v>
      </c>
      <c r="C169" s="122">
        <v>3301.8616099563001</v>
      </c>
      <c r="D169" s="122">
        <v>149.36937575915201</v>
      </c>
      <c r="E169" s="122">
        <v>421.37216183580102</v>
      </c>
      <c r="F169" s="122"/>
      <c r="G169" s="122">
        <v>6913</v>
      </c>
      <c r="H169" s="122">
        <v>197</v>
      </c>
      <c r="I169" s="122">
        <v>115866.849287451</v>
      </c>
      <c r="J169" s="122"/>
      <c r="K169" s="122">
        <v>241.981132075472</v>
      </c>
      <c r="L169" s="122">
        <v>92.611756316320097</v>
      </c>
      <c r="M169" s="122"/>
      <c r="N169" s="122">
        <v>325.73357133486297</v>
      </c>
      <c r="O169" s="140">
        <v>-0.23921792619807</v>
      </c>
      <c r="P169" s="122">
        <v>516.77153441054099</v>
      </c>
      <c r="Q169" s="122">
        <v>0</v>
      </c>
      <c r="R169" s="122"/>
      <c r="S169" s="122">
        <v>3447.9211733481402</v>
      </c>
      <c r="T169" s="122">
        <v>2931.1496389375998</v>
      </c>
      <c r="U169" s="122">
        <v>102858.058142008</v>
      </c>
    </row>
    <row r="170" spans="1:21" ht="12.75" x14ac:dyDescent="0.2">
      <c r="A170" s="122" t="s">
        <v>520</v>
      </c>
      <c r="B170" s="122">
        <v>3652</v>
      </c>
      <c r="C170" s="122">
        <v>3629.45431018929</v>
      </c>
      <c r="D170" s="122">
        <v>22.0787438432789</v>
      </c>
      <c r="E170" s="122">
        <v>0.413279311595597</v>
      </c>
      <c r="F170" s="122"/>
      <c r="G170" s="122">
        <v>43289</v>
      </c>
      <c r="H170" s="122">
        <v>1356</v>
      </c>
      <c r="I170" s="122">
        <v>115866.849287451</v>
      </c>
      <c r="J170" s="122"/>
      <c r="K170" s="122">
        <v>114.690500159599</v>
      </c>
      <c r="L170" s="122">
        <v>92.611756316320097</v>
      </c>
      <c r="M170" s="122"/>
      <c r="N170" s="122">
        <v>-0.159584418923259</v>
      </c>
      <c r="O170" s="140">
        <v>-0.23921792619807</v>
      </c>
      <c r="P170" s="122">
        <v>0.746925115916383</v>
      </c>
      <c r="Q170" s="122">
        <v>0</v>
      </c>
      <c r="R170" s="122"/>
      <c r="S170" s="122">
        <v>3222.7092444248201</v>
      </c>
      <c r="T170" s="122">
        <v>3221.9623193089001</v>
      </c>
      <c r="U170" s="122">
        <v>102858.058142008</v>
      </c>
    </row>
    <row r="171" spans="1:21" ht="12.75" x14ac:dyDescent="0.2">
      <c r="A171" s="122" t="s">
        <v>521</v>
      </c>
      <c r="B171" s="122">
        <v>4134</v>
      </c>
      <c r="C171" s="122">
        <v>4151.5252693675402</v>
      </c>
      <c r="D171" s="122">
        <v>58.332318250923898</v>
      </c>
      <c r="E171" s="122">
        <v>-75.679330399666995</v>
      </c>
      <c r="F171" s="122"/>
      <c r="G171" s="122">
        <v>40692</v>
      </c>
      <c r="H171" s="122">
        <v>1458</v>
      </c>
      <c r="I171" s="122">
        <v>115866.849287451</v>
      </c>
      <c r="J171" s="122"/>
      <c r="K171" s="122">
        <v>150.944074567244</v>
      </c>
      <c r="L171" s="122">
        <v>92.611756316320097</v>
      </c>
      <c r="M171" s="122"/>
      <c r="N171" s="122">
        <v>-48.486711215050498</v>
      </c>
      <c r="O171" s="140">
        <v>-0.23921792619807</v>
      </c>
      <c r="P171" s="122">
        <v>-103.11116751048201</v>
      </c>
      <c r="Q171" s="122">
        <v>0</v>
      </c>
      <c r="R171" s="122"/>
      <c r="S171" s="122">
        <v>3582.3073120689901</v>
      </c>
      <c r="T171" s="122">
        <v>3685.4184795794699</v>
      </c>
      <c r="U171" s="122">
        <v>102858.058142008</v>
      </c>
    </row>
    <row r="172" spans="1:21" ht="12.75" x14ac:dyDescent="0.2">
      <c r="A172" s="122" t="s">
        <v>522</v>
      </c>
      <c r="B172" s="122">
        <v>3711</v>
      </c>
      <c r="C172" s="122">
        <v>3673.7188865449102</v>
      </c>
      <c r="D172" s="122">
        <v>1.3470212245470301</v>
      </c>
      <c r="E172" s="122">
        <v>35.637098743897297</v>
      </c>
      <c r="F172" s="122"/>
      <c r="G172" s="122">
        <v>39235</v>
      </c>
      <c r="H172" s="122">
        <v>1244</v>
      </c>
      <c r="I172" s="122">
        <v>115866.849287451</v>
      </c>
      <c r="J172" s="122"/>
      <c r="K172" s="122">
        <v>93.958777540867104</v>
      </c>
      <c r="L172" s="122">
        <v>92.611756316320097</v>
      </c>
      <c r="M172" s="122"/>
      <c r="N172" s="122">
        <v>10.0838350924287</v>
      </c>
      <c r="O172" s="140">
        <v>-0.23921792619807</v>
      </c>
      <c r="P172" s="122">
        <v>60.951144469168</v>
      </c>
      <c r="Q172" s="122">
        <v>0</v>
      </c>
      <c r="R172" s="122"/>
      <c r="S172" s="122">
        <v>3322.2082957029702</v>
      </c>
      <c r="T172" s="122">
        <v>3261.2571512338</v>
      </c>
      <c r="U172" s="122">
        <v>102858.058142008</v>
      </c>
    </row>
    <row r="173" spans="1:21" ht="12.75" x14ac:dyDescent="0.2">
      <c r="A173" s="122" t="s">
        <v>523</v>
      </c>
      <c r="B173" s="122">
        <v>4111</v>
      </c>
      <c r="C173" s="122">
        <v>3722.12125114846</v>
      </c>
      <c r="D173" s="122">
        <v>82.878496560842905</v>
      </c>
      <c r="E173" s="122">
        <v>306.45411073547598</v>
      </c>
      <c r="F173" s="122"/>
      <c r="G173" s="122">
        <v>13728</v>
      </c>
      <c r="H173" s="122">
        <v>441</v>
      </c>
      <c r="I173" s="122">
        <v>115866.849287451</v>
      </c>
      <c r="J173" s="122"/>
      <c r="K173" s="122">
        <v>175.49025287716299</v>
      </c>
      <c r="L173" s="122">
        <v>92.611756316320097</v>
      </c>
      <c r="M173" s="122"/>
      <c r="N173" s="122">
        <v>346.35155780959502</v>
      </c>
      <c r="O173" s="140">
        <v>-0.23921792619807</v>
      </c>
      <c r="P173" s="122">
        <v>266.317445735158</v>
      </c>
      <c r="Q173" s="122">
        <v>0</v>
      </c>
      <c r="R173" s="122"/>
      <c r="S173" s="122">
        <v>3570.54265265719</v>
      </c>
      <c r="T173" s="122">
        <v>3304.2252069220299</v>
      </c>
      <c r="U173" s="122">
        <v>102858.058142008</v>
      </c>
    </row>
    <row r="174" spans="1:21" ht="12.75" x14ac:dyDescent="0.2">
      <c r="A174" s="122" t="s">
        <v>524</v>
      </c>
      <c r="B174" s="122">
        <v>3621</v>
      </c>
      <c r="C174" s="122">
        <v>3507.0199406840102</v>
      </c>
      <c r="D174" s="122">
        <v>16.9857669034939</v>
      </c>
      <c r="E174" s="122">
        <v>96.643785897563603</v>
      </c>
      <c r="F174" s="122"/>
      <c r="G174" s="122">
        <v>14570</v>
      </c>
      <c r="H174" s="122">
        <v>441</v>
      </c>
      <c r="I174" s="122">
        <v>115866.849287451</v>
      </c>
      <c r="J174" s="122"/>
      <c r="K174" s="122">
        <v>109.59752321981399</v>
      </c>
      <c r="L174" s="122">
        <v>92.611756316320097</v>
      </c>
      <c r="M174" s="122"/>
      <c r="N174" s="122">
        <v>52.477118793276503</v>
      </c>
      <c r="O174" s="140">
        <v>-0.23921792619807</v>
      </c>
      <c r="P174" s="122">
        <v>140.57123507565299</v>
      </c>
      <c r="Q174" s="122">
        <v>0</v>
      </c>
      <c r="R174" s="122"/>
      <c r="S174" s="122">
        <v>3253.84533532449</v>
      </c>
      <c r="T174" s="122">
        <v>3113.2741002488401</v>
      </c>
      <c r="U174" s="122">
        <v>102858.058142008</v>
      </c>
    </row>
    <row r="175" spans="1:21" ht="12.75" x14ac:dyDescent="0.2">
      <c r="A175" s="122" t="s">
        <v>525</v>
      </c>
      <c r="B175" s="122">
        <v>3656</v>
      </c>
      <c r="C175" s="122">
        <v>3536.05623057718</v>
      </c>
      <c r="D175" s="122">
        <v>-14.5580565810371</v>
      </c>
      <c r="E175" s="122">
        <v>134.11114232147801</v>
      </c>
      <c r="F175" s="122"/>
      <c r="G175" s="122">
        <v>24215</v>
      </c>
      <c r="H175" s="122">
        <v>739</v>
      </c>
      <c r="I175" s="122">
        <v>115866.849287451</v>
      </c>
      <c r="J175" s="122"/>
      <c r="K175" s="122">
        <v>78.053699735283004</v>
      </c>
      <c r="L175" s="122">
        <v>92.611756316320097</v>
      </c>
      <c r="M175" s="122"/>
      <c r="N175" s="122">
        <v>88.004496895428005</v>
      </c>
      <c r="O175" s="140">
        <v>-0.23921792619807</v>
      </c>
      <c r="P175" s="122">
        <v>179.97856982133001</v>
      </c>
      <c r="Q175" s="122">
        <v>0</v>
      </c>
      <c r="R175" s="122"/>
      <c r="S175" s="122">
        <v>3319.0289504508601</v>
      </c>
      <c r="T175" s="122">
        <v>3139.0503806295301</v>
      </c>
      <c r="U175" s="122">
        <v>102858.058142008</v>
      </c>
    </row>
    <row r="176" spans="1:21" ht="12.75" x14ac:dyDescent="0.2">
      <c r="A176" s="122" t="s">
        <v>526</v>
      </c>
      <c r="B176" s="122">
        <v>4253</v>
      </c>
      <c r="C176" s="122">
        <v>4127.7014811328299</v>
      </c>
      <c r="D176" s="122">
        <v>51.724602750531901</v>
      </c>
      <c r="E176" s="122">
        <v>73.137628663894105</v>
      </c>
      <c r="F176" s="122"/>
      <c r="G176" s="122">
        <v>34218</v>
      </c>
      <c r="H176" s="122">
        <v>1219</v>
      </c>
      <c r="I176" s="122">
        <v>115866.849287451</v>
      </c>
      <c r="J176" s="122"/>
      <c r="K176" s="122">
        <v>144.336359066852</v>
      </c>
      <c r="L176" s="122">
        <v>92.611756316320097</v>
      </c>
      <c r="M176" s="122"/>
      <c r="N176" s="122">
        <v>67.248420840435301</v>
      </c>
      <c r="O176" s="140">
        <v>-0.23921792619807</v>
      </c>
      <c r="P176" s="122">
        <v>78.7876185611549</v>
      </c>
      <c r="Q176" s="122">
        <v>0</v>
      </c>
      <c r="R176" s="122"/>
      <c r="S176" s="122">
        <v>3743.0570929637502</v>
      </c>
      <c r="T176" s="122">
        <v>3664.2694744025898</v>
      </c>
      <c r="U176" s="122">
        <v>102858.058142008</v>
      </c>
    </row>
    <row r="177" spans="1:21" ht="12.75" x14ac:dyDescent="0.2">
      <c r="A177" s="122" t="s">
        <v>527</v>
      </c>
      <c r="B177" s="122">
        <v>3831</v>
      </c>
      <c r="C177" s="122">
        <v>3591.7107630669798</v>
      </c>
      <c r="D177" s="122">
        <v>20.507777211376901</v>
      </c>
      <c r="E177" s="122">
        <v>218.37457968195301</v>
      </c>
      <c r="F177" s="122"/>
      <c r="G177" s="122">
        <v>9323</v>
      </c>
      <c r="H177" s="122">
        <v>289</v>
      </c>
      <c r="I177" s="122">
        <v>115866.849287451</v>
      </c>
      <c r="J177" s="122"/>
      <c r="K177" s="122">
        <v>113.119533527697</v>
      </c>
      <c r="L177" s="122">
        <v>92.611756316320097</v>
      </c>
      <c r="M177" s="122"/>
      <c r="N177" s="122">
        <v>184.84562042531201</v>
      </c>
      <c r="O177" s="140">
        <v>-0.23921792619807</v>
      </c>
      <c r="P177" s="122">
        <v>251.66432101239599</v>
      </c>
      <c r="Q177" s="122">
        <v>0</v>
      </c>
      <c r="R177" s="122"/>
      <c r="S177" s="122">
        <v>3440.1206980412899</v>
      </c>
      <c r="T177" s="122">
        <v>3188.4563770288901</v>
      </c>
      <c r="U177" s="122">
        <v>102858.058142008</v>
      </c>
    </row>
    <row r="178" spans="1:21" ht="12.75" x14ac:dyDescent="0.2">
      <c r="A178" s="122" t="s">
        <v>528</v>
      </c>
      <c r="B178" s="122">
        <v>4421</v>
      </c>
      <c r="C178" s="122">
        <v>3858.1278838114799</v>
      </c>
      <c r="D178" s="122">
        <v>165.08724817323699</v>
      </c>
      <c r="E178" s="122">
        <v>398.15637590190698</v>
      </c>
      <c r="F178" s="122"/>
      <c r="G178" s="122">
        <v>10361</v>
      </c>
      <c r="H178" s="122">
        <v>345</v>
      </c>
      <c r="I178" s="122">
        <v>115866.849287451</v>
      </c>
      <c r="J178" s="122"/>
      <c r="K178" s="122">
        <v>257.69900448955701</v>
      </c>
      <c r="L178" s="122">
        <v>92.611756316320097</v>
      </c>
      <c r="M178" s="122"/>
      <c r="N178" s="122">
        <v>341.39319983580498</v>
      </c>
      <c r="O178" s="140">
        <v>-0.23921792619807</v>
      </c>
      <c r="P178" s="122">
        <v>454.68033404181</v>
      </c>
      <c r="Q178" s="122">
        <v>0</v>
      </c>
      <c r="R178" s="122"/>
      <c r="S178" s="122">
        <v>3879.6422160023199</v>
      </c>
      <c r="T178" s="122">
        <v>3424.9618819605098</v>
      </c>
      <c r="U178" s="122">
        <v>102858.058142008</v>
      </c>
    </row>
    <row r="179" spans="1:21" ht="12.75" x14ac:dyDescent="0.2">
      <c r="A179" s="122" t="s">
        <v>529</v>
      </c>
      <c r="B179" s="122">
        <v>3912</v>
      </c>
      <c r="C179" s="122">
        <v>4011.70879717042</v>
      </c>
      <c r="D179" s="122">
        <v>-71.595211376686805</v>
      </c>
      <c r="E179" s="122">
        <v>-28.1277738428468</v>
      </c>
      <c r="F179" s="122"/>
      <c r="G179" s="122">
        <v>64465</v>
      </c>
      <c r="H179" s="122">
        <v>2232</v>
      </c>
      <c r="I179" s="122">
        <v>115866.849287451</v>
      </c>
      <c r="J179" s="122"/>
      <c r="K179" s="122">
        <v>21.016544939633299</v>
      </c>
      <c r="L179" s="122">
        <v>92.611756316320097</v>
      </c>
      <c r="M179" s="122"/>
      <c r="N179" s="122">
        <v>-63.7852539941305</v>
      </c>
      <c r="O179" s="140">
        <v>-0.23921792619807</v>
      </c>
      <c r="P179" s="122">
        <v>7.2904883822388902</v>
      </c>
      <c r="Q179" s="122">
        <v>0</v>
      </c>
      <c r="R179" s="122"/>
      <c r="S179" s="122">
        <v>3568.5901978829302</v>
      </c>
      <c r="T179" s="122">
        <v>3561.2997095006899</v>
      </c>
      <c r="U179" s="122">
        <v>102858.058142008</v>
      </c>
    </row>
    <row r="180" spans="1:21" ht="12.75" x14ac:dyDescent="0.2">
      <c r="A180" s="122" t="s">
        <v>530</v>
      </c>
      <c r="B180" s="122">
        <v>4293</v>
      </c>
      <c r="C180" s="122">
        <v>3938.2292244393102</v>
      </c>
      <c r="D180" s="122">
        <v>137.62550524626201</v>
      </c>
      <c r="E180" s="122">
        <v>216.798247217332</v>
      </c>
      <c r="F180" s="122"/>
      <c r="G180" s="122">
        <v>15093</v>
      </c>
      <c r="H180" s="122">
        <v>513</v>
      </c>
      <c r="I180" s="122">
        <v>115866.849287451</v>
      </c>
      <c r="J180" s="122"/>
      <c r="K180" s="122">
        <v>230.23726156258201</v>
      </c>
      <c r="L180" s="122">
        <v>92.611756316320097</v>
      </c>
      <c r="M180" s="122"/>
      <c r="N180" s="122">
        <v>233.488994744298</v>
      </c>
      <c r="O180" s="140">
        <v>-0.23921792619807</v>
      </c>
      <c r="P180" s="122">
        <v>199.86828176416799</v>
      </c>
      <c r="Q180" s="122">
        <v>0</v>
      </c>
      <c r="R180" s="122"/>
      <c r="S180" s="122">
        <v>3695.9382365014699</v>
      </c>
      <c r="T180" s="122">
        <v>3496.0699547373101</v>
      </c>
      <c r="U180" s="122">
        <v>102858.058142008</v>
      </c>
    </row>
    <row r="181" spans="1:21" ht="12.75" x14ac:dyDescent="0.2">
      <c r="A181" s="122" t="s">
        <v>531</v>
      </c>
      <c r="B181" s="122">
        <v>3875</v>
      </c>
      <c r="C181" s="122">
        <v>4101.7286930196997</v>
      </c>
      <c r="D181" s="122">
        <v>-80.675277926464901</v>
      </c>
      <c r="E181" s="122">
        <v>-145.87491972132699</v>
      </c>
      <c r="F181" s="122"/>
      <c r="G181" s="122">
        <v>37316</v>
      </c>
      <c r="H181" s="122">
        <v>1321</v>
      </c>
      <c r="I181" s="122">
        <v>115866.849287451</v>
      </c>
      <c r="J181" s="122"/>
      <c r="K181" s="122">
        <v>11.9364783898552</v>
      </c>
      <c r="L181" s="122">
        <v>92.611756316320097</v>
      </c>
      <c r="M181" s="122"/>
      <c r="N181" s="122">
        <v>-148.23501126283301</v>
      </c>
      <c r="O181" s="140">
        <v>-0.23921792619807</v>
      </c>
      <c r="P181" s="122">
        <v>-143.75404610601899</v>
      </c>
      <c r="Q181" s="122">
        <v>0</v>
      </c>
      <c r="R181" s="122"/>
      <c r="S181" s="122">
        <v>3497.4586992469899</v>
      </c>
      <c r="T181" s="122">
        <v>3641.2127453530102</v>
      </c>
      <c r="U181" s="122">
        <v>102858.058142008</v>
      </c>
    </row>
    <row r="182" spans="1:21" ht="12.75" x14ac:dyDescent="0.2">
      <c r="A182" s="122" t="s">
        <v>532</v>
      </c>
      <c r="B182" s="122">
        <v>4004</v>
      </c>
      <c r="C182" s="122">
        <v>3919.4118363740899</v>
      </c>
      <c r="D182" s="122">
        <v>6.28827077660873</v>
      </c>
      <c r="E182" s="122">
        <v>78.413970195411494</v>
      </c>
      <c r="F182" s="122"/>
      <c r="G182" s="122">
        <v>18979</v>
      </c>
      <c r="H182" s="122">
        <v>642</v>
      </c>
      <c r="I182" s="122">
        <v>115866.849287451</v>
      </c>
      <c r="J182" s="122"/>
      <c r="K182" s="122">
        <v>98.900027092928795</v>
      </c>
      <c r="L182" s="122">
        <v>92.611756316320097</v>
      </c>
      <c r="M182" s="122"/>
      <c r="N182" s="122">
        <v>40.352258440722402</v>
      </c>
      <c r="O182" s="140">
        <v>-0.23921792619807</v>
      </c>
      <c r="P182" s="122">
        <v>116.236464023902</v>
      </c>
      <c r="Q182" s="122">
        <v>0</v>
      </c>
      <c r="R182" s="122"/>
      <c r="S182" s="122">
        <v>3595.6017270603802</v>
      </c>
      <c r="T182" s="122">
        <v>3479.36526303647</v>
      </c>
      <c r="U182" s="122">
        <v>102858.058142008</v>
      </c>
    </row>
    <row r="183" spans="1:21" ht="12.75" x14ac:dyDescent="0.2">
      <c r="A183" s="122" t="s">
        <v>533</v>
      </c>
      <c r="B183" s="122">
        <v>3774</v>
      </c>
      <c r="C183" s="122">
        <v>3696.4891788637001</v>
      </c>
      <c r="D183" s="122">
        <v>25.9755651963109</v>
      </c>
      <c r="E183" s="122">
        <v>51.604188267310199</v>
      </c>
      <c r="F183" s="122"/>
      <c r="G183" s="122">
        <v>54133</v>
      </c>
      <c r="H183" s="122">
        <v>1727</v>
      </c>
      <c r="I183" s="122">
        <v>115866.849287451</v>
      </c>
      <c r="J183" s="122"/>
      <c r="K183" s="122">
        <v>118.58732151263099</v>
      </c>
      <c r="L183" s="122">
        <v>92.611756316320097</v>
      </c>
      <c r="M183" s="122"/>
      <c r="N183" s="122">
        <v>67.203184086561095</v>
      </c>
      <c r="O183" s="140">
        <v>-0.23921792619807</v>
      </c>
      <c r="P183" s="122">
        <v>35.765974521861203</v>
      </c>
      <c r="Q183" s="122">
        <v>0</v>
      </c>
      <c r="R183" s="122"/>
      <c r="S183" s="122">
        <v>3317.2369148216399</v>
      </c>
      <c r="T183" s="122">
        <v>3281.4709402997801</v>
      </c>
      <c r="U183" s="122">
        <v>102858.058142008</v>
      </c>
    </row>
    <row r="184" spans="1:21" ht="12.75" x14ac:dyDescent="0.2">
      <c r="A184" s="122" t="s">
        <v>534</v>
      </c>
      <c r="B184" s="122">
        <v>3918</v>
      </c>
      <c r="C184" s="122">
        <v>3757.8437606740999</v>
      </c>
      <c r="D184" s="122">
        <v>121.32590830176601</v>
      </c>
      <c r="E184" s="122">
        <v>38.716850968073103</v>
      </c>
      <c r="F184" s="122"/>
      <c r="G184" s="122">
        <v>9065</v>
      </c>
      <c r="H184" s="122">
        <v>294</v>
      </c>
      <c r="I184" s="122">
        <v>115866.849287451</v>
      </c>
      <c r="J184" s="122"/>
      <c r="K184" s="122">
        <v>213.93766461808599</v>
      </c>
      <c r="L184" s="122">
        <v>92.611756316320097</v>
      </c>
      <c r="M184" s="122"/>
      <c r="N184" s="122">
        <v>85.603031910321505</v>
      </c>
      <c r="O184" s="140">
        <v>-0.23921792619807</v>
      </c>
      <c r="P184" s="122">
        <v>-8.4085479003733798</v>
      </c>
      <c r="Q184" s="122">
        <v>0</v>
      </c>
      <c r="R184" s="122"/>
      <c r="S184" s="122">
        <v>3327.52847292151</v>
      </c>
      <c r="T184" s="122">
        <v>3335.9370208218902</v>
      </c>
      <c r="U184" s="122">
        <v>102858.058142008</v>
      </c>
    </row>
    <row r="185" spans="1:21" ht="12.75" x14ac:dyDescent="0.2">
      <c r="A185" s="122" t="s">
        <v>535</v>
      </c>
      <c r="B185" s="122">
        <v>4274</v>
      </c>
      <c r="C185" s="122">
        <v>4088.8901685403098</v>
      </c>
      <c r="D185" s="122">
        <v>28.2988887239169</v>
      </c>
      <c r="E185" s="122">
        <v>156.944461495697</v>
      </c>
      <c r="F185" s="122"/>
      <c r="G185" s="122">
        <v>25815</v>
      </c>
      <c r="H185" s="122">
        <v>911</v>
      </c>
      <c r="I185" s="122">
        <v>115866.849287451</v>
      </c>
      <c r="J185" s="122"/>
      <c r="K185" s="122">
        <v>120.910645040237</v>
      </c>
      <c r="L185" s="122">
        <v>92.611756316320097</v>
      </c>
      <c r="M185" s="122"/>
      <c r="N185" s="122">
        <v>111.685607627972</v>
      </c>
      <c r="O185" s="140">
        <v>-0.23921792619807</v>
      </c>
      <c r="P185" s="122">
        <v>201.96409743722401</v>
      </c>
      <c r="Q185" s="122">
        <v>0</v>
      </c>
      <c r="R185" s="122"/>
      <c r="S185" s="122">
        <v>3831.7797459892099</v>
      </c>
      <c r="T185" s="122">
        <v>3629.8156485519798</v>
      </c>
      <c r="U185" s="122">
        <v>102858.058142008</v>
      </c>
    </row>
    <row r="186" spans="1:21" ht="12.75" x14ac:dyDescent="0.2">
      <c r="A186" s="122" t="s">
        <v>536</v>
      </c>
      <c r="B186" s="122">
        <v>3237</v>
      </c>
      <c r="C186" s="122">
        <v>3428.4326534325</v>
      </c>
      <c r="D186" s="122">
        <v>-6.3965296268418701</v>
      </c>
      <c r="E186" s="122">
        <v>-184.58264426995299</v>
      </c>
      <c r="F186" s="122"/>
      <c r="G186" s="122">
        <v>13079</v>
      </c>
      <c r="H186" s="122">
        <v>387</v>
      </c>
      <c r="I186" s="122">
        <v>115866.849287451</v>
      </c>
      <c r="J186" s="122"/>
      <c r="K186" s="122">
        <v>86.2152266894782</v>
      </c>
      <c r="L186" s="122">
        <v>92.611756316320097</v>
      </c>
      <c r="M186" s="122"/>
      <c r="N186" s="122">
        <v>-174.89219658330299</v>
      </c>
      <c r="O186" s="140">
        <v>-0.23921792619807</v>
      </c>
      <c r="P186" s="122">
        <v>-194.5123098828</v>
      </c>
      <c r="Q186" s="122">
        <v>0</v>
      </c>
      <c r="R186" s="122"/>
      <c r="S186" s="122">
        <v>2848.9977827050998</v>
      </c>
      <c r="T186" s="122">
        <v>3043.5100925879001</v>
      </c>
      <c r="U186" s="122">
        <v>102858.058142008</v>
      </c>
    </row>
    <row r="187" spans="1:21" ht="12.75" x14ac:dyDescent="0.2">
      <c r="A187" s="122" t="s">
        <v>537</v>
      </c>
      <c r="B187" s="122">
        <v>4656</v>
      </c>
      <c r="C187" s="122">
        <v>4079.5894121248898</v>
      </c>
      <c r="D187" s="122">
        <v>171.32760817692699</v>
      </c>
      <c r="E187" s="122">
        <v>405.07012750475099</v>
      </c>
      <c r="F187" s="122"/>
      <c r="G187" s="122">
        <v>10679</v>
      </c>
      <c r="H187" s="122">
        <v>376</v>
      </c>
      <c r="I187" s="122">
        <v>115866.849287451</v>
      </c>
      <c r="J187" s="122"/>
      <c r="K187" s="122">
        <v>263.93936449324701</v>
      </c>
      <c r="L187" s="122">
        <v>92.611756316320097</v>
      </c>
      <c r="M187" s="122"/>
      <c r="N187" s="122">
        <v>372.90402063935198</v>
      </c>
      <c r="O187" s="140">
        <v>-0.23921792619807</v>
      </c>
      <c r="P187" s="122">
        <v>436.997016443951</v>
      </c>
      <c r="Q187" s="122">
        <v>0</v>
      </c>
      <c r="R187" s="122"/>
      <c r="S187" s="122">
        <v>4058.55613821519</v>
      </c>
      <c r="T187" s="122">
        <v>3621.5591217712399</v>
      </c>
      <c r="U187" s="122">
        <v>102858.058142008</v>
      </c>
    </row>
    <row r="188" spans="1:21" ht="12.75" x14ac:dyDescent="0.2">
      <c r="A188" s="122" t="s">
        <v>538</v>
      </c>
      <c r="B188" s="122">
        <v>3519</v>
      </c>
      <c r="C188" s="122">
        <v>3336.4799533035698</v>
      </c>
      <c r="D188" s="122">
        <v>151.311527777371</v>
      </c>
      <c r="E188" s="122">
        <v>31.356696585639501</v>
      </c>
      <c r="F188" s="122"/>
      <c r="G188" s="122">
        <v>12606</v>
      </c>
      <c r="H188" s="122">
        <v>363</v>
      </c>
      <c r="I188" s="122">
        <v>115866.849287451</v>
      </c>
      <c r="J188" s="122"/>
      <c r="K188" s="122">
        <v>243.923284093691</v>
      </c>
      <c r="L188" s="122">
        <v>92.611756316320097</v>
      </c>
      <c r="M188" s="122"/>
      <c r="N188" s="122">
        <v>64.4843162660259</v>
      </c>
      <c r="O188" s="140">
        <v>-0.23921792619807</v>
      </c>
      <c r="P188" s="122">
        <v>-2.0101410209449599</v>
      </c>
      <c r="Q188" s="122">
        <v>0</v>
      </c>
      <c r="R188" s="122"/>
      <c r="S188" s="122">
        <v>2959.8711143771902</v>
      </c>
      <c r="T188" s="122">
        <v>2961.8812553981402</v>
      </c>
      <c r="U188" s="122">
        <v>102858.058142008</v>
      </c>
    </row>
    <row r="189" spans="1:21" ht="12.75" x14ac:dyDescent="0.2">
      <c r="A189" s="122" t="s">
        <v>539</v>
      </c>
      <c r="B189" s="122">
        <v>4401</v>
      </c>
      <c r="C189" s="122">
        <v>4134.3636376281202</v>
      </c>
      <c r="D189" s="122">
        <v>-46.810229598762803</v>
      </c>
      <c r="E189" s="122">
        <v>313.67119079278598</v>
      </c>
      <c r="F189" s="122"/>
      <c r="G189" s="122">
        <v>11070</v>
      </c>
      <c r="H189" s="122">
        <v>395</v>
      </c>
      <c r="I189" s="122">
        <v>115866.849287451</v>
      </c>
      <c r="J189" s="122"/>
      <c r="K189" s="122">
        <v>45.801526717557302</v>
      </c>
      <c r="L189" s="122">
        <v>92.611756316320097</v>
      </c>
      <c r="M189" s="122"/>
      <c r="N189" s="122">
        <v>304.82146780559202</v>
      </c>
      <c r="O189" s="140">
        <v>-0.23921792619807</v>
      </c>
      <c r="P189" s="122">
        <v>322.28169585378299</v>
      </c>
      <c r="Q189" s="122">
        <v>0</v>
      </c>
      <c r="R189" s="122"/>
      <c r="S189" s="122">
        <v>3992.465342294</v>
      </c>
      <c r="T189" s="122">
        <v>3670.1836464402199</v>
      </c>
      <c r="U189" s="122">
        <v>102858.058142008</v>
      </c>
    </row>
    <row r="190" spans="1:21" ht="12.75" x14ac:dyDescent="0.2">
      <c r="A190" s="122" t="s">
        <v>540</v>
      </c>
      <c r="B190" s="122">
        <v>4239</v>
      </c>
      <c r="C190" s="122">
        <v>3992.9108803443</v>
      </c>
      <c r="D190" s="122">
        <v>90.479757299892896</v>
      </c>
      <c r="E190" s="122">
        <v>155.46588272611001</v>
      </c>
      <c r="F190" s="122"/>
      <c r="G190" s="122">
        <v>12797</v>
      </c>
      <c r="H190" s="122">
        <v>441</v>
      </c>
      <c r="I190" s="122">
        <v>115866.849287451</v>
      </c>
      <c r="J190" s="122"/>
      <c r="K190" s="122">
        <v>183.09151361621301</v>
      </c>
      <c r="L190" s="122">
        <v>92.611756316320097</v>
      </c>
      <c r="M190" s="122"/>
      <c r="N190" s="122">
        <v>169.48394936003899</v>
      </c>
      <c r="O190" s="140">
        <v>-0.23921792619807</v>
      </c>
      <c r="P190" s="122">
        <v>141.20859816598301</v>
      </c>
      <c r="Q190" s="122">
        <v>0</v>
      </c>
      <c r="R190" s="122"/>
      <c r="S190" s="122">
        <v>3685.8209010983601</v>
      </c>
      <c r="T190" s="122">
        <v>3544.6123029323699</v>
      </c>
      <c r="U190" s="122">
        <v>102858.058142008</v>
      </c>
    </row>
    <row r="191" spans="1:21" ht="12.75" x14ac:dyDescent="0.2">
      <c r="A191" s="122" t="s">
        <v>541</v>
      </c>
      <c r="B191" s="122">
        <v>3927</v>
      </c>
      <c r="C191" s="122">
        <v>3635.7090157574198</v>
      </c>
      <c r="D191" s="122">
        <v>178.366386855928</v>
      </c>
      <c r="E191" s="122">
        <v>112.53930203954501</v>
      </c>
      <c r="F191" s="122"/>
      <c r="G191" s="122">
        <v>15584</v>
      </c>
      <c r="H191" s="122">
        <v>489</v>
      </c>
      <c r="I191" s="122">
        <v>115866.849287451</v>
      </c>
      <c r="J191" s="122"/>
      <c r="K191" s="122">
        <v>270.978143172248</v>
      </c>
      <c r="L191" s="122">
        <v>92.611756316320097</v>
      </c>
      <c r="M191" s="122"/>
      <c r="N191" s="122">
        <v>230.47218624077399</v>
      </c>
      <c r="O191" s="140">
        <v>-0.23921792619807</v>
      </c>
      <c r="P191" s="122">
        <v>-5.6328000878820603</v>
      </c>
      <c r="Q191" s="122">
        <v>0</v>
      </c>
      <c r="R191" s="122"/>
      <c r="S191" s="122">
        <v>3221.8819863239501</v>
      </c>
      <c r="T191" s="122">
        <v>3227.5147864118298</v>
      </c>
      <c r="U191" s="122">
        <v>102858.058142008</v>
      </c>
    </row>
    <row r="192" spans="1:21" ht="12.75" x14ac:dyDescent="0.2">
      <c r="A192" s="122" t="s">
        <v>542</v>
      </c>
      <c r="B192" s="122">
        <v>4714</v>
      </c>
      <c r="C192" s="122">
        <v>4427.6564350673498</v>
      </c>
      <c r="D192" s="122">
        <v>163.40269902699399</v>
      </c>
      <c r="E192" s="122">
        <v>123.39614696198301</v>
      </c>
      <c r="F192" s="122"/>
      <c r="G192" s="122">
        <v>11776</v>
      </c>
      <c r="H192" s="122">
        <v>450</v>
      </c>
      <c r="I192" s="122">
        <v>115866.849287451</v>
      </c>
      <c r="J192" s="122"/>
      <c r="K192" s="122">
        <v>256.01445534331401</v>
      </c>
      <c r="L192" s="122">
        <v>92.611756316320097</v>
      </c>
      <c r="M192" s="122"/>
      <c r="N192" s="122">
        <v>102.16854418334999</v>
      </c>
      <c r="O192" s="140">
        <v>-0.23921792619807</v>
      </c>
      <c r="P192" s="122">
        <v>144.38453181441901</v>
      </c>
      <c r="Q192" s="122">
        <v>0</v>
      </c>
      <c r="R192" s="122"/>
      <c r="S192" s="122">
        <v>4074.9319302437402</v>
      </c>
      <c r="T192" s="122">
        <v>3930.5473984293199</v>
      </c>
      <c r="U192" s="122">
        <v>102858.058142008</v>
      </c>
    </row>
    <row r="193" spans="1:21" ht="12.75" x14ac:dyDescent="0.2">
      <c r="A193" s="122" t="s">
        <v>543</v>
      </c>
      <c r="B193" s="122">
        <v>3881</v>
      </c>
      <c r="C193" s="122">
        <v>4006.47755141794</v>
      </c>
      <c r="D193" s="122">
        <v>-46.162683001575097</v>
      </c>
      <c r="E193" s="122">
        <v>-79.352025219557504</v>
      </c>
      <c r="F193" s="122"/>
      <c r="G193" s="122">
        <v>57753</v>
      </c>
      <c r="H193" s="122">
        <v>1997</v>
      </c>
      <c r="I193" s="122">
        <v>115866.849287451</v>
      </c>
      <c r="J193" s="122"/>
      <c r="K193" s="122">
        <v>46.449073314745</v>
      </c>
      <c r="L193" s="122">
        <v>92.611756316320097</v>
      </c>
      <c r="M193" s="122"/>
      <c r="N193" s="122">
        <v>-101.01235842554701</v>
      </c>
      <c r="O193" s="140">
        <v>-0.23921792619807</v>
      </c>
      <c r="P193" s="122">
        <v>-57.930909939766003</v>
      </c>
      <c r="Q193" s="122">
        <v>0</v>
      </c>
      <c r="R193" s="122"/>
      <c r="S193" s="122">
        <v>3498.72488473047</v>
      </c>
      <c r="T193" s="122">
        <v>3556.6557946702401</v>
      </c>
      <c r="U193" s="122">
        <v>102858.058142008</v>
      </c>
    </row>
    <row r="194" spans="1:21" ht="12.75" x14ac:dyDescent="0.2">
      <c r="A194" s="122" t="s">
        <v>544</v>
      </c>
      <c r="B194" s="122">
        <v>4606</v>
      </c>
      <c r="C194" s="122">
        <v>4175.3819563045499</v>
      </c>
      <c r="D194" s="122">
        <v>153.02843817314499</v>
      </c>
      <c r="E194" s="122">
        <v>277.724146149425</v>
      </c>
      <c r="F194" s="122"/>
      <c r="G194" s="122">
        <v>9435</v>
      </c>
      <c r="H194" s="122">
        <v>340</v>
      </c>
      <c r="I194" s="122">
        <v>115866.849287451</v>
      </c>
      <c r="J194" s="122"/>
      <c r="K194" s="122">
        <v>245.64019448946499</v>
      </c>
      <c r="L194" s="122">
        <v>92.611756316320097</v>
      </c>
      <c r="M194" s="122"/>
      <c r="N194" s="122">
        <v>385.09557794967901</v>
      </c>
      <c r="O194" s="140">
        <v>-0.23921792619807</v>
      </c>
      <c r="P194" s="122">
        <v>170.11349642297199</v>
      </c>
      <c r="Q194" s="122">
        <v>0</v>
      </c>
      <c r="R194" s="122"/>
      <c r="S194" s="122">
        <v>3876.7101862250702</v>
      </c>
      <c r="T194" s="122">
        <v>3706.5966898020902</v>
      </c>
      <c r="U194" s="122">
        <v>102858.058142008</v>
      </c>
    </row>
    <row r="195" spans="1:21" ht="12.75" x14ac:dyDescent="0.2">
      <c r="A195" s="122" t="s">
        <v>545</v>
      </c>
      <c r="B195" s="122">
        <v>3962</v>
      </c>
      <c r="C195" s="122">
        <v>3860.5479840173898</v>
      </c>
      <c r="D195" s="122">
        <v>-10.409496911840099</v>
      </c>
      <c r="E195" s="122">
        <v>112.159348611262</v>
      </c>
      <c r="F195" s="122"/>
      <c r="G195" s="122">
        <v>55164</v>
      </c>
      <c r="H195" s="122">
        <v>1838</v>
      </c>
      <c r="I195" s="122">
        <v>115866.849287451</v>
      </c>
      <c r="J195" s="122"/>
      <c r="K195" s="122">
        <v>82.202259404480003</v>
      </c>
      <c r="L195" s="122">
        <v>92.611756316320097</v>
      </c>
      <c r="M195" s="122"/>
      <c r="N195" s="122">
        <v>88.955296807239804</v>
      </c>
      <c r="O195" s="140">
        <v>-0.23921792619807</v>
      </c>
      <c r="P195" s="122">
        <v>135.12418248908699</v>
      </c>
      <c r="Q195" s="122">
        <v>0</v>
      </c>
      <c r="R195" s="122"/>
      <c r="S195" s="122">
        <v>3562.2344512333898</v>
      </c>
      <c r="T195" s="122">
        <v>3427.1102687443099</v>
      </c>
      <c r="U195" s="122">
        <v>102858.058142008</v>
      </c>
    </row>
    <row r="196" spans="1:21" ht="12.75" x14ac:dyDescent="0.2">
      <c r="A196" s="122" t="s">
        <v>546</v>
      </c>
      <c r="B196" s="122">
        <v>4122</v>
      </c>
      <c r="C196" s="122">
        <v>3933.8558534819399</v>
      </c>
      <c r="D196" s="122">
        <v>51.211036282457897</v>
      </c>
      <c r="E196" s="122">
        <v>137.289591306994</v>
      </c>
      <c r="F196" s="122"/>
      <c r="G196" s="122">
        <v>23887</v>
      </c>
      <c r="H196" s="122">
        <v>811</v>
      </c>
      <c r="I196" s="122">
        <v>115866.849287451</v>
      </c>
      <c r="J196" s="122"/>
      <c r="K196" s="122">
        <v>143.82279259877799</v>
      </c>
      <c r="L196" s="122">
        <v>92.611756316320097</v>
      </c>
      <c r="M196" s="122"/>
      <c r="N196" s="122">
        <v>77.981508043384594</v>
      </c>
      <c r="O196" s="140">
        <v>-0.23921792619807</v>
      </c>
      <c r="P196" s="122">
        <v>196.358456644406</v>
      </c>
      <c r="Q196" s="122">
        <v>0</v>
      </c>
      <c r="R196" s="122"/>
      <c r="S196" s="122">
        <v>3688.5460546336299</v>
      </c>
      <c r="T196" s="122">
        <v>3492.1875979892202</v>
      </c>
      <c r="U196" s="122">
        <v>102858.058142008</v>
      </c>
    </row>
    <row r="197" spans="1:21" ht="12.75" x14ac:dyDescent="0.2">
      <c r="A197" s="122" t="s">
        <v>547</v>
      </c>
      <c r="B197" s="122">
        <v>4055</v>
      </c>
      <c r="C197" s="122">
        <v>3720.8318082555002</v>
      </c>
      <c r="D197" s="122">
        <v>81.327752909473901</v>
      </c>
      <c r="E197" s="122">
        <v>253.21135250819501</v>
      </c>
      <c r="F197" s="122"/>
      <c r="G197" s="122">
        <v>15788</v>
      </c>
      <c r="H197" s="122">
        <v>507</v>
      </c>
      <c r="I197" s="122">
        <v>115866.849287451</v>
      </c>
      <c r="J197" s="122"/>
      <c r="K197" s="122">
        <v>173.93950922579401</v>
      </c>
      <c r="L197" s="122">
        <v>92.611756316320097</v>
      </c>
      <c r="M197" s="122"/>
      <c r="N197" s="122">
        <v>252.96741971327799</v>
      </c>
      <c r="O197" s="140">
        <v>-0.23921792619807</v>
      </c>
      <c r="P197" s="122">
        <v>253.216067376914</v>
      </c>
      <c r="Q197" s="122">
        <v>0</v>
      </c>
      <c r="R197" s="122"/>
      <c r="S197" s="122">
        <v>3556.29660183334</v>
      </c>
      <c r="T197" s="122">
        <v>3303.0805344564301</v>
      </c>
      <c r="U197" s="122">
        <v>102858.058142008</v>
      </c>
    </row>
    <row r="198" spans="1:21" ht="12.75" x14ac:dyDescent="0.2">
      <c r="A198" s="122" t="s">
        <v>548</v>
      </c>
      <c r="B198" s="122">
        <v>4306</v>
      </c>
      <c r="C198" s="122">
        <v>4082.7805238074902</v>
      </c>
      <c r="D198" s="122">
        <v>20.144694855376901</v>
      </c>
      <c r="E198" s="122">
        <v>202.60477631026001</v>
      </c>
      <c r="F198" s="122"/>
      <c r="G198" s="122">
        <v>11295</v>
      </c>
      <c r="H198" s="122">
        <v>398</v>
      </c>
      <c r="I198" s="122">
        <v>115866.849287451</v>
      </c>
      <c r="J198" s="122"/>
      <c r="K198" s="122">
        <v>112.75645117169699</v>
      </c>
      <c r="L198" s="122">
        <v>92.611756316320097</v>
      </c>
      <c r="M198" s="122"/>
      <c r="N198" s="122">
        <v>146.75684242707101</v>
      </c>
      <c r="O198" s="140">
        <v>-0.23921792619807</v>
      </c>
      <c r="P198" s="122">
        <v>258.21349226725101</v>
      </c>
      <c r="Q198" s="122">
        <v>0</v>
      </c>
      <c r="R198" s="122"/>
      <c r="S198" s="122">
        <v>3882.6054480458502</v>
      </c>
      <c r="T198" s="122">
        <v>3624.3919557785998</v>
      </c>
      <c r="U198" s="122">
        <v>102858.058142008</v>
      </c>
    </row>
    <row r="199" spans="1:21" ht="12.75" x14ac:dyDescent="0.2">
      <c r="A199" s="122" t="s">
        <v>549</v>
      </c>
      <c r="B199" s="122">
        <v>4035</v>
      </c>
      <c r="C199" s="122">
        <v>4098.6912673112001</v>
      </c>
      <c r="D199" s="122">
        <v>-2.6874255414563599</v>
      </c>
      <c r="E199" s="122">
        <v>-60.754170592957401</v>
      </c>
      <c r="F199" s="122"/>
      <c r="G199" s="122">
        <v>38955</v>
      </c>
      <c r="H199" s="122">
        <v>1378</v>
      </c>
      <c r="I199" s="122">
        <v>115866.849287451</v>
      </c>
      <c r="J199" s="122"/>
      <c r="K199" s="122">
        <v>89.924330774863705</v>
      </c>
      <c r="L199" s="122">
        <v>92.611756316320097</v>
      </c>
      <c r="M199" s="122"/>
      <c r="N199" s="122">
        <v>-64.186435148324605</v>
      </c>
      <c r="O199" s="140">
        <v>-0.23921792619807</v>
      </c>
      <c r="P199" s="122">
        <v>-57.561123963788297</v>
      </c>
      <c r="Q199" s="122">
        <v>0</v>
      </c>
      <c r="R199" s="122"/>
      <c r="S199" s="122">
        <v>3580.9552184745899</v>
      </c>
      <c r="T199" s="122">
        <v>3638.51634243838</v>
      </c>
      <c r="U199" s="122">
        <v>102858.058142008</v>
      </c>
    </row>
    <row r="200" spans="1:21" ht="12.75" x14ac:dyDescent="0.2">
      <c r="A200" s="122" t="s">
        <v>550</v>
      </c>
      <c r="B200" s="122">
        <v>4257</v>
      </c>
      <c r="C200" s="122">
        <v>4172.6910023838</v>
      </c>
      <c r="D200" s="122">
        <v>-8.4714957404796696</v>
      </c>
      <c r="E200" s="122">
        <v>92.892770074144096</v>
      </c>
      <c r="F200" s="122"/>
      <c r="G200" s="122">
        <v>12801</v>
      </c>
      <c r="H200" s="122">
        <v>461</v>
      </c>
      <c r="I200" s="122">
        <v>115866.849287451</v>
      </c>
      <c r="J200" s="122"/>
      <c r="K200" s="122">
        <v>84.140260575840401</v>
      </c>
      <c r="L200" s="122">
        <v>92.611756316320097</v>
      </c>
      <c r="M200" s="122"/>
      <c r="N200" s="122">
        <v>18.932292338936399</v>
      </c>
      <c r="O200" s="140">
        <v>-0.23921792619807</v>
      </c>
      <c r="P200" s="122">
        <v>166.61402988315399</v>
      </c>
      <c r="Q200" s="122">
        <v>0</v>
      </c>
      <c r="R200" s="122"/>
      <c r="S200" s="122">
        <v>3870.8218889149298</v>
      </c>
      <c r="T200" s="122">
        <v>3704.2078590317701</v>
      </c>
      <c r="U200" s="122">
        <v>102858.058142008</v>
      </c>
    </row>
    <row r="201" spans="1:21" ht="12.75" x14ac:dyDescent="0.2">
      <c r="A201" s="122" t="s">
        <v>551</v>
      </c>
      <c r="B201" s="122">
        <v>4344</v>
      </c>
      <c r="C201" s="122">
        <v>4154.6243618298504</v>
      </c>
      <c r="D201" s="122">
        <v>49.438194871443898</v>
      </c>
      <c r="E201" s="122">
        <v>139.65010519666299</v>
      </c>
      <c r="F201" s="122"/>
      <c r="G201" s="122">
        <v>12773</v>
      </c>
      <c r="H201" s="122">
        <v>458</v>
      </c>
      <c r="I201" s="122">
        <v>115866.849287451</v>
      </c>
      <c r="J201" s="122"/>
      <c r="K201" s="122">
        <v>142.04995118776401</v>
      </c>
      <c r="L201" s="122">
        <v>92.611756316320097</v>
      </c>
      <c r="M201" s="122"/>
      <c r="N201" s="122">
        <v>241.08941213537</v>
      </c>
      <c r="O201" s="140">
        <v>-0.23921792619807</v>
      </c>
      <c r="P201" s="122">
        <v>37.9715803317577</v>
      </c>
      <c r="Q201" s="122">
        <v>0</v>
      </c>
      <c r="R201" s="122"/>
      <c r="S201" s="122">
        <v>3726.1412060296898</v>
      </c>
      <c r="T201" s="122">
        <v>3688.1696256979299</v>
      </c>
      <c r="U201" s="122">
        <v>102858.058142008</v>
      </c>
    </row>
    <row r="202" spans="1:21" ht="14.25" customHeight="1" x14ac:dyDescent="0.2">
      <c r="A202" s="19" t="s">
        <v>552</v>
      </c>
      <c r="B202" s="19"/>
      <c r="C202" s="19"/>
      <c r="D202" s="122"/>
      <c r="E202" s="122"/>
      <c r="F202" s="19"/>
      <c r="G202" s="122"/>
      <c r="H202" s="122"/>
      <c r="I202" s="122"/>
      <c r="J202" s="122"/>
      <c r="K202" s="122"/>
      <c r="L202" s="122"/>
      <c r="M202" s="122"/>
      <c r="N202" s="122"/>
      <c r="O202" s="140"/>
      <c r="P202" s="122"/>
      <c r="Q202" s="122"/>
      <c r="R202" s="122"/>
      <c r="S202" s="122"/>
      <c r="T202" s="122"/>
      <c r="U202" s="122"/>
    </row>
    <row r="203" spans="1:21" ht="12.75" x14ac:dyDescent="0.2">
      <c r="A203" s="122" t="s">
        <v>553</v>
      </c>
      <c r="B203" s="122">
        <v>4025</v>
      </c>
      <c r="C203" s="122">
        <v>3771.2093419727798</v>
      </c>
      <c r="D203" s="122">
        <v>4.6296229940247304</v>
      </c>
      <c r="E203" s="122">
        <v>248.694321058638</v>
      </c>
      <c r="F203" s="122"/>
      <c r="G203" s="122">
        <v>26054</v>
      </c>
      <c r="H203" s="122">
        <v>848</v>
      </c>
      <c r="I203" s="122">
        <v>115866.849287451</v>
      </c>
      <c r="J203" s="122"/>
      <c r="K203" s="122">
        <v>97.241379310344797</v>
      </c>
      <c r="L203" s="122">
        <v>92.611756316320097</v>
      </c>
      <c r="M203" s="122"/>
      <c r="N203" s="122">
        <v>220.52213091197001</v>
      </c>
      <c r="O203" s="140">
        <v>-0.23921792619807</v>
      </c>
      <c r="P203" s="122">
        <v>276.62729327910699</v>
      </c>
      <c r="Q203" s="122">
        <v>0</v>
      </c>
      <c r="R203" s="122"/>
      <c r="S203" s="122">
        <v>3624.4292931418099</v>
      </c>
      <c r="T203" s="122">
        <v>3347.8019998627001</v>
      </c>
      <c r="U203" s="122">
        <v>102858.058142008</v>
      </c>
    </row>
    <row r="204" spans="1:21" ht="12.75" x14ac:dyDescent="0.2">
      <c r="A204" s="122" t="s">
        <v>554</v>
      </c>
      <c r="B204" s="122">
        <v>3532</v>
      </c>
      <c r="C204" s="122">
        <v>3193.6089118638401</v>
      </c>
      <c r="D204" s="122">
        <v>128.17313350529599</v>
      </c>
      <c r="E204" s="122">
        <v>210.287819437157</v>
      </c>
      <c r="F204" s="122"/>
      <c r="G204" s="122">
        <v>8526</v>
      </c>
      <c r="H204" s="122">
        <v>235</v>
      </c>
      <c r="I204" s="122">
        <v>115866.849287451</v>
      </c>
      <c r="J204" s="122"/>
      <c r="K204" s="122">
        <v>220.78488982161599</v>
      </c>
      <c r="L204" s="122">
        <v>92.611756316320097</v>
      </c>
      <c r="M204" s="122"/>
      <c r="N204" s="122">
        <v>255.25169931686</v>
      </c>
      <c r="O204" s="140">
        <v>-0.23921792619807</v>
      </c>
      <c r="P204" s="122">
        <v>165.084721631256</v>
      </c>
      <c r="Q204" s="122">
        <v>0</v>
      </c>
      <c r="R204" s="122"/>
      <c r="S204" s="122">
        <v>3000.1355852685901</v>
      </c>
      <c r="T204" s="122">
        <v>2835.0508636373302</v>
      </c>
      <c r="U204" s="122">
        <v>102858.058142008</v>
      </c>
    </row>
    <row r="205" spans="1:21" ht="12.75" x14ac:dyDescent="0.2">
      <c r="A205" s="122" t="s">
        <v>555</v>
      </c>
      <c r="B205" s="122">
        <v>4547</v>
      </c>
      <c r="C205" s="122">
        <v>4207.5735416428497</v>
      </c>
      <c r="D205" s="122">
        <v>92.132644210688895</v>
      </c>
      <c r="E205" s="122">
        <v>247.17107937044099</v>
      </c>
      <c r="F205" s="122"/>
      <c r="G205" s="122">
        <v>10960</v>
      </c>
      <c r="H205" s="122">
        <v>398</v>
      </c>
      <c r="I205" s="122">
        <v>115866.849287451</v>
      </c>
      <c r="J205" s="122"/>
      <c r="K205" s="122">
        <v>184.74440052700899</v>
      </c>
      <c r="L205" s="122">
        <v>92.611756316320097</v>
      </c>
      <c r="M205" s="122"/>
      <c r="N205" s="122">
        <v>385.73121386945701</v>
      </c>
      <c r="O205" s="140">
        <v>-0.23921792619807</v>
      </c>
      <c r="P205" s="122">
        <v>108.371726945226</v>
      </c>
      <c r="Q205" s="122">
        <v>0</v>
      </c>
      <c r="R205" s="122"/>
      <c r="S205" s="122">
        <v>3843.54573611669</v>
      </c>
      <c r="T205" s="122">
        <v>3735.1740091714601</v>
      </c>
      <c r="U205" s="122">
        <v>102858.058142008</v>
      </c>
    </row>
    <row r="206" spans="1:21" ht="12.75" x14ac:dyDescent="0.2">
      <c r="A206" s="122" t="s">
        <v>556</v>
      </c>
      <c r="B206" s="122">
        <v>4983</v>
      </c>
      <c r="C206" s="122">
        <v>4401.54392105854</v>
      </c>
      <c r="D206" s="122">
        <v>183.995558831474</v>
      </c>
      <c r="E206" s="122">
        <v>397.82212182132997</v>
      </c>
      <c r="F206" s="122"/>
      <c r="G206" s="122">
        <v>11451</v>
      </c>
      <c r="H206" s="122">
        <v>435</v>
      </c>
      <c r="I206" s="122">
        <v>115866.849287451</v>
      </c>
      <c r="J206" s="122"/>
      <c r="K206" s="122">
        <v>276.607315147794</v>
      </c>
      <c r="L206" s="122">
        <v>92.611756316320097</v>
      </c>
      <c r="M206" s="122"/>
      <c r="N206" s="122">
        <v>371.641839627536</v>
      </c>
      <c r="O206" s="140">
        <v>-0.23921792619807</v>
      </c>
      <c r="P206" s="122">
        <v>423.763186088927</v>
      </c>
      <c r="Q206" s="122">
        <v>0</v>
      </c>
      <c r="R206" s="122"/>
      <c r="S206" s="122">
        <v>4331.1298171057397</v>
      </c>
      <c r="T206" s="122">
        <v>3907.3666310168101</v>
      </c>
      <c r="U206" s="122">
        <v>102858.058142008</v>
      </c>
    </row>
    <row r="207" spans="1:21" ht="12.75" x14ac:dyDescent="0.2">
      <c r="A207" s="122" t="s">
        <v>557</v>
      </c>
      <c r="B207" s="122">
        <v>3943</v>
      </c>
      <c r="C207" s="122">
        <v>3464.6271827098399</v>
      </c>
      <c r="D207" s="122">
        <v>170.24101113062801</v>
      </c>
      <c r="E207" s="122">
        <v>308.00431512428003</v>
      </c>
      <c r="F207" s="122"/>
      <c r="G207" s="122">
        <v>9063</v>
      </c>
      <c r="H207" s="122">
        <v>271</v>
      </c>
      <c r="I207" s="122">
        <v>115866.849287451</v>
      </c>
      <c r="J207" s="122"/>
      <c r="K207" s="122">
        <v>262.85276744694801</v>
      </c>
      <c r="L207" s="122">
        <v>92.611756316320097</v>
      </c>
      <c r="M207" s="122"/>
      <c r="N207" s="122">
        <v>283.27497923921698</v>
      </c>
      <c r="O207" s="140">
        <v>-0.23921792619807</v>
      </c>
      <c r="P207" s="122">
        <v>332.49443308314602</v>
      </c>
      <c r="Q207" s="122">
        <v>0</v>
      </c>
      <c r="R207" s="122"/>
      <c r="S207" s="122">
        <v>3408.1353639541799</v>
      </c>
      <c r="T207" s="122">
        <v>3075.6409308710399</v>
      </c>
      <c r="U207" s="122">
        <v>102858.058142008</v>
      </c>
    </row>
    <row r="208" spans="1:21" ht="12.75" x14ac:dyDescent="0.2">
      <c r="A208" s="122" t="s">
        <v>558</v>
      </c>
      <c r="B208" s="122">
        <v>4317</v>
      </c>
      <c r="C208" s="122">
        <v>3772.45426898809</v>
      </c>
      <c r="D208" s="122">
        <v>320.51644881188503</v>
      </c>
      <c r="E208" s="122">
        <v>223.63765403027</v>
      </c>
      <c r="F208" s="122"/>
      <c r="G208" s="122">
        <v>11917</v>
      </c>
      <c r="H208" s="122">
        <v>388</v>
      </c>
      <c r="I208" s="122">
        <v>115866.849287451</v>
      </c>
      <c r="J208" s="122"/>
      <c r="K208" s="122">
        <v>413.12820512820502</v>
      </c>
      <c r="L208" s="122">
        <v>92.611756316320097</v>
      </c>
      <c r="M208" s="122"/>
      <c r="N208" s="122">
        <v>294.54580661166301</v>
      </c>
      <c r="O208" s="140">
        <v>-0.23921792619807</v>
      </c>
      <c r="P208" s="122">
        <v>152.49028352267899</v>
      </c>
      <c r="Q208" s="122">
        <v>0</v>
      </c>
      <c r="R208" s="122"/>
      <c r="S208" s="122">
        <v>3501.3974379322699</v>
      </c>
      <c r="T208" s="122">
        <v>3348.9071544096</v>
      </c>
      <c r="U208" s="122">
        <v>102858.058142008</v>
      </c>
    </row>
    <row r="209" spans="1:21" ht="12.75" x14ac:dyDescent="0.2">
      <c r="A209" s="122" t="s">
        <v>559</v>
      </c>
      <c r="B209" s="122">
        <v>3962</v>
      </c>
      <c r="C209" s="122">
        <v>4089.4182101453398</v>
      </c>
      <c r="D209" s="122">
        <v>-23.523574559426699</v>
      </c>
      <c r="E209" s="122">
        <v>-104.35826970310301</v>
      </c>
      <c r="F209" s="122"/>
      <c r="G209" s="122">
        <v>15725</v>
      </c>
      <c r="H209" s="122">
        <v>555</v>
      </c>
      <c r="I209" s="122">
        <v>115866.849287451</v>
      </c>
      <c r="J209" s="122"/>
      <c r="K209" s="122">
        <v>69.088181756893405</v>
      </c>
      <c r="L209" s="122">
        <v>92.611756316320097</v>
      </c>
      <c r="M209" s="122"/>
      <c r="N209" s="122">
        <v>-104.381067286262</v>
      </c>
      <c r="O209" s="140">
        <v>-0.23921792619807</v>
      </c>
      <c r="P209" s="122">
        <v>-104.574690046143</v>
      </c>
      <c r="Q209" s="122">
        <v>0</v>
      </c>
      <c r="R209" s="122"/>
      <c r="S209" s="122">
        <v>3525.7097149659098</v>
      </c>
      <c r="T209" s="122">
        <v>3630.2844050120498</v>
      </c>
      <c r="U209" s="122">
        <v>102858.058142008</v>
      </c>
    </row>
    <row r="210" spans="1:21" ht="12.75" x14ac:dyDescent="0.2">
      <c r="A210" s="122" t="s">
        <v>560</v>
      </c>
      <c r="B210" s="122">
        <v>3386</v>
      </c>
      <c r="C210" s="122">
        <v>3382.3079688447601</v>
      </c>
      <c r="D210" s="122">
        <v>-20.982224594265698</v>
      </c>
      <c r="E210" s="122">
        <v>24.431866734809901</v>
      </c>
      <c r="F210" s="122"/>
      <c r="G210" s="122">
        <v>90198</v>
      </c>
      <c r="H210" s="122">
        <v>2633</v>
      </c>
      <c r="I210" s="122">
        <v>115866.849287451</v>
      </c>
      <c r="J210" s="122"/>
      <c r="K210" s="122">
        <v>71.629531722054395</v>
      </c>
      <c r="L210" s="122">
        <v>92.611756316320097</v>
      </c>
      <c r="M210" s="122"/>
      <c r="N210" s="122">
        <v>55.194529558094899</v>
      </c>
      <c r="O210" s="140">
        <v>-0.23921792619807</v>
      </c>
      <c r="P210" s="122">
        <v>-6.5700140146732302</v>
      </c>
      <c r="Q210" s="122">
        <v>0</v>
      </c>
      <c r="R210" s="122"/>
      <c r="S210" s="122">
        <v>2995.9939795096602</v>
      </c>
      <c r="T210" s="122">
        <v>3002.5639935243298</v>
      </c>
      <c r="U210" s="122">
        <v>102858.058142008</v>
      </c>
    </row>
    <row r="211" spans="1:21" ht="12.75" x14ac:dyDescent="0.2">
      <c r="A211" s="122" t="s">
        <v>561</v>
      </c>
      <c r="B211" s="122">
        <v>4154</v>
      </c>
      <c r="C211" s="122">
        <v>3888.4129082907398</v>
      </c>
      <c r="D211" s="122">
        <v>-25.324908146993501</v>
      </c>
      <c r="E211" s="122">
        <v>290.85186579582398</v>
      </c>
      <c r="F211" s="122"/>
      <c r="G211" s="122">
        <v>11800</v>
      </c>
      <c r="H211" s="122">
        <v>396</v>
      </c>
      <c r="I211" s="122">
        <v>115866.849287451</v>
      </c>
      <c r="J211" s="122"/>
      <c r="K211" s="122">
        <v>67.286848169326603</v>
      </c>
      <c r="L211" s="122">
        <v>92.611756316320097</v>
      </c>
      <c r="M211" s="122"/>
      <c r="N211" s="122">
        <v>192.73554931955701</v>
      </c>
      <c r="O211" s="140">
        <v>-0.23921792619807</v>
      </c>
      <c r="P211" s="122">
        <v>388.72896434589302</v>
      </c>
      <c r="Q211" s="122">
        <v>0</v>
      </c>
      <c r="R211" s="122"/>
      <c r="S211" s="122">
        <v>3840.5756613149802</v>
      </c>
      <c r="T211" s="122">
        <v>3451.8466969690899</v>
      </c>
      <c r="U211" s="122">
        <v>102858.058142008</v>
      </c>
    </row>
    <row r="212" spans="1:21" ht="12.75" x14ac:dyDescent="0.2">
      <c r="A212" s="122" t="s">
        <v>562</v>
      </c>
      <c r="B212" s="122">
        <v>3745</v>
      </c>
      <c r="C212" s="122">
        <v>3658.5576423705802</v>
      </c>
      <c r="D212" s="122">
        <v>-37.626988132035997</v>
      </c>
      <c r="E212" s="122">
        <v>124.323700883683</v>
      </c>
      <c r="F212" s="122"/>
      <c r="G212" s="122">
        <v>24671</v>
      </c>
      <c r="H212" s="122">
        <v>779</v>
      </c>
      <c r="I212" s="122">
        <v>115866.849287451</v>
      </c>
      <c r="J212" s="122"/>
      <c r="K212" s="122">
        <v>54.9847681842841</v>
      </c>
      <c r="L212" s="122">
        <v>92.611756316320097</v>
      </c>
      <c r="M212" s="122"/>
      <c r="N212" s="122">
        <v>130.49239954344199</v>
      </c>
      <c r="O212" s="140">
        <v>-0.23921792619807</v>
      </c>
      <c r="P212" s="122">
        <v>117.915784297725</v>
      </c>
      <c r="Q212" s="122">
        <v>0</v>
      </c>
      <c r="R212" s="122"/>
      <c r="S212" s="122">
        <v>3365.71389919474</v>
      </c>
      <c r="T212" s="122">
        <v>3247.7981148970198</v>
      </c>
      <c r="U212" s="122">
        <v>102858.058142008</v>
      </c>
    </row>
    <row r="213" spans="1:21" ht="12.75" x14ac:dyDescent="0.2">
      <c r="A213" s="122" t="s">
        <v>563</v>
      </c>
      <c r="B213" s="122">
        <v>3770</v>
      </c>
      <c r="C213" s="122">
        <v>3285.6837946682299</v>
      </c>
      <c r="D213" s="122">
        <v>129.48157350176601</v>
      </c>
      <c r="E213" s="122">
        <v>354.54612642725198</v>
      </c>
      <c r="F213" s="122"/>
      <c r="G213" s="122">
        <v>3738</v>
      </c>
      <c r="H213" s="122">
        <v>106</v>
      </c>
      <c r="I213" s="122">
        <v>115866.849287451</v>
      </c>
      <c r="J213" s="122"/>
      <c r="K213" s="122">
        <v>222.093329818086</v>
      </c>
      <c r="L213" s="122">
        <v>92.611756316320097</v>
      </c>
      <c r="M213" s="122"/>
      <c r="N213" s="122">
        <v>439.86195936279199</v>
      </c>
      <c r="O213" s="140">
        <v>-0.23921792619807</v>
      </c>
      <c r="P213" s="122">
        <v>268.991075565514</v>
      </c>
      <c r="Q213" s="122">
        <v>0</v>
      </c>
      <c r="R213" s="122"/>
      <c r="S213" s="122">
        <v>3185.7792411762298</v>
      </c>
      <c r="T213" s="122">
        <v>2916.7881656107202</v>
      </c>
      <c r="U213" s="122">
        <v>102858.058142008</v>
      </c>
    </row>
    <row r="214" spans="1:21" ht="12.75" x14ac:dyDescent="0.2">
      <c r="A214" s="122" t="s">
        <v>564</v>
      </c>
      <c r="B214" s="122">
        <v>4437</v>
      </c>
      <c r="C214" s="122">
        <v>3894.68400966223</v>
      </c>
      <c r="D214" s="122">
        <v>138.83449626218101</v>
      </c>
      <c r="E214" s="122">
        <v>403.96964929459301</v>
      </c>
      <c r="F214" s="122"/>
      <c r="G214" s="122">
        <v>4046</v>
      </c>
      <c r="H214" s="122">
        <v>136</v>
      </c>
      <c r="I214" s="122">
        <v>115866.849287451</v>
      </c>
      <c r="J214" s="122"/>
      <c r="K214" s="122">
        <v>231.446252578501</v>
      </c>
      <c r="L214" s="122">
        <v>92.611756316320097</v>
      </c>
      <c r="M214" s="122"/>
      <c r="N214" s="122">
        <v>558.873562450706</v>
      </c>
      <c r="O214" s="140">
        <v>-0.23921792619807</v>
      </c>
      <c r="P214" s="122">
        <v>248.82651821228299</v>
      </c>
      <c r="Q214" s="122">
        <v>0</v>
      </c>
      <c r="R214" s="122"/>
      <c r="S214" s="122">
        <v>3706.24023727138</v>
      </c>
      <c r="T214" s="122">
        <v>3457.4137190591</v>
      </c>
      <c r="U214" s="122">
        <v>102858.058142008</v>
      </c>
    </row>
    <row r="215" spans="1:21" ht="12.75" x14ac:dyDescent="0.2">
      <c r="A215" s="122" t="s">
        <v>565</v>
      </c>
      <c r="B215" s="122">
        <v>4423</v>
      </c>
      <c r="C215" s="122">
        <v>4030.5265264238201</v>
      </c>
      <c r="D215" s="122">
        <v>66.818741997654897</v>
      </c>
      <c r="E215" s="122">
        <v>325.18012371096597</v>
      </c>
      <c r="F215" s="122"/>
      <c r="G215" s="122">
        <v>13425</v>
      </c>
      <c r="H215" s="122">
        <v>467</v>
      </c>
      <c r="I215" s="122">
        <v>115866.849287451</v>
      </c>
      <c r="J215" s="122"/>
      <c r="K215" s="122">
        <v>159.43049831397499</v>
      </c>
      <c r="L215" s="122">
        <v>92.611756316320097</v>
      </c>
      <c r="M215" s="122"/>
      <c r="N215" s="122">
        <v>406.00593709192702</v>
      </c>
      <c r="O215" s="140">
        <v>-0.23921792619807</v>
      </c>
      <c r="P215" s="122">
        <v>244.11509240380801</v>
      </c>
      <c r="Q215" s="122">
        <v>0</v>
      </c>
      <c r="R215" s="122"/>
      <c r="S215" s="122">
        <v>3822.1197964870698</v>
      </c>
      <c r="T215" s="122">
        <v>3578.0047040832601</v>
      </c>
      <c r="U215" s="122">
        <v>102858.058142008</v>
      </c>
    </row>
    <row r="216" spans="1:21" ht="12.75" x14ac:dyDescent="0.2">
      <c r="A216" s="122" t="s">
        <v>566</v>
      </c>
      <c r="B216" s="122">
        <v>3985</v>
      </c>
      <c r="C216" s="122">
        <v>3861.4871412244702</v>
      </c>
      <c r="D216" s="122">
        <v>32.994960771232897</v>
      </c>
      <c r="E216" s="122">
        <v>90.897358598075101</v>
      </c>
      <c r="F216" s="122"/>
      <c r="G216" s="122">
        <v>15633</v>
      </c>
      <c r="H216" s="122">
        <v>521</v>
      </c>
      <c r="I216" s="122">
        <v>115866.849287451</v>
      </c>
      <c r="J216" s="122"/>
      <c r="K216" s="122">
        <v>125.60671708755299</v>
      </c>
      <c r="L216" s="122">
        <v>92.611756316320097</v>
      </c>
      <c r="M216" s="122"/>
      <c r="N216" s="122">
        <v>88.477601274082204</v>
      </c>
      <c r="O216" s="140">
        <v>-0.23921792619807</v>
      </c>
      <c r="P216" s="122">
        <v>93.077897995870003</v>
      </c>
      <c r="Q216" s="122">
        <v>0</v>
      </c>
      <c r="R216" s="122"/>
      <c r="S216" s="122">
        <v>3521.0218813635001</v>
      </c>
      <c r="T216" s="122">
        <v>3427.9439833676302</v>
      </c>
      <c r="U216" s="122">
        <v>102858.058142008</v>
      </c>
    </row>
    <row r="217" spans="1:21" ht="12.75" x14ac:dyDescent="0.2">
      <c r="A217" s="122" t="s">
        <v>567</v>
      </c>
      <c r="B217" s="122">
        <v>4357</v>
      </c>
      <c r="C217" s="122">
        <v>3884.7624709738002</v>
      </c>
      <c r="D217" s="122">
        <v>228.03806779624799</v>
      </c>
      <c r="E217" s="122">
        <v>244.416434594089</v>
      </c>
      <c r="F217" s="122"/>
      <c r="G217" s="122">
        <v>12169</v>
      </c>
      <c r="H217" s="122">
        <v>408</v>
      </c>
      <c r="I217" s="122">
        <v>115866.849287451</v>
      </c>
      <c r="J217" s="122"/>
      <c r="K217" s="122">
        <v>320.64982411256801</v>
      </c>
      <c r="L217" s="122">
        <v>92.611756316320097</v>
      </c>
      <c r="M217" s="122"/>
      <c r="N217" s="122">
        <v>311.27311992007901</v>
      </c>
      <c r="O217" s="140">
        <v>-0.23921792619807</v>
      </c>
      <c r="P217" s="122">
        <v>177.32053134190201</v>
      </c>
      <c r="Q217" s="122">
        <v>0</v>
      </c>
      <c r="R217" s="122"/>
      <c r="S217" s="122">
        <v>3625.9266388231499</v>
      </c>
      <c r="T217" s="122">
        <v>3448.6061074812501</v>
      </c>
      <c r="U217" s="122">
        <v>102858.058142008</v>
      </c>
    </row>
    <row r="218" spans="1:21" ht="12.75" x14ac:dyDescent="0.2">
      <c r="A218" s="122" t="s">
        <v>568</v>
      </c>
      <c r="B218" s="122">
        <v>4865</v>
      </c>
      <c r="C218" s="122">
        <v>4118.98620684452</v>
      </c>
      <c r="D218" s="122">
        <v>347.68839496960999</v>
      </c>
      <c r="E218" s="122">
        <v>398.10729982935601</v>
      </c>
      <c r="F218" s="122"/>
      <c r="G218" s="122">
        <v>9958</v>
      </c>
      <c r="H218" s="122">
        <v>354</v>
      </c>
      <c r="I218" s="122">
        <v>115866.849287451</v>
      </c>
      <c r="J218" s="122"/>
      <c r="K218" s="122">
        <v>440.30015128592999</v>
      </c>
      <c r="L218" s="122">
        <v>92.611756316320097</v>
      </c>
      <c r="M218" s="122"/>
      <c r="N218" s="122">
        <v>432.51058782518999</v>
      </c>
      <c r="O218" s="140">
        <v>-0.23921792619807</v>
      </c>
      <c r="P218" s="122">
        <v>363.46479390732298</v>
      </c>
      <c r="Q218" s="122">
        <v>0</v>
      </c>
      <c r="R218" s="122"/>
      <c r="S218" s="122">
        <v>4019.9974894557099</v>
      </c>
      <c r="T218" s="122">
        <v>3656.5326955483902</v>
      </c>
      <c r="U218" s="122">
        <v>102858.058142008</v>
      </c>
    </row>
    <row r="219" spans="1:21" ht="14.25" customHeight="1" x14ac:dyDescent="0.2">
      <c r="A219" s="19" t="s">
        <v>569</v>
      </c>
      <c r="B219" s="19"/>
      <c r="C219" s="19"/>
      <c r="D219" s="122"/>
      <c r="E219" s="122"/>
      <c r="F219" s="19"/>
      <c r="G219" s="122"/>
      <c r="H219" s="122"/>
      <c r="I219" s="122"/>
      <c r="J219" s="122"/>
      <c r="K219" s="122"/>
      <c r="L219" s="122"/>
      <c r="M219" s="122"/>
      <c r="N219" s="122"/>
      <c r="O219" s="140"/>
      <c r="P219" s="122"/>
      <c r="Q219" s="122"/>
      <c r="R219" s="122"/>
      <c r="S219" s="122"/>
      <c r="T219" s="122"/>
      <c r="U219" s="122"/>
    </row>
    <row r="220" spans="1:21" ht="12.75" x14ac:dyDescent="0.2">
      <c r="A220" s="122" t="s">
        <v>570</v>
      </c>
      <c r="B220" s="122">
        <v>4277</v>
      </c>
      <c r="C220" s="122">
        <v>3841.0035129858902</v>
      </c>
      <c r="D220" s="122">
        <v>96.803384746737905</v>
      </c>
      <c r="E220" s="122">
        <v>338.851888810123</v>
      </c>
      <c r="F220" s="122"/>
      <c r="G220" s="122">
        <v>11282</v>
      </c>
      <c r="H220" s="122">
        <v>374</v>
      </c>
      <c r="I220" s="122">
        <v>115866.849287451</v>
      </c>
      <c r="J220" s="122"/>
      <c r="K220" s="122">
        <v>189.415141063058</v>
      </c>
      <c r="L220" s="122">
        <v>92.611756316320097</v>
      </c>
      <c r="M220" s="122"/>
      <c r="N220" s="122">
        <v>195.88965644943599</v>
      </c>
      <c r="O220" s="140">
        <v>-0.23921792619807</v>
      </c>
      <c r="P220" s="122">
        <v>481.57490324461202</v>
      </c>
      <c r="Q220" s="122">
        <v>0</v>
      </c>
      <c r="R220" s="122"/>
      <c r="S220" s="122">
        <v>3891.3350295618502</v>
      </c>
      <c r="T220" s="122">
        <v>3409.7601263172301</v>
      </c>
      <c r="U220" s="122">
        <v>102858.058142008</v>
      </c>
    </row>
    <row r="221" spans="1:21" ht="12.75" x14ac:dyDescent="0.2">
      <c r="A221" s="122" t="s">
        <v>571</v>
      </c>
      <c r="B221" s="122">
        <v>4892</v>
      </c>
      <c r="C221" s="122">
        <v>4184.1811533713799</v>
      </c>
      <c r="D221" s="122">
        <v>162.67715088318599</v>
      </c>
      <c r="E221" s="122">
        <v>544.95197682437799</v>
      </c>
      <c r="F221" s="122"/>
      <c r="G221" s="122">
        <v>9609</v>
      </c>
      <c r="H221" s="122">
        <v>347</v>
      </c>
      <c r="I221" s="122">
        <v>115866.849287451</v>
      </c>
      <c r="J221" s="122"/>
      <c r="K221" s="122">
        <v>255.28890719950601</v>
      </c>
      <c r="L221" s="122">
        <v>92.611756316320097</v>
      </c>
      <c r="M221" s="122"/>
      <c r="N221" s="122">
        <v>704.73658209159601</v>
      </c>
      <c r="O221" s="140">
        <v>-0.23921792619807</v>
      </c>
      <c r="P221" s="122">
        <v>384.92815363096298</v>
      </c>
      <c r="Q221" s="122">
        <v>0</v>
      </c>
      <c r="R221" s="122"/>
      <c r="S221" s="122">
        <v>4099.3361227512496</v>
      </c>
      <c r="T221" s="122">
        <v>3714.4079691202901</v>
      </c>
      <c r="U221" s="122">
        <v>102858.058142008</v>
      </c>
    </row>
    <row r="222" spans="1:21" ht="12.75" x14ac:dyDescent="0.2">
      <c r="A222" s="122" t="s">
        <v>572</v>
      </c>
      <c r="B222" s="122">
        <v>4284</v>
      </c>
      <c r="C222" s="122">
        <v>3894.5595709118402</v>
      </c>
      <c r="D222" s="122">
        <v>153.72890663084101</v>
      </c>
      <c r="E222" s="122">
        <v>236.01918661477799</v>
      </c>
      <c r="F222" s="122"/>
      <c r="G222" s="122">
        <v>15649</v>
      </c>
      <c r="H222" s="122">
        <v>526</v>
      </c>
      <c r="I222" s="122">
        <v>115866.849287451</v>
      </c>
      <c r="J222" s="122"/>
      <c r="K222" s="122">
        <v>246.34066294716101</v>
      </c>
      <c r="L222" s="122">
        <v>92.611756316320097</v>
      </c>
      <c r="M222" s="122"/>
      <c r="N222" s="122">
        <v>235.66240835584901</v>
      </c>
      <c r="O222" s="140">
        <v>-0.23921792619807</v>
      </c>
      <c r="P222" s="122">
        <v>236.13674694750901</v>
      </c>
      <c r="Q222" s="122">
        <v>0</v>
      </c>
      <c r="R222" s="122"/>
      <c r="S222" s="122">
        <v>3693.43999844577</v>
      </c>
      <c r="T222" s="122">
        <v>3457.3032514982601</v>
      </c>
      <c r="U222" s="122">
        <v>102858.058142008</v>
      </c>
    </row>
    <row r="223" spans="1:21" ht="12.75" x14ac:dyDescent="0.2">
      <c r="A223" s="122" t="s">
        <v>573</v>
      </c>
      <c r="B223" s="122">
        <v>4499</v>
      </c>
      <c r="C223" s="122">
        <v>4074.3316294690799</v>
      </c>
      <c r="D223" s="122">
        <v>133.46215613424599</v>
      </c>
      <c r="E223" s="122">
        <v>291.128164951435</v>
      </c>
      <c r="F223" s="122"/>
      <c r="G223" s="122">
        <v>7138</v>
      </c>
      <c r="H223" s="122">
        <v>251</v>
      </c>
      <c r="I223" s="122">
        <v>115866.849287451</v>
      </c>
      <c r="J223" s="122"/>
      <c r="K223" s="122">
        <v>226.07391245056601</v>
      </c>
      <c r="L223" s="122">
        <v>92.611756316320097</v>
      </c>
      <c r="M223" s="122"/>
      <c r="N223" s="122">
        <v>333.45435741884199</v>
      </c>
      <c r="O223" s="140">
        <v>-0.23921792619807</v>
      </c>
      <c r="P223" s="122">
        <v>248.56275455783</v>
      </c>
      <c r="Q223" s="122">
        <v>0</v>
      </c>
      <c r="R223" s="122"/>
      <c r="S223" s="122">
        <v>3865.45440398961</v>
      </c>
      <c r="T223" s="122">
        <v>3616.89164943178</v>
      </c>
      <c r="U223" s="122">
        <v>102858.058142008</v>
      </c>
    </row>
    <row r="224" spans="1:21" ht="12.75" x14ac:dyDescent="0.2">
      <c r="A224" s="122" t="s">
        <v>574</v>
      </c>
      <c r="B224" s="122">
        <v>4099</v>
      </c>
      <c r="C224" s="122">
        <v>4090.1324098458499</v>
      </c>
      <c r="D224" s="122">
        <v>-63.7434892192856</v>
      </c>
      <c r="E224" s="122">
        <v>72.621698232975504</v>
      </c>
      <c r="F224" s="122"/>
      <c r="G224" s="122">
        <v>30538</v>
      </c>
      <c r="H224" s="122">
        <v>1078</v>
      </c>
      <c r="I224" s="122">
        <v>115866.849287451</v>
      </c>
      <c r="J224" s="122"/>
      <c r="K224" s="122">
        <v>28.868267097034501</v>
      </c>
      <c r="L224" s="122">
        <v>92.611756316320097</v>
      </c>
      <c r="M224" s="122"/>
      <c r="N224" s="122">
        <v>47.063165306737602</v>
      </c>
      <c r="O224" s="140">
        <v>-0.23921792619807</v>
      </c>
      <c r="P224" s="122">
        <v>97.941013233015397</v>
      </c>
      <c r="Q224" s="122">
        <v>0</v>
      </c>
      <c r="R224" s="122"/>
      <c r="S224" s="122">
        <v>3728.8594321564801</v>
      </c>
      <c r="T224" s="122">
        <v>3630.9184189234602</v>
      </c>
      <c r="U224" s="122">
        <v>102858.058142008</v>
      </c>
    </row>
    <row r="225" spans="1:21" ht="12.75" x14ac:dyDescent="0.2">
      <c r="A225" s="122" t="s">
        <v>575</v>
      </c>
      <c r="B225" s="122">
        <v>4453</v>
      </c>
      <c r="C225" s="122">
        <v>4458.9239366737402</v>
      </c>
      <c r="D225" s="122">
        <v>-64.294748302072506</v>
      </c>
      <c r="E225" s="122">
        <v>58.1165570734005</v>
      </c>
      <c r="F225" s="122"/>
      <c r="G225" s="122">
        <v>21334</v>
      </c>
      <c r="H225" s="122">
        <v>821</v>
      </c>
      <c r="I225" s="122">
        <v>115866.849287451</v>
      </c>
      <c r="J225" s="122"/>
      <c r="K225" s="122">
        <v>28.317008014247602</v>
      </c>
      <c r="L225" s="122">
        <v>92.611756316320097</v>
      </c>
      <c r="M225" s="122"/>
      <c r="N225" s="122">
        <v>13.683927511273399</v>
      </c>
      <c r="O225" s="140">
        <v>-0.23921792619807</v>
      </c>
      <c r="P225" s="122">
        <v>102.309968709329</v>
      </c>
      <c r="Q225" s="122">
        <v>0</v>
      </c>
      <c r="R225" s="122"/>
      <c r="S225" s="122">
        <v>4060.6143530061599</v>
      </c>
      <c r="T225" s="122">
        <v>3958.30438429683</v>
      </c>
      <c r="U225" s="122">
        <v>102858.058142008</v>
      </c>
    </row>
    <row r="226" spans="1:21" ht="12.75" x14ac:dyDescent="0.2">
      <c r="A226" s="122" t="s">
        <v>576</v>
      </c>
      <c r="B226" s="122">
        <v>4754</v>
      </c>
      <c r="C226" s="122">
        <v>4140.2762751165001</v>
      </c>
      <c r="D226" s="122">
        <v>148.17635291285399</v>
      </c>
      <c r="E226" s="122">
        <v>465.28796429884301</v>
      </c>
      <c r="F226" s="122"/>
      <c r="G226" s="122">
        <v>5709</v>
      </c>
      <c r="H226" s="122">
        <v>204</v>
      </c>
      <c r="I226" s="122">
        <v>115866.849287451</v>
      </c>
      <c r="J226" s="122"/>
      <c r="K226" s="122">
        <v>240.78810922917401</v>
      </c>
      <c r="L226" s="122">
        <v>92.611756316320097</v>
      </c>
      <c r="M226" s="122"/>
      <c r="N226" s="122">
        <v>274.75777582644599</v>
      </c>
      <c r="O226" s="140">
        <v>-0.23921792619807</v>
      </c>
      <c r="P226" s="122">
        <v>655.57893484504098</v>
      </c>
      <c r="Q226" s="122">
        <v>0</v>
      </c>
      <c r="R226" s="122"/>
      <c r="S226" s="122">
        <v>4331.0113855316204</v>
      </c>
      <c r="T226" s="122">
        <v>3675.4324506865801</v>
      </c>
      <c r="U226" s="122">
        <v>102858.058142008</v>
      </c>
    </row>
    <row r="227" spans="1:21" ht="12.75" x14ac:dyDescent="0.2">
      <c r="A227" s="122" t="s">
        <v>577</v>
      </c>
      <c r="B227" s="122">
        <v>3757</v>
      </c>
      <c r="C227" s="122">
        <v>3368.5752412014399</v>
      </c>
      <c r="D227" s="122">
        <v>137.09482798804601</v>
      </c>
      <c r="E227" s="122">
        <v>250.99265126955399</v>
      </c>
      <c r="F227" s="122"/>
      <c r="G227" s="122">
        <v>7636</v>
      </c>
      <c r="H227" s="122">
        <v>222</v>
      </c>
      <c r="I227" s="122">
        <v>115866.849287451</v>
      </c>
      <c r="J227" s="122"/>
      <c r="K227" s="122">
        <v>229.706584304366</v>
      </c>
      <c r="L227" s="122">
        <v>92.611756316320097</v>
      </c>
      <c r="M227" s="122"/>
      <c r="N227" s="122">
        <v>309.39945077439</v>
      </c>
      <c r="O227" s="140">
        <v>-0.23921792619807</v>
      </c>
      <c r="P227" s="122">
        <v>192.346633838521</v>
      </c>
      <c r="Q227" s="122">
        <v>0</v>
      </c>
      <c r="R227" s="122"/>
      <c r="S227" s="122">
        <v>3182.7197228282798</v>
      </c>
      <c r="T227" s="122">
        <v>2990.3730889897602</v>
      </c>
      <c r="U227" s="122">
        <v>102858.058142008</v>
      </c>
    </row>
    <row r="228" spans="1:21" ht="12.75" x14ac:dyDescent="0.2">
      <c r="A228" s="122" t="s">
        <v>578</v>
      </c>
      <c r="B228" s="122">
        <v>4407</v>
      </c>
      <c r="C228" s="122">
        <v>4255.2178478208198</v>
      </c>
      <c r="D228" s="122">
        <v>44.5631101563879</v>
      </c>
      <c r="E228" s="122">
        <v>107.431360968212</v>
      </c>
      <c r="F228" s="122"/>
      <c r="G228" s="122">
        <v>23744</v>
      </c>
      <c r="H228" s="122">
        <v>872</v>
      </c>
      <c r="I228" s="122">
        <v>115866.849287451</v>
      </c>
      <c r="J228" s="122"/>
      <c r="K228" s="122">
        <v>137.174866472708</v>
      </c>
      <c r="L228" s="122">
        <v>92.611756316320097</v>
      </c>
      <c r="M228" s="122"/>
      <c r="N228" s="122">
        <v>55.679146031503898</v>
      </c>
      <c r="O228" s="140">
        <v>-0.23921792619807</v>
      </c>
      <c r="P228" s="122">
        <v>158.944357978721</v>
      </c>
      <c r="Q228" s="122">
        <v>0</v>
      </c>
      <c r="R228" s="122"/>
      <c r="S228" s="122">
        <v>3936.41347437996</v>
      </c>
      <c r="T228" s="122">
        <v>3777.4691164012402</v>
      </c>
      <c r="U228" s="122">
        <v>102858.058142008</v>
      </c>
    </row>
    <row r="229" spans="1:21" ht="12.75" x14ac:dyDescent="0.2">
      <c r="A229" s="122" t="s">
        <v>579</v>
      </c>
      <c r="B229" s="122">
        <v>4333</v>
      </c>
      <c r="C229" s="122">
        <v>4004.1879597940601</v>
      </c>
      <c r="D229" s="122">
        <v>123.174593832048</v>
      </c>
      <c r="E229" s="122">
        <v>205.640899462991</v>
      </c>
      <c r="F229" s="122"/>
      <c r="G229" s="122">
        <v>5006</v>
      </c>
      <c r="H229" s="122">
        <v>173</v>
      </c>
      <c r="I229" s="122">
        <v>115866.849287451</v>
      </c>
      <c r="J229" s="122"/>
      <c r="K229" s="122">
        <v>215.786350148368</v>
      </c>
      <c r="L229" s="122">
        <v>92.611756316320097</v>
      </c>
      <c r="M229" s="122"/>
      <c r="N229" s="122">
        <v>361.16099704622502</v>
      </c>
      <c r="O229" s="140">
        <v>-0.23921792619807</v>
      </c>
      <c r="P229" s="122">
        <v>49.881583953558199</v>
      </c>
      <c r="Q229" s="122">
        <v>0</v>
      </c>
      <c r="R229" s="122"/>
      <c r="S229" s="122">
        <v>3604.5048477504802</v>
      </c>
      <c r="T229" s="122">
        <v>3554.6232637969201</v>
      </c>
      <c r="U229" s="122">
        <v>102858.058142008</v>
      </c>
    </row>
    <row r="230" spans="1:21" ht="12.75" x14ac:dyDescent="0.2">
      <c r="A230" s="122" t="s">
        <v>580</v>
      </c>
      <c r="B230" s="122">
        <v>4232</v>
      </c>
      <c r="C230" s="122">
        <v>4128.4015686105504</v>
      </c>
      <c r="D230" s="122">
        <v>0.15968330467963199</v>
      </c>
      <c r="E230" s="122">
        <v>103.153067729374</v>
      </c>
      <c r="F230" s="122"/>
      <c r="G230" s="122">
        <v>10665</v>
      </c>
      <c r="H230" s="122">
        <v>380</v>
      </c>
      <c r="I230" s="122">
        <v>115866.849287451</v>
      </c>
      <c r="J230" s="122"/>
      <c r="K230" s="122">
        <v>92.771439620999701</v>
      </c>
      <c r="L230" s="122">
        <v>92.611756316320097</v>
      </c>
      <c r="M230" s="122"/>
      <c r="N230" s="122">
        <v>147.40017764419201</v>
      </c>
      <c r="O230" s="140">
        <v>-0.23921792619807</v>
      </c>
      <c r="P230" s="122">
        <v>58.666739888357803</v>
      </c>
      <c r="Q230" s="122">
        <v>0</v>
      </c>
      <c r="R230" s="122"/>
      <c r="S230" s="122">
        <v>3723.55770040998</v>
      </c>
      <c r="T230" s="122">
        <v>3664.8909605216199</v>
      </c>
      <c r="U230" s="122">
        <v>102858.058142008</v>
      </c>
    </row>
    <row r="231" spans="1:21" ht="12.75" x14ac:dyDescent="0.2">
      <c r="A231" s="122" t="s">
        <v>569</v>
      </c>
      <c r="B231" s="122">
        <v>3641</v>
      </c>
      <c r="C231" s="122">
        <v>3750.25790397831</v>
      </c>
      <c r="D231" s="122">
        <v>-25.538050661349398</v>
      </c>
      <c r="E231" s="122">
        <v>-83.331001384816702</v>
      </c>
      <c r="F231" s="122"/>
      <c r="G231" s="122">
        <v>146631</v>
      </c>
      <c r="H231" s="122">
        <v>4746</v>
      </c>
      <c r="I231" s="122">
        <v>115866.849287451</v>
      </c>
      <c r="J231" s="122"/>
      <c r="K231" s="122">
        <v>67.073705654970695</v>
      </c>
      <c r="L231" s="122">
        <v>92.611756316320097</v>
      </c>
      <c r="M231" s="122"/>
      <c r="N231" s="122">
        <v>-103.04733993576301</v>
      </c>
      <c r="O231" s="140">
        <v>-0.23921792619807</v>
      </c>
      <c r="P231" s="122">
        <v>-63.853880760068499</v>
      </c>
      <c r="Q231" s="122">
        <v>0</v>
      </c>
      <c r="R231" s="122"/>
      <c r="S231" s="122">
        <v>3265.3489749932901</v>
      </c>
      <c r="T231" s="122">
        <v>3329.2028557533599</v>
      </c>
      <c r="U231" s="122">
        <v>102858.058142008</v>
      </c>
    </row>
    <row r="232" spans="1:21" ht="14.25" customHeight="1" x14ac:dyDescent="0.2">
      <c r="A232" s="19" t="s">
        <v>581</v>
      </c>
      <c r="B232" s="19"/>
      <c r="C232" s="19"/>
      <c r="D232" s="122"/>
      <c r="E232" s="122"/>
      <c r="F232" s="19"/>
      <c r="G232" s="122"/>
      <c r="H232" s="122"/>
      <c r="I232" s="122"/>
      <c r="J232" s="122"/>
      <c r="K232" s="122"/>
      <c r="L232" s="122"/>
      <c r="M232" s="122"/>
      <c r="N232" s="122"/>
      <c r="O232" s="140"/>
      <c r="P232" s="122"/>
      <c r="Q232" s="122"/>
      <c r="R232" s="122"/>
      <c r="S232" s="122"/>
      <c r="T232" s="122"/>
      <c r="U232" s="122"/>
    </row>
    <row r="233" spans="1:21" ht="12.75" x14ac:dyDescent="0.2">
      <c r="A233" s="122" t="s">
        <v>582</v>
      </c>
      <c r="B233" s="122">
        <v>4339</v>
      </c>
      <c r="C233" s="122">
        <v>4166.9729298515203</v>
      </c>
      <c r="D233" s="122">
        <v>56.221952900338898</v>
      </c>
      <c r="E233" s="122">
        <v>115.401326368414</v>
      </c>
      <c r="F233" s="122"/>
      <c r="G233" s="122">
        <v>13903</v>
      </c>
      <c r="H233" s="122">
        <v>500</v>
      </c>
      <c r="I233" s="122">
        <v>115866.849287451</v>
      </c>
      <c r="J233" s="122"/>
      <c r="K233" s="122">
        <v>148.833709216659</v>
      </c>
      <c r="L233" s="122">
        <v>92.611756316320097</v>
      </c>
      <c r="M233" s="122"/>
      <c r="N233" s="122">
        <v>149.092960786921</v>
      </c>
      <c r="O233" s="140">
        <v>-0.23921792619807</v>
      </c>
      <c r="P233" s="122">
        <v>81.470474023707993</v>
      </c>
      <c r="Q233" s="122">
        <v>0</v>
      </c>
      <c r="R233" s="122"/>
      <c r="S233" s="122">
        <v>3780.6022492523698</v>
      </c>
      <c r="T233" s="122">
        <v>3699.13177522866</v>
      </c>
      <c r="U233" s="122">
        <v>102858.058142008</v>
      </c>
    </row>
    <row r="234" spans="1:21" ht="12.75" x14ac:dyDescent="0.2">
      <c r="A234" s="122" t="s">
        <v>583</v>
      </c>
      <c r="B234" s="122">
        <v>3858</v>
      </c>
      <c r="C234" s="122">
        <v>3860.7920030329601</v>
      </c>
      <c r="D234" s="122">
        <v>-75.859368366283405</v>
      </c>
      <c r="E234" s="122">
        <v>72.790262069646701</v>
      </c>
      <c r="F234" s="122"/>
      <c r="G234" s="122">
        <v>13445</v>
      </c>
      <c r="H234" s="122">
        <v>448</v>
      </c>
      <c r="I234" s="122">
        <v>115866.849287451</v>
      </c>
      <c r="J234" s="122"/>
      <c r="K234" s="122">
        <v>16.752387950036699</v>
      </c>
      <c r="L234" s="122">
        <v>92.611756316320097</v>
      </c>
      <c r="M234" s="122"/>
      <c r="N234" s="122">
        <v>160.53020233991199</v>
      </c>
      <c r="O234" s="140">
        <v>-0.23921792619807</v>
      </c>
      <c r="P234" s="122">
        <v>-15.1888961268169</v>
      </c>
      <c r="Q234" s="122">
        <v>0</v>
      </c>
      <c r="R234" s="122"/>
      <c r="S234" s="122">
        <v>3412.1379947337</v>
      </c>
      <c r="T234" s="122">
        <v>3427.3268908605201</v>
      </c>
      <c r="U234" s="122">
        <v>102858.058142008</v>
      </c>
    </row>
    <row r="235" spans="1:21" ht="12.75" x14ac:dyDescent="0.2">
      <c r="A235" s="122" t="s">
        <v>584</v>
      </c>
      <c r="B235" s="122">
        <v>4095</v>
      </c>
      <c r="C235" s="122">
        <v>3963.8851425739199</v>
      </c>
      <c r="D235" s="122">
        <v>-29.783700522044999</v>
      </c>
      <c r="E235" s="122">
        <v>161.16529706587201</v>
      </c>
      <c r="F235" s="122"/>
      <c r="G235" s="122">
        <v>15843</v>
      </c>
      <c r="H235" s="122">
        <v>542</v>
      </c>
      <c r="I235" s="122">
        <v>115866.849287451</v>
      </c>
      <c r="J235" s="122"/>
      <c r="K235" s="122">
        <v>62.828055794275102</v>
      </c>
      <c r="L235" s="122">
        <v>92.611756316320097</v>
      </c>
      <c r="M235" s="122"/>
      <c r="N235" s="122">
        <v>200.011549083245</v>
      </c>
      <c r="O235" s="140">
        <v>-0.23921792619807</v>
      </c>
      <c r="P235" s="122">
        <v>122.079827122301</v>
      </c>
      <c r="Q235" s="122">
        <v>0</v>
      </c>
      <c r="R235" s="122"/>
      <c r="S235" s="122">
        <v>3640.9252170717</v>
      </c>
      <c r="T235" s="122">
        <v>3518.8453899494002</v>
      </c>
      <c r="U235" s="122">
        <v>102858.058142008</v>
      </c>
    </row>
    <row r="236" spans="1:21" ht="12.75" x14ac:dyDescent="0.2">
      <c r="A236" s="122" t="s">
        <v>585</v>
      </c>
      <c r="B236" s="122">
        <v>4628</v>
      </c>
      <c r="C236" s="122">
        <v>4273.5519601989299</v>
      </c>
      <c r="D236" s="122">
        <v>139.59622791236399</v>
      </c>
      <c r="E236" s="122">
        <v>215.280670044613</v>
      </c>
      <c r="F236" s="122"/>
      <c r="G236" s="122">
        <v>8432</v>
      </c>
      <c r="H236" s="122">
        <v>311</v>
      </c>
      <c r="I236" s="122">
        <v>115866.849287451</v>
      </c>
      <c r="J236" s="122"/>
      <c r="K236" s="122">
        <v>232.20798422868401</v>
      </c>
      <c r="L236" s="122">
        <v>92.611756316320097</v>
      </c>
      <c r="M236" s="122"/>
      <c r="N236" s="122">
        <v>237.65013619595101</v>
      </c>
      <c r="O236" s="140">
        <v>-0.23921792619807</v>
      </c>
      <c r="P236" s="122">
        <v>192.67198596707701</v>
      </c>
      <c r="Q236" s="122">
        <v>0</v>
      </c>
      <c r="R236" s="122"/>
      <c r="S236" s="122">
        <v>3986.4167774951302</v>
      </c>
      <c r="T236" s="122">
        <v>3793.74479152805</v>
      </c>
      <c r="U236" s="122">
        <v>102858.058142008</v>
      </c>
    </row>
    <row r="237" spans="1:21" ht="12.75" x14ac:dyDescent="0.2">
      <c r="A237" s="122" t="s">
        <v>586</v>
      </c>
      <c r="B237" s="122">
        <v>3919</v>
      </c>
      <c r="C237" s="122">
        <v>3835.4382866250698</v>
      </c>
      <c r="D237" s="122">
        <v>-24.587447546649699</v>
      </c>
      <c r="E237" s="122">
        <v>108.019224620317</v>
      </c>
      <c r="F237" s="122"/>
      <c r="G237" s="122">
        <v>25950</v>
      </c>
      <c r="H237" s="122">
        <v>859</v>
      </c>
      <c r="I237" s="122">
        <v>115866.849287451</v>
      </c>
      <c r="J237" s="122"/>
      <c r="K237" s="122">
        <v>68.024308769670398</v>
      </c>
      <c r="L237" s="122">
        <v>92.611756316320097</v>
      </c>
      <c r="M237" s="122"/>
      <c r="N237" s="122">
        <v>47.0283490327556</v>
      </c>
      <c r="O237" s="140">
        <v>-0.23921792619807</v>
      </c>
      <c r="P237" s="122">
        <v>168.77088228168</v>
      </c>
      <c r="Q237" s="122">
        <v>0</v>
      </c>
      <c r="R237" s="122"/>
      <c r="S237" s="122">
        <v>3573.5906103735902</v>
      </c>
      <c r="T237" s="122">
        <v>3404.8197280919098</v>
      </c>
      <c r="U237" s="122">
        <v>102858.058142008</v>
      </c>
    </row>
    <row r="238" spans="1:21" ht="12.75" x14ac:dyDescent="0.2">
      <c r="A238" s="122" t="s">
        <v>587</v>
      </c>
      <c r="B238" s="122">
        <v>4589</v>
      </c>
      <c r="C238" s="122">
        <v>4298.7700771012996</v>
      </c>
      <c r="D238" s="122">
        <v>177.85944787216201</v>
      </c>
      <c r="E238" s="122">
        <v>112.06454248881199</v>
      </c>
      <c r="F238" s="122"/>
      <c r="G238" s="122">
        <v>5795</v>
      </c>
      <c r="H238" s="122">
        <v>215</v>
      </c>
      <c r="I238" s="122">
        <v>115866.849287451</v>
      </c>
      <c r="J238" s="122"/>
      <c r="K238" s="122">
        <v>270.47120418848198</v>
      </c>
      <c r="L238" s="122">
        <v>92.611756316320097</v>
      </c>
      <c r="M238" s="122"/>
      <c r="N238" s="122">
        <v>267.22830237374399</v>
      </c>
      <c r="O238" s="140">
        <v>-0.23921792619807</v>
      </c>
      <c r="P238" s="122">
        <v>-43.338435322317302</v>
      </c>
      <c r="Q238" s="122">
        <v>0</v>
      </c>
      <c r="R238" s="122"/>
      <c r="S238" s="122">
        <v>3772.7931437168099</v>
      </c>
      <c r="T238" s="122">
        <v>3816.13157903913</v>
      </c>
      <c r="U238" s="122">
        <v>102858.058142008</v>
      </c>
    </row>
    <row r="239" spans="1:21" ht="12.75" x14ac:dyDescent="0.2">
      <c r="A239" s="122" t="s">
        <v>588</v>
      </c>
      <c r="B239" s="122">
        <v>4107</v>
      </c>
      <c r="C239" s="122">
        <v>3944.6460120677498</v>
      </c>
      <c r="D239" s="122">
        <v>5.8486371903546397</v>
      </c>
      <c r="E239" s="122">
        <v>156.13414662493301</v>
      </c>
      <c r="F239" s="122"/>
      <c r="G239" s="122">
        <v>22353</v>
      </c>
      <c r="H239" s="122">
        <v>761</v>
      </c>
      <c r="I239" s="122">
        <v>115866.849287451</v>
      </c>
      <c r="J239" s="122"/>
      <c r="K239" s="122">
        <v>98.460393506674706</v>
      </c>
      <c r="L239" s="122">
        <v>92.611756316320097</v>
      </c>
      <c r="M239" s="122"/>
      <c r="N239" s="122">
        <v>173.564101608794</v>
      </c>
      <c r="O239" s="140">
        <v>-0.23921792619807</v>
      </c>
      <c r="P239" s="122">
        <v>138.464973714873</v>
      </c>
      <c r="Q239" s="122">
        <v>0</v>
      </c>
      <c r="R239" s="122"/>
      <c r="S239" s="122">
        <v>3640.2312800750101</v>
      </c>
      <c r="T239" s="122">
        <v>3501.7663063601399</v>
      </c>
      <c r="U239" s="122">
        <v>102858.058142008</v>
      </c>
    </row>
    <row r="240" spans="1:21" ht="12.75" x14ac:dyDescent="0.2">
      <c r="A240" s="122" t="s">
        <v>589</v>
      </c>
      <c r="B240" s="122">
        <v>3702</v>
      </c>
      <c r="C240" s="122">
        <v>3348.6016502130901</v>
      </c>
      <c r="D240" s="122">
        <v>136.77296012773499</v>
      </c>
      <c r="E240" s="122">
        <v>216.46172835644401</v>
      </c>
      <c r="F240" s="122"/>
      <c r="G240" s="122">
        <v>4429</v>
      </c>
      <c r="H240" s="122">
        <v>128</v>
      </c>
      <c r="I240" s="122">
        <v>115866.849287451</v>
      </c>
      <c r="J240" s="122"/>
      <c r="K240" s="122">
        <v>229.38471644405499</v>
      </c>
      <c r="L240" s="122">
        <v>92.611756316320097</v>
      </c>
      <c r="M240" s="122"/>
      <c r="N240" s="122">
        <v>97.823361464071695</v>
      </c>
      <c r="O240" s="140">
        <v>-0.23921792619807</v>
      </c>
      <c r="P240" s="122">
        <v>334.86087732261802</v>
      </c>
      <c r="Q240" s="122">
        <v>0</v>
      </c>
      <c r="R240" s="122"/>
      <c r="S240" s="122">
        <v>3307.5028827814199</v>
      </c>
      <c r="T240" s="122">
        <v>2972.6420054588002</v>
      </c>
      <c r="U240" s="122">
        <v>102858.058142008</v>
      </c>
    </row>
    <row r="241" spans="1:21" ht="12.75" x14ac:dyDescent="0.2">
      <c r="A241" s="122" t="s">
        <v>590</v>
      </c>
      <c r="B241" s="122">
        <v>4402</v>
      </c>
      <c r="C241" s="122">
        <v>3973.95993679001</v>
      </c>
      <c r="D241" s="122">
        <v>155.20387494620499</v>
      </c>
      <c r="E241" s="122">
        <v>272.99355211803203</v>
      </c>
      <c r="F241" s="122"/>
      <c r="G241" s="122">
        <v>10059</v>
      </c>
      <c r="H241" s="122">
        <v>345</v>
      </c>
      <c r="I241" s="122">
        <v>115866.849287451</v>
      </c>
      <c r="J241" s="122"/>
      <c r="K241" s="122">
        <v>247.81563126252499</v>
      </c>
      <c r="L241" s="122">
        <v>92.611756316320097</v>
      </c>
      <c r="M241" s="122"/>
      <c r="N241" s="122">
        <v>262.184038559199</v>
      </c>
      <c r="O241" s="140">
        <v>-0.23921792619807</v>
      </c>
      <c r="P241" s="122">
        <v>283.56384775066601</v>
      </c>
      <c r="Q241" s="122">
        <v>0</v>
      </c>
      <c r="R241" s="122"/>
      <c r="S241" s="122">
        <v>3811.3528982519902</v>
      </c>
      <c r="T241" s="122">
        <v>3527.7890505013202</v>
      </c>
      <c r="U241" s="122">
        <v>102858.058142008</v>
      </c>
    </row>
    <row r="242" spans="1:21" ht="12.75" x14ac:dyDescent="0.2">
      <c r="A242" s="122" t="s">
        <v>591</v>
      </c>
      <c r="B242" s="122">
        <v>3568</v>
      </c>
      <c r="C242" s="122">
        <v>3782.84592063833</v>
      </c>
      <c r="D242" s="122">
        <v>-50.344807163777702</v>
      </c>
      <c r="E242" s="122">
        <v>-164.22178033949899</v>
      </c>
      <c r="F242" s="122"/>
      <c r="G242" s="122">
        <v>147420</v>
      </c>
      <c r="H242" s="122">
        <v>4813</v>
      </c>
      <c r="I242" s="122">
        <v>115866.849287451</v>
      </c>
      <c r="J242" s="122"/>
      <c r="K242" s="122">
        <v>42.266949152542402</v>
      </c>
      <c r="L242" s="122">
        <v>92.611756316320097</v>
      </c>
      <c r="M242" s="122"/>
      <c r="N242" s="122">
        <v>-158.52623401600701</v>
      </c>
      <c r="O242" s="140">
        <v>-0.23921792619807</v>
      </c>
      <c r="P242" s="122">
        <v>-170.156544589189</v>
      </c>
      <c r="Q242" s="122">
        <v>0</v>
      </c>
      <c r="R242" s="122"/>
      <c r="S242" s="122">
        <v>3187.9755530738498</v>
      </c>
      <c r="T242" s="122">
        <v>3358.13209766304</v>
      </c>
      <c r="U242" s="122">
        <v>102858.058142008</v>
      </c>
    </row>
    <row r="243" spans="1:21" ht="14.25" customHeight="1" x14ac:dyDescent="0.2">
      <c r="A243" s="19" t="s">
        <v>592</v>
      </c>
      <c r="B243" s="19"/>
      <c r="C243" s="19"/>
      <c r="D243" s="122"/>
      <c r="E243" s="122"/>
      <c r="F243" s="19"/>
      <c r="G243" s="122"/>
      <c r="H243" s="122"/>
      <c r="I243" s="122"/>
      <c r="J243" s="122"/>
      <c r="K243" s="122"/>
      <c r="L243" s="122"/>
      <c r="M243" s="122"/>
      <c r="N243" s="122"/>
      <c r="O243" s="140"/>
      <c r="P243" s="122"/>
      <c r="Q243" s="122"/>
      <c r="R243" s="122"/>
      <c r="S243" s="122"/>
      <c r="T243" s="122"/>
      <c r="U243" s="122"/>
    </row>
    <row r="244" spans="1:21" ht="12.75" x14ac:dyDescent="0.2">
      <c r="A244" s="122" t="s">
        <v>593</v>
      </c>
      <c r="B244" s="122">
        <v>3981</v>
      </c>
      <c r="C244" s="122">
        <v>3837.0482018684502</v>
      </c>
      <c r="D244" s="122">
        <v>-6.5075379540371801</v>
      </c>
      <c r="E244" s="122">
        <v>150.39797476248501</v>
      </c>
      <c r="F244" s="122"/>
      <c r="G244" s="122">
        <v>23161</v>
      </c>
      <c r="H244" s="122">
        <v>767</v>
      </c>
      <c r="I244" s="122">
        <v>115866.849287451</v>
      </c>
      <c r="J244" s="122"/>
      <c r="K244" s="122">
        <v>86.104218362282893</v>
      </c>
      <c r="L244" s="122">
        <v>92.611756316320097</v>
      </c>
      <c r="M244" s="122"/>
      <c r="N244" s="122">
        <v>149.137586672818</v>
      </c>
      <c r="O244" s="140">
        <v>-0.23921792619807</v>
      </c>
      <c r="P244" s="122">
        <v>151.41914492595399</v>
      </c>
      <c r="Q244" s="122">
        <v>0</v>
      </c>
      <c r="R244" s="122"/>
      <c r="S244" s="122">
        <v>3557.6680372414899</v>
      </c>
      <c r="T244" s="122">
        <v>3406.2488923155402</v>
      </c>
      <c r="U244" s="122">
        <v>102858.058142008</v>
      </c>
    </row>
    <row r="245" spans="1:21" ht="12.75" x14ac:dyDescent="0.2">
      <c r="A245" s="122" t="s">
        <v>594</v>
      </c>
      <c r="B245" s="122">
        <v>3864</v>
      </c>
      <c r="C245" s="122">
        <v>3947.25062102433</v>
      </c>
      <c r="D245" s="122">
        <v>-27.2465625035389</v>
      </c>
      <c r="E245" s="122">
        <v>-56.143745487102798</v>
      </c>
      <c r="F245" s="122"/>
      <c r="G245" s="122">
        <v>51604</v>
      </c>
      <c r="H245" s="122">
        <v>1758</v>
      </c>
      <c r="I245" s="122">
        <v>115866.849287451</v>
      </c>
      <c r="J245" s="122"/>
      <c r="K245" s="122">
        <v>65.3651938127812</v>
      </c>
      <c r="L245" s="122">
        <v>92.611756316320097</v>
      </c>
      <c r="M245" s="122"/>
      <c r="N245" s="122">
        <v>-79.485817839737607</v>
      </c>
      <c r="O245" s="140">
        <v>-0.23921792619807</v>
      </c>
      <c r="P245" s="122">
        <v>-33.040891060666098</v>
      </c>
      <c r="Q245" s="122">
        <v>0</v>
      </c>
      <c r="R245" s="122"/>
      <c r="S245" s="122">
        <v>3471.0375953677199</v>
      </c>
      <c r="T245" s="122">
        <v>3504.0784864283801</v>
      </c>
      <c r="U245" s="122">
        <v>102858.058142008</v>
      </c>
    </row>
    <row r="246" spans="1:21" ht="12.75" x14ac:dyDescent="0.2">
      <c r="A246" s="122" t="s">
        <v>595</v>
      </c>
      <c r="B246" s="122">
        <v>3873</v>
      </c>
      <c r="C246" s="122">
        <v>3768.1582606094898</v>
      </c>
      <c r="D246" s="122">
        <v>0.17639129973453299</v>
      </c>
      <c r="E246" s="122">
        <v>104.243162986709</v>
      </c>
      <c r="F246" s="122"/>
      <c r="G246" s="122">
        <v>57685</v>
      </c>
      <c r="H246" s="122">
        <v>1876</v>
      </c>
      <c r="I246" s="122">
        <v>115866.849287451</v>
      </c>
      <c r="J246" s="122"/>
      <c r="K246" s="122">
        <v>92.788147616054601</v>
      </c>
      <c r="L246" s="122">
        <v>92.611756316320097</v>
      </c>
      <c r="M246" s="122"/>
      <c r="N246" s="122">
        <v>151.48763856731301</v>
      </c>
      <c r="O246" s="140">
        <v>-0.23921792619807</v>
      </c>
      <c r="P246" s="122">
        <v>56.759469479906798</v>
      </c>
      <c r="Q246" s="122">
        <v>0</v>
      </c>
      <c r="R246" s="122"/>
      <c r="S246" s="122">
        <v>3401.8529439430599</v>
      </c>
      <c r="T246" s="122">
        <v>3345.09347446316</v>
      </c>
      <c r="U246" s="122">
        <v>102858.058142008</v>
      </c>
    </row>
    <row r="247" spans="1:21" ht="12.75" x14ac:dyDescent="0.2">
      <c r="A247" s="122" t="s">
        <v>596</v>
      </c>
      <c r="B247" s="122">
        <v>4880</v>
      </c>
      <c r="C247" s="122">
        <v>4406.9258647905299</v>
      </c>
      <c r="D247" s="122">
        <v>164.76089783917601</v>
      </c>
      <c r="E247" s="122">
        <v>307.98216974306899</v>
      </c>
      <c r="F247" s="122"/>
      <c r="G247" s="122">
        <v>10175</v>
      </c>
      <c r="H247" s="122">
        <v>387</v>
      </c>
      <c r="I247" s="122">
        <v>115866.849287451</v>
      </c>
      <c r="J247" s="122"/>
      <c r="K247" s="122">
        <v>257.37265415549598</v>
      </c>
      <c r="L247" s="122">
        <v>92.611756316320097</v>
      </c>
      <c r="M247" s="122"/>
      <c r="N247" s="122">
        <v>380.53870712438402</v>
      </c>
      <c r="O247" s="140">
        <v>-0.23921792619807</v>
      </c>
      <c r="P247" s="122">
        <v>235.18641443555501</v>
      </c>
      <c r="Q247" s="122">
        <v>0</v>
      </c>
      <c r="R247" s="122"/>
      <c r="S247" s="122">
        <v>4147.3307388539497</v>
      </c>
      <c r="T247" s="122">
        <v>3912.1443244183902</v>
      </c>
      <c r="U247" s="122">
        <v>102858.058142008</v>
      </c>
    </row>
    <row r="248" spans="1:21" ht="12.75" x14ac:dyDescent="0.2">
      <c r="A248" s="122" t="s">
        <v>597</v>
      </c>
      <c r="B248" s="122">
        <v>4143</v>
      </c>
      <c r="C248" s="122">
        <v>3769.5508176436201</v>
      </c>
      <c r="D248" s="122">
        <v>157.931185440837</v>
      </c>
      <c r="E248" s="122">
        <v>215.766441187493</v>
      </c>
      <c r="F248" s="122"/>
      <c r="G248" s="122">
        <v>15461</v>
      </c>
      <c r="H248" s="122">
        <v>503</v>
      </c>
      <c r="I248" s="122">
        <v>115866.849287451</v>
      </c>
      <c r="J248" s="122"/>
      <c r="K248" s="122">
        <v>250.542941757157</v>
      </c>
      <c r="L248" s="122">
        <v>92.611756316320097</v>
      </c>
      <c r="M248" s="122"/>
      <c r="N248" s="122">
        <v>260.24909925838398</v>
      </c>
      <c r="O248" s="140">
        <v>-0.23921792619807</v>
      </c>
      <c r="P248" s="122">
        <v>171.04456519040301</v>
      </c>
      <c r="Q248" s="122">
        <v>0</v>
      </c>
      <c r="R248" s="122"/>
      <c r="S248" s="122">
        <v>3517.3742492619399</v>
      </c>
      <c r="T248" s="122">
        <v>3346.3296840715402</v>
      </c>
      <c r="U248" s="122">
        <v>102858.058142008</v>
      </c>
    </row>
    <row r="249" spans="1:21" ht="12.75" x14ac:dyDescent="0.2">
      <c r="A249" s="122" t="s">
        <v>598</v>
      </c>
      <c r="B249" s="122">
        <v>4041</v>
      </c>
      <c r="C249" s="122">
        <v>4019.8855301895201</v>
      </c>
      <c r="D249" s="122">
        <v>42.185342291795898</v>
      </c>
      <c r="E249" s="122">
        <v>-21.502251859913802</v>
      </c>
      <c r="F249" s="122"/>
      <c r="G249" s="122">
        <v>15507</v>
      </c>
      <c r="H249" s="122">
        <v>538</v>
      </c>
      <c r="I249" s="122">
        <v>115866.849287451</v>
      </c>
      <c r="J249" s="122"/>
      <c r="K249" s="122">
        <v>134.79709860811599</v>
      </c>
      <c r="L249" s="122">
        <v>92.611756316320097</v>
      </c>
      <c r="M249" s="122"/>
      <c r="N249" s="122">
        <v>-16.197483652767499</v>
      </c>
      <c r="O249" s="140">
        <v>-0.23921792619807</v>
      </c>
      <c r="P249" s="122">
        <v>-27.046237993258298</v>
      </c>
      <c r="Q249" s="122">
        <v>0</v>
      </c>
      <c r="R249" s="122"/>
      <c r="S249" s="122">
        <v>3541.5121730727401</v>
      </c>
      <c r="T249" s="122">
        <v>3568.5584110659902</v>
      </c>
      <c r="U249" s="122">
        <v>102858.058142008</v>
      </c>
    </row>
    <row r="250" spans="1:21" ht="12.75" x14ac:dyDescent="0.2">
      <c r="A250" s="122" t="s">
        <v>599</v>
      </c>
      <c r="B250" s="122">
        <v>3936</v>
      </c>
      <c r="C250" s="122">
        <v>3712.66071121191</v>
      </c>
      <c r="D250" s="122">
        <v>21.392454209995901</v>
      </c>
      <c r="E250" s="122">
        <v>202.26606816640401</v>
      </c>
      <c r="F250" s="122"/>
      <c r="G250" s="122">
        <v>26933</v>
      </c>
      <c r="H250" s="122">
        <v>863</v>
      </c>
      <c r="I250" s="122">
        <v>115866.849287451</v>
      </c>
      <c r="J250" s="122"/>
      <c r="K250" s="122">
        <v>114.004210526316</v>
      </c>
      <c r="L250" s="122">
        <v>92.611756316320097</v>
      </c>
      <c r="M250" s="122"/>
      <c r="N250" s="122">
        <v>233.008394169209</v>
      </c>
      <c r="O250" s="140">
        <v>-0.23921792619807</v>
      </c>
      <c r="P250" s="122">
        <v>171.284524237401</v>
      </c>
      <c r="Q250" s="122">
        <v>0</v>
      </c>
      <c r="R250" s="122"/>
      <c r="S250" s="122">
        <v>3467.1113603326398</v>
      </c>
      <c r="T250" s="122">
        <v>3295.8268360952402</v>
      </c>
      <c r="U250" s="122">
        <v>102858.058142008</v>
      </c>
    </row>
    <row r="251" spans="1:21" ht="12.75" x14ac:dyDescent="0.2">
      <c r="A251" s="122" t="s">
        <v>600</v>
      </c>
      <c r="B251" s="122">
        <v>4106</v>
      </c>
      <c r="C251" s="122">
        <v>3605.40983809927</v>
      </c>
      <c r="D251" s="122">
        <v>395.50507688890701</v>
      </c>
      <c r="E251" s="122">
        <v>104.746065197923</v>
      </c>
      <c r="F251" s="122"/>
      <c r="G251" s="122">
        <v>10091</v>
      </c>
      <c r="H251" s="122">
        <v>314</v>
      </c>
      <c r="I251" s="122">
        <v>115866.849287451</v>
      </c>
      <c r="J251" s="122"/>
      <c r="K251" s="122">
        <v>488.11683320522701</v>
      </c>
      <c r="L251" s="122">
        <v>92.611756316320097</v>
      </c>
      <c r="M251" s="122"/>
      <c r="N251" s="122">
        <v>109.924229146939</v>
      </c>
      <c r="O251" s="140">
        <v>-0.23921792619807</v>
      </c>
      <c r="P251" s="122">
        <v>99.328683322708002</v>
      </c>
      <c r="Q251" s="122">
        <v>0</v>
      </c>
      <c r="R251" s="122"/>
      <c r="S251" s="122">
        <v>3299.9460905757601</v>
      </c>
      <c r="T251" s="122">
        <v>3200.6174072530498</v>
      </c>
      <c r="U251" s="122">
        <v>102858.058142008</v>
      </c>
    </row>
    <row r="252" spans="1:21" ht="12.75" x14ac:dyDescent="0.2">
      <c r="A252" s="122" t="s">
        <v>601</v>
      </c>
      <c r="B252" s="122">
        <v>3580</v>
      </c>
      <c r="C252" s="122">
        <v>3411.04142337435</v>
      </c>
      <c r="D252" s="122">
        <v>-14.879203948604401</v>
      </c>
      <c r="E252" s="122">
        <v>183.68472945546199</v>
      </c>
      <c r="F252" s="122"/>
      <c r="G252" s="122">
        <v>20279</v>
      </c>
      <c r="H252" s="122">
        <v>597</v>
      </c>
      <c r="I252" s="122">
        <v>115866.849287451</v>
      </c>
      <c r="J252" s="122"/>
      <c r="K252" s="122">
        <v>77.732552367715698</v>
      </c>
      <c r="L252" s="122">
        <v>92.611756316320097</v>
      </c>
      <c r="M252" s="122"/>
      <c r="N252" s="122">
        <v>259.44190206767098</v>
      </c>
      <c r="O252" s="140">
        <v>-0.23921792619807</v>
      </c>
      <c r="P252" s="122">
        <v>107.688338917056</v>
      </c>
      <c r="Q252" s="122">
        <v>0</v>
      </c>
      <c r="R252" s="122"/>
      <c r="S252" s="122">
        <v>3135.7597778824302</v>
      </c>
      <c r="T252" s="122">
        <v>3028.0714389653799</v>
      </c>
      <c r="U252" s="122">
        <v>102858.058142008</v>
      </c>
    </row>
    <row r="253" spans="1:21" ht="12.75" x14ac:dyDescent="0.2">
      <c r="A253" s="122" t="s">
        <v>602</v>
      </c>
      <c r="B253" s="122">
        <v>4266</v>
      </c>
      <c r="C253" s="122">
        <v>3799.7436364489899</v>
      </c>
      <c r="D253" s="122">
        <v>158.93136453744401</v>
      </c>
      <c r="E253" s="122">
        <v>307.04078297520402</v>
      </c>
      <c r="F253" s="122"/>
      <c r="G253" s="122">
        <v>6861</v>
      </c>
      <c r="H253" s="122">
        <v>225</v>
      </c>
      <c r="I253" s="122">
        <v>115866.849287451</v>
      </c>
      <c r="J253" s="122"/>
      <c r="K253" s="122">
        <v>251.54312085376401</v>
      </c>
      <c r="L253" s="122">
        <v>92.611756316320097</v>
      </c>
      <c r="M253" s="122"/>
      <c r="N253" s="122">
        <v>177.76623872715501</v>
      </c>
      <c r="O253" s="140">
        <v>-0.23921792619807</v>
      </c>
      <c r="P253" s="122">
        <v>436.07610929705402</v>
      </c>
      <c r="Q253" s="122">
        <v>0</v>
      </c>
      <c r="R253" s="122"/>
      <c r="S253" s="122">
        <v>3809.2087549685102</v>
      </c>
      <c r="T253" s="122">
        <v>3373.1326456714501</v>
      </c>
      <c r="U253" s="122">
        <v>102858.058142008</v>
      </c>
    </row>
    <row r="254" spans="1:21" ht="12.75" x14ac:dyDescent="0.2">
      <c r="A254" s="122" t="s">
        <v>603</v>
      </c>
      <c r="B254" s="122">
        <v>3648</v>
      </c>
      <c r="C254" s="122">
        <v>3201.9210377888198</v>
      </c>
      <c r="D254" s="122">
        <v>162.27904668451399</v>
      </c>
      <c r="E254" s="122">
        <v>283.993453480803</v>
      </c>
      <c r="F254" s="122"/>
      <c r="G254" s="122">
        <v>10856</v>
      </c>
      <c r="H254" s="122">
        <v>300</v>
      </c>
      <c r="I254" s="122">
        <v>115866.849287451</v>
      </c>
      <c r="J254" s="122"/>
      <c r="K254" s="122">
        <v>254.89080300083401</v>
      </c>
      <c r="L254" s="122">
        <v>92.611756316320097</v>
      </c>
      <c r="M254" s="122"/>
      <c r="N254" s="122">
        <v>385.731032326079</v>
      </c>
      <c r="O254" s="140">
        <v>-0.23921792619807</v>
      </c>
      <c r="P254" s="122">
        <v>182.01665670932999</v>
      </c>
      <c r="Q254" s="122">
        <v>0</v>
      </c>
      <c r="R254" s="122"/>
      <c r="S254" s="122">
        <v>3024.44641376556</v>
      </c>
      <c r="T254" s="122">
        <v>2842.4297570562298</v>
      </c>
      <c r="U254" s="122">
        <v>102858.058142008</v>
      </c>
    </row>
    <row r="255" spans="1:21" ht="12.75" x14ac:dyDescent="0.2">
      <c r="A255" s="122" t="s">
        <v>604</v>
      </c>
      <c r="B255" s="122">
        <v>3750</v>
      </c>
      <c r="C255" s="122">
        <v>3292.5770720606802</v>
      </c>
      <c r="D255" s="122">
        <v>128.24713938920101</v>
      </c>
      <c r="E255" s="122">
        <v>329.204102102261</v>
      </c>
      <c r="F255" s="122"/>
      <c r="G255" s="122">
        <v>10909</v>
      </c>
      <c r="H255" s="122">
        <v>310</v>
      </c>
      <c r="I255" s="122">
        <v>115866.849287451</v>
      </c>
      <c r="J255" s="122"/>
      <c r="K255" s="122">
        <v>220.85889570552101</v>
      </c>
      <c r="L255" s="122">
        <v>92.611756316320097</v>
      </c>
      <c r="M255" s="122"/>
      <c r="N255" s="122">
        <v>520.03313734831499</v>
      </c>
      <c r="O255" s="140">
        <v>-0.23921792619807</v>
      </c>
      <c r="P255" s="122">
        <v>138.13584893001001</v>
      </c>
      <c r="Q255" s="122">
        <v>0</v>
      </c>
      <c r="R255" s="122"/>
      <c r="S255" s="122">
        <v>3061.0433586946601</v>
      </c>
      <c r="T255" s="122">
        <v>2922.9075097646501</v>
      </c>
      <c r="U255" s="122">
        <v>102858.058142008</v>
      </c>
    </row>
    <row r="256" spans="1:21" ht="12.75" x14ac:dyDescent="0.2">
      <c r="A256" s="122" t="s">
        <v>605</v>
      </c>
      <c r="B256" s="122">
        <v>3873</v>
      </c>
      <c r="C256" s="122">
        <v>3490.8468033563699</v>
      </c>
      <c r="D256" s="122">
        <v>50.067142766248899</v>
      </c>
      <c r="E256" s="122">
        <v>331.81424961348699</v>
      </c>
      <c r="F256" s="122"/>
      <c r="G256" s="122">
        <v>11086</v>
      </c>
      <c r="H256" s="122">
        <v>334</v>
      </c>
      <c r="I256" s="122">
        <v>115866.849287451</v>
      </c>
      <c r="J256" s="122"/>
      <c r="K256" s="122">
        <v>142.67889908256899</v>
      </c>
      <c r="L256" s="122">
        <v>92.611756316320097</v>
      </c>
      <c r="M256" s="122"/>
      <c r="N256" s="122">
        <v>294.70230237165902</v>
      </c>
      <c r="O256" s="140">
        <v>-0.23921792619807</v>
      </c>
      <c r="P256" s="122">
        <v>368.68697892911803</v>
      </c>
      <c r="Q256" s="122">
        <v>0</v>
      </c>
      <c r="R256" s="122"/>
      <c r="S256" s="122">
        <v>3467.6037585999402</v>
      </c>
      <c r="T256" s="122">
        <v>3098.9167796708198</v>
      </c>
      <c r="U256" s="122">
        <v>102858.058142008</v>
      </c>
    </row>
    <row r="257" spans="1:21" ht="12.75" x14ac:dyDescent="0.2">
      <c r="A257" s="122" t="s">
        <v>606</v>
      </c>
      <c r="B257" s="122">
        <v>4405</v>
      </c>
      <c r="C257" s="122">
        <v>3972.19297382895</v>
      </c>
      <c r="D257" s="122">
        <v>381.13693478315599</v>
      </c>
      <c r="E257" s="122">
        <v>51.408851523273498</v>
      </c>
      <c r="F257" s="122"/>
      <c r="G257" s="122">
        <v>6884</v>
      </c>
      <c r="H257" s="122">
        <v>236</v>
      </c>
      <c r="I257" s="122">
        <v>115866.849287451</v>
      </c>
      <c r="J257" s="122"/>
      <c r="K257" s="122">
        <v>473.74869109947599</v>
      </c>
      <c r="L257" s="122">
        <v>92.611756316320097</v>
      </c>
      <c r="M257" s="122"/>
      <c r="N257" s="122">
        <v>189.613308117722</v>
      </c>
      <c r="O257" s="140">
        <v>-0.23921792619807</v>
      </c>
      <c r="P257" s="122">
        <v>-87.034822997373297</v>
      </c>
      <c r="Q257" s="122">
        <v>0</v>
      </c>
      <c r="R257" s="122"/>
      <c r="S257" s="122">
        <v>3439.1856478791401</v>
      </c>
      <c r="T257" s="122">
        <v>3526.2204708765098</v>
      </c>
      <c r="U257" s="122">
        <v>102858.058142008</v>
      </c>
    </row>
    <row r="258" spans="1:21" ht="12.75" x14ac:dyDescent="0.2">
      <c r="A258" s="122" t="s">
        <v>607</v>
      </c>
      <c r="B258" s="122">
        <v>4422</v>
      </c>
      <c r="C258" s="122">
        <v>3736.5783191151399</v>
      </c>
      <c r="D258" s="122">
        <v>257.11381997347098</v>
      </c>
      <c r="E258" s="122">
        <v>428.094085099018</v>
      </c>
      <c r="F258" s="122"/>
      <c r="G258" s="122">
        <v>7039</v>
      </c>
      <c r="H258" s="122">
        <v>227</v>
      </c>
      <c r="I258" s="122">
        <v>115866.849287451</v>
      </c>
      <c r="J258" s="122"/>
      <c r="K258" s="122">
        <v>349.72557628979098</v>
      </c>
      <c r="L258" s="122">
        <v>92.611756316320097</v>
      </c>
      <c r="M258" s="122"/>
      <c r="N258" s="122">
        <v>259.70743080528501</v>
      </c>
      <c r="O258" s="140">
        <v>-0.23921792619807</v>
      </c>
      <c r="P258" s="122">
        <v>596.24152146655297</v>
      </c>
      <c r="Q258" s="122">
        <v>0</v>
      </c>
      <c r="R258" s="122"/>
      <c r="S258" s="122">
        <v>3913.30064893293</v>
      </c>
      <c r="T258" s="122">
        <v>3317.0591274663798</v>
      </c>
      <c r="U258" s="122">
        <v>102858.058142008</v>
      </c>
    </row>
    <row r="259" spans="1:21" ht="14.25" customHeight="1" x14ac:dyDescent="0.2">
      <c r="A259" s="19" t="s">
        <v>608</v>
      </c>
      <c r="B259" s="19"/>
      <c r="C259" s="19"/>
      <c r="D259" s="122"/>
      <c r="E259" s="122"/>
      <c r="F259" s="19"/>
      <c r="G259" s="122"/>
      <c r="H259" s="122"/>
      <c r="I259" s="122"/>
      <c r="J259" s="122"/>
      <c r="K259" s="122"/>
      <c r="L259" s="122"/>
      <c r="M259" s="122"/>
      <c r="N259" s="122"/>
      <c r="O259" s="140"/>
      <c r="P259" s="122"/>
      <c r="Q259" s="122"/>
      <c r="R259" s="122"/>
      <c r="S259" s="122"/>
      <c r="T259" s="122"/>
      <c r="U259" s="122"/>
    </row>
    <row r="260" spans="1:21" ht="12.75" x14ac:dyDescent="0.2">
      <c r="A260" s="122" t="s">
        <v>609</v>
      </c>
      <c r="B260" s="122">
        <v>3967</v>
      </c>
      <c r="C260" s="122">
        <v>3644.36931733341</v>
      </c>
      <c r="D260" s="122">
        <v>21.8868110189239</v>
      </c>
      <c r="E260" s="122">
        <v>300.82611551108897</v>
      </c>
      <c r="F260" s="122"/>
      <c r="G260" s="122">
        <v>26929</v>
      </c>
      <c r="H260" s="122">
        <v>847</v>
      </c>
      <c r="I260" s="122">
        <v>115866.849287451</v>
      </c>
      <c r="J260" s="122"/>
      <c r="K260" s="122">
        <v>114.498567335244</v>
      </c>
      <c r="L260" s="122">
        <v>92.611756316320097</v>
      </c>
      <c r="M260" s="122"/>
      <c r="N260" s="122">
        <v>360.52928234586398</v>
      </c>
      <c r="O260" s="140">
        <v>-0.23921792619807</v>
      </c>
      <c r="P260" s="122">
        <v>240.883730750117</v>
      </c>
      <c r="Q260" s="122">
        <v>0</v>
      </c>
      <c r="R260" s="122"/>
      <c r="S260" s="122">
        <v>3476.0864952894899</v>
      </c>
      <c r="T260" s="122">
        <v>3235.20276453938</v>
      </c>
      <c r="U260" s="122">
        <v>102858.058142008</v>
      </c>
    </row>
    <row r="261" spans="1:21" ht="12.75" x14ac:dyDescent="0.2">
      <c r="A261" s="122" t="s">
        <v>610</v>
      </c>
      <c r="B261" s="122">
        <v>3714</v>
      </c>
      <c r="C261" s="122">
        <v>3727.22758460655</v>
      </c>
      <c r="D261" s="122">
        <v>-1.5523723075020699</v>
      </c>
      <c r="E261" s="122">
        <v>-12.0681759806681</v>
      </c>
      <c r="F261" s="122"/>
      <c r="G261" s="122">
        <v>99788</v>
      </c>
      <c r="H261" s="122">
        <v>3210</v>
      </c>
      <c r="I261" s="122">
        <v>115866.849287451</v>
      </c>
      <c r="J261" s="122"/>
      <c r="K261" s="122">
        <v>91.059384008818</v>
      </c>
      <c r="L261" s="122">
        <v>92.611756316320097</v>
      </c>
      <c r="M261" s="122"/>
      <c r="N261" s="122">
        <v>-28.130528861157</v>
      </c>
      <c r="O261" s="140">
        <v>-0.23921792619807</v>
      </c>
      <c r="P261" s="122">
        <v>3.7549589736227098</v>
      </c>
      <c r="Q261" s="122">
        <v>0</v>
      </c>
      <c r="R261" s="122"/>
      <c r="S261" s="122">
        <v>3312.5131927877701</v>
      </c>
      <c r="T261" s="122">
        <v>3308.7582338141501</v>
      </c>
      <c r="U261" s="122">
        <v>102858.058142008</v>
      </c>
    </row>
    <row r="262" spans="1:21" ht="12.75" x14ac:dyDescent="0.2">
      <c r="A262" s="122" t="s">
        <v>611</v>
      </c>
      <c r="B262" s="122">
        <v>5187</v>
      </c>
      <c r="C262" s="122">
        <v>4349.2470612918296</v>
      </c>
      <c r="D262" s="122">
        <v>184.426529918867</v>
      </c>
      <c r="E262" s="122">
        <v>652.95622236435997</v>
      </c>
      <c r="F262" s="122"/>
      <c r="G262" s="122">
        <v>9564</v>
      </c>
      <c r="H262" s="122">
        <v>359</v>
      </c>
      <c r="I262" s="122">
        <v>115866.849287451</v>
      </c>
      <c r="J262" s="122"/>
      <c r="K262" s="122">
        <v>277.038286235187</v>
      </c>
      <c r="L262" s="122">
        <v>92.611756316320097</v>
      </c>
      <c r="M262" s="122"/>
      <c r="N262" s="122">
        <v>811.09092577585102</v>
      </c>
      <c r="O262" s="140">
        <v>-0.23921792619807</v>
      </c>
      <c r="P262" s="122">
        <v>494.58230102667198</v>
      </c>
      <c r="Q262" s="122">
        <v>0</v>
      </c>
      <c r="R262" s="122"/>
      <c r="S262" s="122">
        <v>4355.5236302802195</v>
      </c>
      <c r="T262" s="122">
        <v>3860.9413292535501</v>
      </c>
      <c r="U262" s="122">
        <v>102858.058142008</v>
      </c>
    </row>
    <row r="263" spans="1:21" ht="12.75" x14ac:dyDescent="0.2">
      <c r="A263" s="122" t="s">
        <v>612</v>
      </c>
      <c r="B263" s="122">
        <v>3805</v>
      </c>
      <c r="C263" s="122">
        <v>3740.1454876026501</v>
      </c>
      <c r="D263" s="122">
        <v>48.953593227752897</v>
      </c>
      <c r="E263" s="122">
        <v>15.6597699394384</v>
      </c>
      <c r="F263" s="122"/>
      <c r="G263" s="122">
        <v>37299</v>
      </c>
      <c r="H263" s="122">
        <v>1204</v>
      </c>
      <c r="I263" s="122">
        <v>115866.849287451</v>
      </c>
      <c r="J263" s="122"/>
      <c r="K263" s="122">
        <v>141.565349544073</v>
      </c>
      <c r="L263" s="122">
        <v>92.611756316320097</v>
      </c>
      <c r="M263" s="122"/>
      <c r="N263" s="122">
        <v>38.365616450146298</v>
      </c>
      <c r="O263" s="140">
        <v>-0.23921792619807</v>
      </c>
      <c r="P263" s="122">
        <v>-7.28529449746748</v>
      </c>
      <c r="Q263" s="122">
        <v>0</v>
      </c>
      <c r="R263" s="122"/>
      <c r="S263" s="122">
        <v>3312.9405025206202</v>
      </c>
      <c r="T263" s="122">
        <v>3320.2257970180899</v>
      </c>
      <c r="U263" s="122">
        <v>102858.058142008</v>
      </c>
    </row>
    <row r="264" spans="1:21" ht="12.75" x14ac:dyDescent="0.2">
      <c r="A264" s="122" t="s">
        <v>613</v>
      </c>
      <c r="B264" s="122">
        <v>4355</v>
      </c>
      <c r="C264" s="122">
        <v>3949.9371708629201</v>
      </c>
      <c r="D264" s="122">
        <v>51.229728193822901</v>
      </c>
      <c r="E264" s="122">
        <v>353.77844542173199</v>
      </c>
      <c r="F264" s="122"/>
      <c r="G264" s="122">
        <v>19067</v>
      </c>
      <c r="H264" s="122">
        <v>650</v>
      </c>
      <c r="I264" s="122">
        <v>115866.849287451</v>
      </c>
      <c r="J264" s="122"/>
      <c r="K264" s="122">
        <v>143.841484510143</v>
      </c>
      <c r="L264" s="122">
        <v>92.611756316320097</v>
      </c>
      <c r="M264" s="122"/>
      <c r="N264" s="122">
        <v>405.46040023436001</v>
      </c>
      <c r="O264" s="140">
        <v>-0.23921792619807</v>
      </c>
      <c r="P264" s="122">
        <v>301.857272682906</v>
      </c>
      <c r="Q264" s="122">
        <v>0</v>
      </c>
      <c r="R264" s="122"/>
      <c r="S264" s="122">
        <v>3808.3206802617201</v>
      </c>
      <c r="T264" s="122">
        <v>3506.4634075788199</v>
      </c>
      <c r="U264" s="122">
        <v>102858.058142008</v>
      </c>
    </row>
    <row r="265" spans="1:21" ht="12.75" x14ac:dyDescent="0.2">
      <c r="A265" s="122" t="s">
        <v>614</v>
      </c>
      <c r="B265" s="122">
        <v>3972</v>
      </c>
      <c r="C265" s="122">
        <v>3484.1676896447402</v>
      </c>
      <c r="D265" s="122">
        <v>194.193966262987</v>
      </c>
      <c r="E265" s="122">
        <v>293.817810814724</v>
      </c>
      <c r="F265" s="122"/>
      <c r="G265" s="122">
        <v>9511</v>
      </c>
      <c r="H265" s="122">
        <v>286</v>
      </c>
      <c r="I265" s="122">
        <v>115866.849287451</v>
      </c>
      <c r="J265" s="122"/>
      <c r="K265" s="122">
        <v>286.80572257930697</v>
      </c>
      <c r="L265" s="122">
        <v>92.611756316320097</v>
      </c>
      <c r="M265" s="122"/>
      <c r="N265" s="122">
        <v>172.638161749239</v>
      </c>
      <c r="O265" s="140">
        <v>-0.23921792619807</v>
      </c>
      <c r="P265" s="122">
        <v>414.75824195400997</v>
      </c>
      <c r="Q265" s="122">
        <v>0</v>
      </c>
      <c r="R265" s="122"/>
      <c r="S265" s="122">
        <v>3507.7457962190001</v>
      </c>
      <c r="T265" s="122">
        <v>3092.9875542649902</v>
      </c>
      <c r="U265" s="122">
        <v>102858.058142008</v>
      </c>
    </row>
    <row r="266" spans="1:21" ht="12.75" x14ac:dyDescent="0.2">
      <c r="A266" s="122" t="s">
        <v>615</v>
      </c>
      <c r="B266" s="122">
        <v>4013</v>
      </c>
      <c r="C266" s="122">
        <v>3502.1230061268602</v>
      </c>
      <c r="D266" s="122">
        <v>166.393258728815</v>
      </c>
      <c r="E266" s="122">
        <v>344.93774166243401</v>
      </c>
      <c r="F266" s="122"/>
      <c r="G266" s="122">
        <v>5856</v>
      </c>
      <c r="H266" s="122">
        <v>177</v>
      </c>
      <c r="I266" s="122">
        <v>115866.849287451</v>
      </c>
      <c r="J266" s="122"/>
      <c r="K266" s="122">
        <v>259.005015045135</v>
      </c>
      <c r="L266" s="122">
        <v>92.611756316320097</v>
      </c>
      <c r="M266" s="122"/>
      <c r="N266" s="122">
        <v>225.117951781458</v>
      </c>
      <c r="O266" s="140">
        <v>-0.23921792619807</v>
      </c>
      <c r="P266" s="122">
        <v>464.51831361721298</v>
      </c>
      <c r="Q266" s="122">
        <v>0</v>
      </c>
      <c r="R266" s="122"/>
      <c r="S266" s="122">
        <v>3573.4452759012702</v>
      </c>
      <c r="T266" s="122">
        <v>3108.9269622840602</v>
      </c>
      <c r="U266" s="122">
        <v>102858.058142008</v>
      </c>
    </row>
    <row r="267" spans="1:21" ht="12.75" x14ac:dyDescent="0.2">
      <c r="A267" s="122" t="s">
        <v>616</v>
      </c>
      <c r="B267" s="122">
        <v>4198</v>
      </c>
      <c r="C267" s="122">
        <v>3855.2549801602299</v>
      </c>
      <c r="D267" s="122">
        <v>154.917124863212</v>
      </c>
      <c r="E267" s="122">
        <v>188.24044224488401</v>
      </c>
      <c r="F267" s="122"/>
      <c r="G267" s="122">
        <v>11631</v>
      </c>
      <c r="H267" s="122">
        <v>387</v>
      </c>
      <c r="I267" s="122">
        <v>115866.849287451</v>
      </c>
      <c r="J267" s="122"/>
      <c r="K267" s="122">
        <v>247.52888117953199</v>
      </c>
      <c r="L267" s="122">
        <v>92.611756316320097</v>
      </c>
      <c r="M267" s="122"/>
      <c r="N267" s="122">
        <v>225.31734034592299</v>
      </c>
      <c r="O267" s="140">
        <v>-0.23921792619807</v>
      </c>
      <c r="P267" s="122">
        <v>150.92432621764601</v>
      </c>
      <c r="Q267" s="122">
        <v>0</v>
      </c>
      <c r="R267" s="122"/>
      <c r="S267" s="122">
        <v>3573.3358558330801</v>
      </c>
      <c r="T267" s="122">
        <v>3422.41152961544</v>
      </c>
      <c r="U267" s="122">
        <v>102858.058142008</v>
      </c>
    </row>
    <row r="268" spans="1:21" ht="12.75" x14ac:dyDescent="0.2">
      <c r="A268" s="122" t="s">
        <v>617</v>
      </c>
      <c r="B268" s="122">
        <v>4378</v>
      </c>
      <c r="C268" s="122">
        <v>4027.9266203293801</v>
      </c>
      <c r="D268" s="122">
        <v>-4.5539922403830699</v>
      </c>
      <c r="E268" s="122">
        <v>354.97451810887901</v>
      </c>
      <c r="F268" s="122"/>
      <c r="G268" s="122">
        <v>38949</v>
      </c>
      <c r="H268" s="122">
        <v>1354</v>
      </c>
      <c r="I268" s="122">
        <v>115866.849287451</v>
      </c>
      <c r="J268" s="122"/>
      <c r="K268" s="122">
        <v>88.057764075937001</v>
      </c>
      <c r="L268" s="122">
        <v>92.611756316320097</v>
      </c>
      <c r="M268" s="122"/>
      <c r="N268" s="122">
        <v>392.65108469337798</v>
      </c>
      <c r="O268" s="140">
        <v>-0.23921792619807</v>
      </c>
      <c r="P268" s="122">
        <v>317.05873359818202</v>
      </c>
      <c r="Q268" s="122">
        <v>0</v>
      </c>
      <c r="R268" s="122"/>
      <c r="S268" s="122">
        <v>3892.75543246796</v>
      </c>
      <c r="T268" s="122">
        <v>3575.69669886978</v>
      </c>
      <c r="U268" s="122">
        <v>102858.058142008</v>
      </c>
    </row>
    <row r="269" spans="1:21" ht="12.75" x14ac:dyDescent="0.2">
      <c r="A269" s="122" t="s">
        <v>618</v>
      </c>
      <c r="B269" s="122">
        <v>3696</v>
      </c>
      <c r="C269" s="122">
        <v>3601.89343737537</v>
      </c>
      <c r="D269" s="122">
        <v>30.8635338735169</v>
      </c>
      <c r="E269" s="122">
        <v>63.701909184114001</v>
      </c>
      <c r="F269" s="122"/>
      <c r="G269" s="122">
        <v>25992</v>
      </c>
      <c r="H269" s="122">
        <v>808</v>
      </c>
      <c r="I269" s="122">
        <v>115866.849287451</v>
      </c>
      <c r="J269" s="122"/>
      <c r="K269" s="122">
        <v>123.475290189837</v>
      </c>
      <c r="L269" s="122">
        <v>92.611756316320097</v>
      </c>
      <c r="M269" s="122"/>
      <c r="N269" s="122">
        <v>89.740648439413206</v>
      </c>
      <c r="O269" s="140">
        <v>-0.23921792619807</v>
      </c>
      <c r="P269" s="122">
        <v>37.423952002616701</v>
      </c>
      <c r="Q269" s="122">
        <v>0</v>
      </c>
      <c r="R269" s="122"/>
      <c r="S269" s="122">
        <v>3234.9197575867402</v>
      </c>
      <c r="T269" s="122">
        <v>3197.4958055841198</v>
      </c>
      <c r="U269" s="122">
        <v>102858.058142008</v>
      </c>
    </row>
    <row r="270" spans="1:21" ht="14.25" customHeight="1" x14ac:dyDescent="0.2">
      <c r="A270" s="19" t="s">
        <v>619</v>
      </c>
      <c r="B270" s="19"/>
      <c r="C270" s="19"/>
      <c r="D270" s="122"/>
      <c r="E270" s="122"/>
      <c r="F270" s="19"/>
      <c r="G270" s="122"/>
      <c r="H270" s="122"/>
      <c r="I270" s="122"/>
      <c r="J270" s="122"/>
      <c r="K270" s="122"/>
      <c r="L270" s="122"/>
      <c r="M270" s="122"/>
      <c r="N270" s="122"/>
      <c r="O270" s="140"/>
      <c r="P270" s="122"/>
      <c r="Q270" s="122"/>
      <c r="R270" s="122"/>
      <c r="S270" s="122"/>
      <c r="T270" s="122"/>
      <c r="U270" s="122"/>
    </row>
    <row r="271" spans="1:21" ht="12.75" x14ac:dyDescent="0.2">
      <c r="A271" s="122" t="s">
        <v>620</v>
      </c>
      <c r="B271" s="122">
        <v>3893</v>
      </c>
      <c r="C271" s="122">
        <v>3943.3887525113</v>
      </c>
      <c r="D271" s="122">
        <v>-31.7728505412441</v>
      </c>
      <c r="E271" s="122">
        <v>-18.732347021249399</v>
      </c>
      <c r="F271" s="122"/>
      <c r="G271" s="122">
        <v>25269</v>
      </c>
      <c r="H271" s="122">
        <v>860</v>
      </c>
      <c r="I271" s="122">
        <v>115866.849287451</v>
      </c>
      <c r="J271" s="122"/>
      <c r="K271" s="122">
        <v>60.838905775076</v>
      </c>
      <c r="L271" s="122">
        <v>92.611756316320097</v>
      </c>
      <c r="M271" s="122"/>
      <c r="N271" s="122">
        <v>10.2959375944138</v>
      </c>
      <c r="O271" s="140">
        <v>-0.23921792619807</v>
      </c>
      <c r="P271" s="122">
        <v>-47.999849563110701</v>
      </c>
      <c r="Q271" s="122">
        <v>0</v>
      </c>
      <c r="R271" s="122"/>
      <c r="S271" s="122">
        <v>3452.6503543281001</v>
      </c>
      <c r="T271" s="122">
        <v>3500.6502038912099</v>
      </c>
      <c r="U271" s="122">
        <v>102858.058142008</v>
      </c>
    </row>
    <row r="272" spans="1:21" ht="12.75" x14ac:dyDescent="0.2">
      <c r="A272" s="122" t="s">
        <v>621</v>
      </c>
      <c r="B272" s="122">
        <v>4137</v>
      </c>
      <c r="C272" s="122">
        <v>3895.1009770633</v>
      </c>
      <c r="D272" s="122">
        <v>56.889128455200897</v>
      </c>
      <c r="E272" s="122">
        <v>185.29166941187901</v>
      </c>
      <c r="F272" s="122"/>
      <c r="G272" s="122">
        <v>18681</v>
      </c>
      <c r="H272" s="122">
        <v>628</v>
      </c>
      <c r="I272" s="122">
        <v>115866.849287451</v>
      </c>
      <c r="J272" s="122"/>
      <c r="K272" s="122">
        <v>149.50088477152099</v>
      </c>
      <c r="L272" s="122">
        <v>92.611756316320097</v>
      </c>
      <c r="M272" s="122"/>
      <c r="N272" s="122">
        <v>211.22947207480999</v>
      </c>
      <c r="O272" s="140">
        <v>-0.23921792619807</v>
      </c>
      <c r="P272" s="122">
        <v>159.11464882275001</v>
      </c>
      <c r="Q272" s="122">
        <v>0</v>
      </c>
      <c r="R272" s="122"/>
      <c r="S272" s="122">
        <v>3616.8985208414401</v>
      </c>
      <c r="T272" s="122">
        <v>3457.7838720186901</v>
      </c>
      <c r="U272" s="122">
        <v>102858.058142008</v>
      </c>
    </row>
    <row r="273" spans="1:21" ht="12.75" x14ac:dyDescent="0.2">
      <c r="A273" s="122" t="s">
        <v>622</v>
      </c>
      <c r="B273" s="122">
        <v>4179</v>
      </c>
      <c r="C273" s="122">
        <v>3742.3486039129398</v>
      </c>
      <c r="D273" s="122">
        <v>94.722310800399896</v>
      </c>
      <c r="E273" s="122">
        <v>342.00868079767599</v>
      </c>
      <c r="F273" s="122"/>
      <c r="G273" s="122">
        <v>19846</v>
      </c>
      <c r="H273" s="122">
        <v>641</v>
      </c>
      <c r="I273" s="122">
        <v>115866.849287451</v>
      </c>
      <c r="J273" s="122"/>
      <c r="K273" s="122">
        <v>187.33406711672001</v>
      </c>
      <c r="L273" s="122">
        <v>92.611756316320097</v>
      </c>
      <c r="M273" s="122"/>
      <c r="N273" s="122">
        <v>368.53001978269702</v>
      </c>
      <c r="O273" s="140">
        <v>-0.23921792619807</v>
      </c>
      <c r="P273" s="122">
        <v>315.24812388645699</v>
      </c>
      <c r="Q273" s="122">
        <v>0</v>
      </c>
      <c r="R273" s="122"/>
      <c r="S273" s="122">
        <v>3637.42968536117</v>
      </c>
      <c r="T273" s="122">
        <v>3322.1815614747202</v>
      </c>
      <c r="U273" s="122">
        <v>102858.058142008</v>
      </c>
    </row>
    <row r="274" spans="1:21" ht="12.75" x14ac:dyDescent="0.2">
      <c r="A274" s="122" t="s">
        <v>623</v>
      </c>
      <c r="B274" s="122">
        <v>3485</v>
      </c>
      <c r="C274" s="122">
        <v>3440.9478761185601</v>
      </c>
      <c r="D274" s="122">
        <v>17.5144723167179</v>
      </c>
      <c r="E274" s="122">
        <v>26.779318410974</v>
      </c>
      <c r="F274" s="122"/>
      <c r="G274" s="122">
        <v>98325</v>
      </c>
      <c r="H274" s="122">
        <v>2920</v>
      </c>
      <c r="I274" s="122">
        <v>115866.849287451</v>
      </c>
      <c r="J274" s="122"/>
      <c r="K274" s="122">
        <v>110.126228633038</v>
      </c>
      <c r="L274" s="122">
        <v>92.611756316320097</v>
      </c>
      <c r="M274" s="122"/>
      <c r="N274" s="122">
        <v>7.1828280318609403</v>
      </c>
      <c r="O274" s="140">
        <v>-0.23921792619807</v>
      </c>
      <c r="P274" s="122">
        <v>46.136590863889097</v>
      </c>
      <c r="Q274" s="122">
        <v>0</v>
      </c>
      <c r="R274" s="122"/>
      <c r="S274" s="122">
        <v>3100.7567767236801</v>
      </c>
      <c r="T274" s="122">
        <v>3054.6201858597901</v>
      </c>
      <c r="U274" s="122">
        <v>102858.058142008</v>
      </c>
    </row>
    <row r="275" spans="1:21" ht="12.75" x14ac:dyDescent="0.2">
      <c r="A275" s="122" t="s">
        <v>624</v>
      </c>
      <c r="B275" s="122">
        <v>4464</v>
      </c>
      <c r="C275" s="122">
        <v>4359.8186398179496</v>
      </c>
      <c r="D275" s="122">
        <v>-12.9781958202861</v>
      </c>
      <c r="E275" s="122">
        <v>117.631917064722</v>
      </c>
      <c r="F275" s="122"/>
      <c r="G275" s="122">
        <v>17992</v>
      </c>
      <c r="H275" s="122">
        <v>677</v>
      </c>
      <c r="I275" s="122">
        <v>115866.849287451</v>
      </c>
      <c r="J275" s="122"/>
      <c r="K275" s="122">
        <v>79.633560496033994</v>
      </c>
      <c r="L275" s="122">
        <v>92.611756316320097</v>
      </c>
      <c r="M275" s="122"/>
      <c r="N275" s="122">
        <v>175.993511386633</v>
      </c>
      <c r="O275" s="140">
        <v>-0.23921792619807</v>
      </c>
      <c r="P275" s="122">
        <v>59.031104816612199</v>
      </c>
      <c r="Q275" s="122">
        <v>0</v>
      </c>
      <c r="R275" s="122"/>
      <c r="S275" s="122">
        <v>3929.35710315696</v>
      </c>
      <c r="T275" s="122">
        <v>3870.32599834035</v>
      </c>
      <c r="U275" s="122">
        <v>102858.058142008</v>
      </c>
    </row>
    <row r="276" spans="1:21" ht="12.75" x14ac:dyDescent="0.2">
      <c r="A276" s="122" t="s">
        <v>625</v>
      </c>
      <c r="B276" s="122">
        <v>4439</v>
      </c>
      <c r="C276" s="122">
        <v>3673.0828473431102</v>
      </c>
      <c r="D276" s="122">
        <v>463.77768002581598</v>
      </c>
      <c r="E276" s="122">
        <v>302.02776155855702</v>
      </c>
      <c r="F276" s="122"/>
      <c r="G276" s="122">
        <v>9495</v>
      </c>
      <c r="H276" s="122">
        <v>301</v>
      </c>
      <c r="I276" s="122">
        <v>115866.849287451</v>
      </c>
      <c r="J276" s="122"/>
      <c r="K276" s="122">
        <v>556.38943634213604</v>
      </c>
      <c r="L276" s="122">
        <v>92.611756316320097</v>
      </c>
      <c r="M276" s="122"/>
      <c r="N276" s="122">
        <v>239.92631053525</v>
      </c>
      <c r="O276" s="140">
        <v>-0.23921792619807</v>
      </c>
      <c r="P276" s="122">
        <v>363.88999465566599</v>
      </c>
      <c r="Q276" s="122">
        <v>0</v>
      </c>
      <c r="R276" s="122"/>
      <c r="S276" s="122">
        <v>3624.5825171142701</v>
      </c>
      <c r="T276" s="122">
        <v>3260.6925224585998</v>
      </c>
      <c r="U276" s="122">
        <v>102858.058142008</v>
      </c>
    </row>
    <row r="277" spans="1:21" ht="12.75" x14ac:dyDescent="0.2">
      <c r="A277" s="122" t="s">
        <v>626</v>
      </c>
      <c r="B277" s="122">
        <v>3924</v>
      </c>
      <c r="C277" s="122">
        <v>3753.6022757156302</v>
      </c>
      <c r="D277" s="122">
        <v>51.6781870881209</v>
      </c>
      <c r="E277" s="122">
        <v>118.241190364327</v>
      </c>
      <c r="F277" s="122"/>
      <c r="G277" s="122">
        <v>55964</v>
      </c>
      <c r="H277" s="122">
        <v>1813</v>
      </c>
      <c r="I277" s="122">
        <v>115866.849287451</v>
      </c>
      <c r="J277" s="122"/>
      <c r="K277" s="122">
        <v>144.289943404441</v>
      </c>
      <c r="L277" s="122">
        <v>92.611756316320097</v>
      </c>
      <c r="M277" s="122"/>
      <c r="N277" s="122">
        <v>126.76105665315799</v>
      </c>
      <c r="O277" s="140">
        <v>-0.23921792619807</v>
      </c>
      <c r="P277" s="122">
        <v>109.482106149298</v>
      </c>
      <c r="Q277" s="122">
        <v>0</v>
      </c>
      <c r="R277" s="122"/>
      <c r="S277" s="122">
        <v>3441.6538489028699</v>
      </c>
      <c r="T277" s="122">
        <v>3332.17174275357</v>
      </c>
      <c r="U277" s="122">
        <v>102858.058142008</v>
      </c>
    </row>
    <row r="278" spans="1:21" ht="14.25" customHeight="1" x14ac:dyDescent="0.2">
      <c r="A278" s="19" t="s">
        <v>627</v>
      </c>
      <c r="B278" s="19"/>
      <c r="C278" s="19"/>
      <c r="D278" s="122"/>
      <c r="E278" s="122"/>
      <c r="F278" s="19"/>
      <c r="G278" s="122"/>
      <c r="H278" s="122"/>
      <c r="I278" s="122"/>
      <c r="J278" s="122"/>
      <c r="K278" s="122"/>
      <c r="L278" s="122"/>
      <c r="M278" s="122"/>
      <c r="N278" s="122"/>
      <c r="O278" s="140"/>
      <c r="P278" s="122"/>
      <c r="Q278" s="122"/>
      <c r="R278" s="122"/>
      <c r="S278" s="122"/>
      <c r="T278" s="122"/>
      <c r="U278" s="122"/>
    </row>
    <row r="279" spans="1:21" ht="12.75" x14ac:dyDescent="0.2">
      <c r="A279" s="122" t="s">
        <v>628</v>
      </c>
      <c r="B279" s="122">
        <v>4436</v>
      </c>
      <c r="C279" s="122">
        <v>3812.5936850693602</v>
      </c>
      <c r="D279" s="122">
        <v>354.64485708504998</v>
      </c>
      <c r="E279" s="122">
        <v>268.70413800416901</v>
      </c>
      <c r="F279" s="122"/>
      <c r="G279" s="122">
        <v>7081</v>
      </c>
      <c r="H279" s="122">
        <v>233</v>
      </c>
      <c r="I279" s="122">
        <v>115866.849287451</v>
      </c>
      <c r="J279" s="122"/>
      <c r="K279" s="122">
        <v>447.25661340136998</v>
      </c>
      <c r="L279" s="122">
        <v>92.611756316320097</v>
      </c>
      <c r="M279" s="122"/>
      <c r="N279" s="122">
        <v>309.16532232276899</v>
      </c>
      <c r="O279" s="140">
        <v>-0.23921792619807</v>
      </c>
      <c r="P279" s="122">
        <v>228.00373575937101</v>
      </c>
      <c r="Q279" s="122">
        <v>0</v>
      </c>
      <c r="R279" s="122"/>
      <c r="S279" s="122">
        <v>3612.54370851575</v>
      </c>
      <c r="T279" s="122">
        <v>3384.5399727563799</v>
      </c>
      <c r="U279" s="122">
        <v>102858.058142008</v>
      </c>
    </row>
    <row r="280" spans="1:21" ht="12.75" x14ac:dyDescent="0.2">
      <c r="A280" s="122" t="s">
        <v>629</v>
      </c>
      <c r="B280" s="122">
        <v>5206</v>
      </c>
      <c r="C280" s="122">
        <v>4408.3659540974204</v>
      </c>
      <c r="D280" s="122">
        <v>395.67724586867598</v>
      </c>
      <c r="E280" s="122">
        <v>401.98414166087503</v>
      </c>
      <c r="F280" s="122"/>
      <c r="G280" s="122">
        <v>6492</v>
      </c>
      <c r="H280" s="122">
        <v>247</v>
      </c>
      <c r="I280" s="122">
        <v>115866.849287451</v>
      </c>
      <c r="J280" s="122"/>
      <c r="K280" s="122">
        <v>488.28900218499598</v>
      </c>
      <c r="L280" s="122">
        <v>92.611756316320097</v>
      </c>
      <c r="M280" s="122"/>
      <c r="N280" s="122">
        <v>360.66407667668</v>
      </c>
      <c r="O280" s="140">
        <v>-0.23921792619807</v>
      </c>
      <c r="P280" s="122">
        <v>443.06498871887101</v>
      </c>
      <c r="Q280" s="122">
        <v>0</v>
      </c>
      <c r="R280" s="122"/>
      <c r="S280" s="122">
        <v>4356.4877183978597</v>
      </c>
      <c r="T280" s="122">
        <v>3913.42272967899</v>
      </c>
      <c r="U280" s="122">
        <v>102858.058142008</v>
      </c>
    </row>
    <row r="281" spans="1:21" ht="12.75" x14ac:dyDescent="0.2">
      <c r="A281" s="122" t="s">
        <v>630</v>
      </c>
      <c r="B281" s="122">
        <v>4033</v>
      </c>
      <c r="C281" s="122">
        <v>3441.9269935389998</v>
      </c>
      <c r="D281" s="122">
        <v>380.48640145411002</v>
      </c>
      <c r="E281" s="122">
        <v>210.534255676302</v>
      </c>
      <c r="F281" s="122"/>
      <c r="G281" s="122">
        <v>10200</v>
      </c>
      <c r="H281" s="122">
        <v>303</v>
      </c>
      <c r="I281" s="122">
        <v>115866.849287451</v>
      </c>
      <c r="J281" s="122"/>
      <c r="K281" s="122">
        <v>473.09815777043002</v>
      </c>
      <c r="L281" s="122">
        <v>92.611756316320097</v>
      </c>
      <c r="M281" s="122"/>
      <c r="N281" s="122">
        <v>239.14773277450701</v>
      </c>
      <c r="O281" s="140">
        <v>-0.23921792619807</v>
      </c>
      <c r="P281" s="122">
        <v>181.68156065189899</v>
      </c>
      <c r="Q281" s="122">
        <v>0</v>
      </c>
      <c r="R281" s="122"/>
      <c r="S281" s="122">
        <v>3237.1709348703798</v>
      </c>
      <c r="T281" s="122">
        <v>3055.48937421848</v>
      </c>
      <c r="U281" s="122">
        <v>102858.058142008</v>
      </c>
    </row>
    <row r="282" spans="1:21" ht="12.75" x14ac:dyDescent="0.2">
      <c r="A282" s="122" t="s">
        <v>631</v>
      </c>
      <c r="B282" s="122">
        <v>3994</v>
      </c>
      <c r="C282" s="122">
        <v>3668.8957195379699</v>
      </c>
      <c r="D282" s="122">
        <v>211.431397210651</v>
      </c>
      <c r="E282" s="122">
        <v>113.62455301178299</v>
      </c>
      <c r="F282" s="122"/>
      <c r="G282" s="122">
        <v>14843</v>
      </c>
      <c r="H282" s="122">
        <v>470</v>
      </c>
      <c r="I282" s="122">
        <v>115866.849287451</v>
      </c>
      <c r="J282" s="122"/>
      <c r="K282" s="122">
        <v>304.04315352697103</v>
      </c>
      <c r="L282" s="122">
        <v>92.611756316320097</v>
      </c>
      <c r="M282" s="122"/>
      <c r="N282" s="122">
        <v>78.549068782195306</v>
      </c>
      <c r="O282" s="140">
        <v>-0.23921792619807</v>
      </c>
      <c r="P282" s="122">
        <v>148.46081931517199</v>
      </c>
      <c r="Q282" s="122">
        <v>0</v>
      </c>
      <c r="R282" s="122"/>
      <c r="S282" s="122">
        <v>3405.4363179841598</v>
      </c>
      <c r="T282" s="122">
        <v>3256.97549866899</v>
      </c>
      <c r="U282" s="122">
        <v>102858.058142008</v>
      </c>
    </row>
    <row r="283" spans="1:21" ht="12.75" x14ac:dyDescent="0.2">
      <c r="A283" s="122" t="s">
        <v>632</v>
      </c>
      <c r="B283" s="122">
        <v>4279</v>
      </c>
      <c r="C283" s="122">
        <v>3658.9531353931998</v>
      </c>
      <c r="D283" s="122">
        <v>405.23955407769</v>
      </c>
      <c r="E283" s="122">
        <v>215.05259609733301</v>
      </c>
      <c r="F283" s="122"/>
      <c r="G283" s="122">
        <v>5415</v>
      </c>
      <c r="H283" s="122">
        <v>171</v>
      </c>
      <c r="I283" s="122">
        <v>115866.849287451</v>
      </c>
      <c r="J283" s="122"/>
      <c r="K283" s="122">
        <v>497.85131039401</v>
      </c>
      <c r="L283" s="122">
        <v>92.611756316320097</v>
      </c>
      <c r="M283" s="122"/>
      <c r="N283" s="122">
        <v>69.298601128018205</v>
      </c>
      <c r="O283" s="140">
        <v>-0.23921792619807</v>
      </c>
      <c r="P283" s="122">
        <v>360.56737314044898</v>
      </c>
      <c r="Q283" s="122">
        <v>0</v>
      </c>
      <c r="R283" s="122"/>
      <c r="S283" s="122">
        <v>3608.7165776249199</v>
      </c>
      <c r="T283" s="122">
        <v>3248.1492044844699</v>
      </c>
      <c r="U283" s="122">
        <v>102858.058142008</v>
      </c>
    </row>
    <row r="284" spans="1:21" ht="12.75" x14ac:dyDescent="0.2">
      <c r="A284" s="122" t="s">
        <v>633</v>
      </c>
      <c r="B284" s="122">
        <v>4294</v>
      </c>
      <c r="C284" s="122">
        <v>3473.3563085576902</v>
      </c>
      <c r="D284" s="122">
        <v>442.97541607502001</v>
      </c>
      <c r="E284" s="122">
        <v>377.30431837681601</v>
      </c>
      <c r="F284" s="122"/>
      <c r="G284" s="122">
        <v>11809</v>
      </c>
      <c r="H284" s="122">
        <v>354</v>
      </c>
      <c r="I284" s="122">
        <v>115866.849287451</v>
      </c>
      <c r="J284" s="122"/>
      <c r="K284" s="122">
        <v>535.58717239134</v>
      </c>
      <c r="L284" s="122">
        <v>92.611756316320097</v>
      </c>
      <c r="M284" s="122"/>
      <c r="N284" s="122">
        <v>385.19722662410499</v>
      </c>
      <c r="O284" s="140">
        <v>-0.23921792619807</v>
      </c>
      <c r="P284" s="122">
        <v>369.17219220332998</v>
      </c>
      <c r="Q284" s="122">
        <v>0</v>
      </c>
      <c r="R284" s="122"/>
      <c r="S284" s="122">
        <v>3452.56219832331</v>
      </c>
      <c r="T284" s="122">
        <v>3083.3900061199802</v>
      </c>
      <c r="U284" s="122">
        <v>102858.058142008</v>
      </c>
    </row>
    <row r="285" spans="1:21" ht="12.75" x14ac:dyDescent="0.2">
      <c r="A285" s="122" t="s">
        <v>634</v>
      </c>
      <c r="B285" s="122">
        <v>4162</v>
      </c>
      <c r="C285" s="122">
        <v>3500.66689315442</v>
      </c>
      <c r="D285" s="122">
        <v>379.213112335169</v>
      </c>
      <c r="E285" s="122">
        <v>281.67209722140001</v>
      </c>
      <c r="F285" s="122"/>
      <c r="G285" s="122">
        <v>11088</v>
      </c>
      <c r="H285" s="122">
        <v>335</v>
      </c>
      <c r="I285" s="122">
        <v>115866.849287451</v>
      </c>
      <c r="J285" s="122"/>
      <c r="K285" s="122">
        <v>471.824868651489</v>
      </c>
      <c r="L285" s="122">
        <v>92.611756316320097</v>
      </c>
      <c r="M285" s="122"/>
      <c r="N285" s="122">
        <v>259.60902971780001</v>
      </c>
      <c r="O285" s="140">
        <v>-0.23921792619807</v>
      </c>
      <c r="P285" s="122">
        <v>303.49594679880198</v>
      </c>
      <c r="Q285" s="122">
        <v>0</v>
      </c>
      <c r="R285" s="122"/>
      <c r="S285" s="122">
        <v>3411.1302791917201</v>
      </c>
      <c r="T285" s="122">
        <v>3107.63433239292</v>
      </c>
      <c r="U285" s="122">
        <v>102858.058142008</v>
      </c>
    </row>
    <row r="286" spans="1:21" ht="12.75" x14ac:dyDescent="0.2">
      <c r="A286" s="122" t="s">
        <v>635</v>
      </c>
      <c r="B286" s="122">
        <v>3200</v>
      </c>
      <c r="C286" s="122">
        <v>3278.3121824467999</v>
      </c>
      <c r="D286" s="122">
        <v>-23.106480342294098</v>
      </c>
      <c r="E286" s="122">
        <v>-55.656825922919403</v>
      </c>
      <c r="F286" s="122"/>
      <c r="G286" s="122">
        <v>61745</v>
      </c>
      <c r="H286" s="122">
        <v>1747</v>
      </c>
      <c r="I286" s="122">
        <v>115866.849287451</v>
      </c>
      <c r="J286" s="122"/>
      <c r="K286" s="122">
        <v>69.505275974026006</v>
      </c>
      <c r="L286" s="122">
        <v>92.611756316320097</v>
      </c>
      <c r="M286" s="122"/>
      <c r="N286" s="122">
        <v>-17.764384252393</v>
      </c>
      <c r="O286" s="140">
        <v>-0.23921792619807</v>
      </c>
      <c r="P286" s="122">
        <v>-93.788485519643899</v>
      </c>
      <c r="Q286" s="122">
        <v>0</v>
      </c>
      <c r="R286" s="122"/>
      <c r="S286" s="122">
        <v>2816.4557054932002</v>
      </c>
      <c r="T286" s="122">
        <v>2910.24419101285</v>
      </c>
      <c r="U286" s="122">
        <v>102858.058142008</v>
      </c>
    </row>
    <row r="287" spans="1:21" ht="14.25" customHeight="1" x14ac:dyDescent="0.2">
      <c r="A287" s="19" t="s">
        <v>636</v>
      </c>
      <c r="B287" s="19"/>
      <c r="C287" s="19"/>
      <c r="D287" s="122"/>
      <c r="E287" s="122"/>
      <c r="F287" s="19"/>
      <c r="G287" s="122"/>
      <c r="H287" s="122"/>
      <c r="I287" s="122"/>
      <c r="J287" s="122"/>
      <c r="K287" s="122"/>
      <c r="L287" s="122"/>
      <c r="M287" s="122"/>
      <c r="N287" s="122"/>
      <c r="O287" s="140"/>
      <c r="P287" s="122"/>
      <c r="Q287" s="122"/>
      <c r="R287" s="122"/>
      <c r="S287" s="122"/>
      <c r="T287" s="122"/>
      <c r="U287" s="122"/>
    </row>
    <row r="288" spans="1:21" ht="12.75" x14ac:dyDescent="0.2">
      <c r="A288" s="122" t="s">
        <v>637</v>
      </c>
      <c r="B288" s="122">
        <v>4948</v>
      </c>
      <c r="C288" s="122">
        <v>3966.1024205973599</v>
      </c>
      <c r="D288" s="122">
        <v>203.65384368368001</v>
      </c>
      <c r="E288" s="122">
        <v>778.55436587133499</v>
      </c>
      <c r="F288" s="122"/>
      <c r="G288" s="122">
        <v>2454</v>
      </c>
      <c r="H288" s="122">
        <v>84</v>
      </c>
      <c r="I288" s="122">
        <v>115866.849287451</v>
      </c>
      <c r="J288" s="122"/>
      <c r="K288" s="122">
        <v>296.26560000000001</v>
      </c>
      <c r="L288" s="122">
        <v>92.611756316320097</v>
      </c>
      <c r="M288" s="122"/>
      <c r="N288" s="122">
        <v>726.955856085699</v>
      </c>
      <c r="O288" s="140">
        <v>-0.23921792619807</v>
      </c>
      <c r="P288" s="122">
        <v>829.91365773077302</v>
      </c>
      <c r="Q288" s="122">
        <v>0</v>
      </c>
      <c r="R288" s="122"/>
      <c r="S288" s="122">
        <v>4350.7273838630799</v>
      </c>
      <c r="T288" s="122">
        <v>3520.81372613231</v>
      </c>
      <c r="U288" s="122">
        <v>102858.058142008</v>
      </c>
    </row>
    <row r="289" spans="1:21" ht="12.75" x14ac:dyDescent="0.2">
      <c r="A289" s="122" t="s">
        <v>638</v>
      </c>
      <c r="B289" s="122">
        <v>4375</v>
      </c>
      <c r="C289" s="122">
        <v>3536.9431742767401</v>
      </c>
      <c r="D289" s="122">
        <v>457.96479540781797</v>
      </c>
      <c r="E289" s="122">
        <v>380.33124522161</v>
      </c>
      <c r="F289" s="122"/>
      <c r="G289" s="122">
        <v>2719</v>
      </c>
      <c r="H289" s="122">
        <v>83</v>
      </c>
      <c r="I289" s="122">
        <v>115866.849287451</v>
      </c>
      <c r="J289" s="122"/>
      <c r="K289" s="122">
        <v>550.57655172413797</v>
      </c>
      <c r="L289" s="122">
        <v>92.611756316320097</v>
      </c>
      <c r="M289" s="122"/>
      <c r="N289" s="122">
        <v>303.95465382878098</v>
      </c>
      <c r="O289" s="140">
        <v>-0.23921792619807</v>
      </c>
      <c r="P289" s="122">
        <v>456.46861868823999</v>
      </c>
      <c r="Q289" s="122">
        <v>0</v>
      </c>
      <c r="R289" s="122"/>
      <c r="S289" s="122">
        <v>3596.3063626333201</v>
      </c>
      <c r="T289" s="122">
        <v>3139.8377439450801</v>
      </c>
      <c r="U289" s="122">
        <v>102858.058142008</v>
      </c>
    </row>
    <row r="290" spans="1:21" ht="12.75" x14ac:dyDescent="0.2">
      <c r="A290" s="122" t="s">
        <v>639</v>
      </c>
      <c r="B290" s="122">
        <v>4253</v>
      </c>
      <c r="C290" s="122">
        <v>4012.12853034418</v>
      </c>
      <c r="D290" s="122">
        <v>-7.7899972433337696</v>
      </c>
      <c r="E290" s="122">
        <v>248.58381438547599</v>
      </c>
      <c r="F290" s="122"/>
      <c r="G290" s="122">
        <v>12187</v>
      </c>
      <c r="H290" s="122">
        <v>422</v>
      </c>
      <c r="I290" s="122">
        <v>115866.849287451</v>
      </c>
      <c r="J290" s="122"/>
      <c r="K290" s="122">
        <v>84.821759072986296</v>
      </c>
      <c r="L290" s="122">
        <v>92.611756316320097</v>
      </c>
      <c r="M290" s="122"/>
      <c r="N290" s="122">
        <v>205.56470656375299</v>
      </c>
      <c r="O290" s="140">
        <v>-0.23921792619807</v>
      </c>
      <c r="P290" s="122">
        <v>291.36370428100201</v>
      </c>
      <c r="Q290" s="122">
        <v>0</v>
      </c>
      <c r="R290" s="122"/>
      <c r="S290" s="122">
        <v>3853.0360219906502</v>
      </c>
      <c r="T290" s="122">
        <v>3561.6723177096401</v>
      </c>
      <c r="U290" s="122">
        <v>102858.058142008</v>
      </c>
    </row>
    <row r="291" spans="1:21" ht="12.75" x14ac:dyDescent="0.2">
      <c r="A291" s="122" t="s">
        <v>640</v>
      </c>
      <c r="B291" s="122">
        <v>4604</v>
      </c>
      <c r="C291" s="122">
        <v>3438.6290756275898</v>
      </c>
      <c r="D291" s="122">
        <v>476.39583093709399</v>
      </c>
      <c r="E291" s="122">
        <v>688.89700509818203</v>
      </c>
      <c r="F291" s="122"/>
      <c r="G291" s="122">
        <v>3100</v>
      </c>
      <c r="H291" s="122">
        <v>92</v>
      </c>
      <c r="I291" s="122">
        <v>115866.849287451</v>
      </c>
      <c r="J291" s="122"/>
      <c r="K291" s="122">
        <v>569.00758725341404</v>
      </c>
      <c r="L291" s="122">
        <v>92.611756316320097</v>
      </c>
      <c r="M291" s="122"/>
      <c r="N291" s="122">
        <v>684.89071132331105</v>
      </c>
      <c r="O291" s="140">
        <v>-0.23921792619807</v>
      </c>
      <c r="P291" s="122">
        <v>692.66408094685505</v>
      </c>
      <c r="Q291" s="122">
        <v>0</v>
      </c>
      <c r="R291" s="122"/>
      <c r="S291" s="122">
        <v>3745.22580645161</v>
      </c>
      <c r="T291" s="122">
        <v>3052.56172550476</v>
      </c>
      <c r="U291" s="122">
        <v>102858.058142008</v>
      </c>
    </row>
    <row r="292" spans="1:21" ht="12.75" x14ac:dyDescent="0.2">
      <c r="A292" s="122" t="s">
        <v>641</v>
      </c>
      <c r="B292" s="122">
        <v>4598</v>
      </c>
      <c r="C292" s="122">
        <v>3964.0369077591299</v>
      </c>
      <c r="D292" s="122">
        <v>253.13813958930101</v>
      </c>
      <c r="E292" s="122">
        <v>380.77581965919097</v>
      </c>
      <c r="F292" s="122"/>
      <c r="G292" s="122">
        <v>7132</v>
      </c>
      <c r="H292" s="122">
        <v>244</v>
      </c>
      <c r="I292" s="122">
        <v>115866.849287451</v>
      </c>
      <c r="J292" s="122"/>
      <c r="K292" s="122">
        <v>345.74989590562097</v>
      </c>
      <c r="L292" s="122">
        <v>92.611756316320097</v>
      </c>
      <c r="M292" s="122"/>
      <c r="N292" s="122">
        <v>356.50888614961201</v>
      </c>
      <c r="O292" s="140">
        <v>-0.23921792619807</v>
      </c>
      <c r="P292" s="122">
        <v>404.803535242571</v>
      </c>
      <c r="Q292" s="122">
        <v>0</v>
      </c>
      <c r="R292" s="122"/>
      <c r="S292" s="122">
        <v>3923.7836511497499</v>
      </c>
      <c r="T292" s="122">
        <v>3518.9801159071799</v>
      </c>
      <c r="U292" s="122">
        <v>102858.058142008</v>
      </c>
    </row>
    <row r="293" spans="1:21" ht="12.75" x14ac:dyDescent="0.2">
      <c r="A293" s="122" t="s">
        <v>642</v>
      </c>
      <c r="B293" s="122">
        <v>5107</v>
      </c>
      <c r="C293" s="122">
        <v>3932.4506424832002</v>
      </c>
      <c r="D293" s="122">
        <v>484.16421249817199</v>
      </c>
      <c r="E293" s="122">
        <v>689.939710260129</v>
      </c>
      <c r="F293" s="122"/>
      <c r="G293" s="122">
        <v>4125</v>
      </c>
      <c r="H293" s="122">
        <v>140</v>
      </c>
      <c r="I293" s="122">
        <v>115866.849287451</v>
      </c>
      <c r="J293" s="122"/>
      <c r="K293" s="122">
        <v>576.77596881449199</v>
      </c>
      <c r="L293" s="122">
        <v>92.611756316320097</v>
      </c>
      <c r="M293" s="122"/>
      <c r="N293" s="122">
        <v>629.10981226221395</v>
      </c>
      <c r="O293" s="140">
        <v>-0.23921792619807</v>
      </c>
      <c r="P293" s="122">
        <v>750.53039033184496</v>
      </c>
      <c r="Q293" s="122">
        <v>0</v>
      </c>
      <c r="R293" s="122"/>
      <c r="S293" s="122">
        <v>4241.4705454545501</v>
      </c>
      <c r="T293" s="122">
        <v>3490.9401551227002</v>
      </c>
      <c r="U293" s="122">
        <v>102858.058142008</v>
      </c>
    </row>
    <row r="294" spans="1:21" ht="12.75" x14ac:dyDescent="0.2">
      <c r="A294" s="122" t="s">
        <v>643</v>
      </c>
      <c r="B294" s="122">
        <v>4172</v>
      </c>
      <c r="C294" s="122">
        <v>3535.4418930575498</v>
      </c>
      <c r="D294" s="122">
        <v>369.464987869727</v>
      </c>
      <c r="E294" s="122">
        <v>266.69060786571703</v>
      </c>
      <c r="F294" s="122"/>
      <c r="G294" s="122">
        <v>6784</v>
      </c>
      <c r="H294" s="122">
        <v>207</v>
      </c>
      <c r="I294" s="122">
        <v>115866.849287451</v>
      </c>
      <c r="J294" s="122"/>
      <c r="K294" s="122">
        <v>462.07674418604699</v>
      </c>
      <c r="L294" s="122">
        <v>92.611756316320097</v>
      </c>
      <c r="M294" s="122"/>
      <c r="N294" s="122">
        <v>232.77791104162901</v>
      </c>
      <c r="O294" s="140">
        <v>-0.23921792619807</v>
      </c>
      <c r="P294" s="122">
        <v>300.36408676360799</v>
      </c>
      <c r="Q294" s="122">
        <v>0</v>
      </c>
      <c r="R294" s="122"/>
      <c r="S294" s="122">
        <v>3438.8691037735798</v>
      </c>
      <c r="T294" s="122">
        <v>3138.5050170099798</v>
      </c>
      <c r="U294" s="122">
        <v>102858.058142008</v>
      </c>
    </row>
    <row r="295" spans="1:21" ht="12.75" x14ac:dyDescent="0.2">
      <c r="A295" s="122" t="s">
        <v>644</v>
      </c>
      <c r="B295" s="122">
        <v>3997</v>
      </c>
      <c r="C295" s="122">
        <v>3809.5319224391101</v>
      </c>
      <c r="D295" s="122">
        <v>29.6537445893509</v>
      </c>
      <c r="E295" s="122">
        <v>157.48277199419601</v>
      </c>
      <c r="F295" s="122"/>
      <c r="G295" s="122">
        <v>72266</v>
      </c>
      <c r="H295" s="122">
        <v>2376</v>
      </c>
      <c r="I295" s="122">
        <v>115866.849287451</v>
      </c>
      <c r="J295" s="122"/>
      <c r="K295" s="122">
        <v>122.265500905671</v>
      </c>
      <c r="L295" s="122">
        <v>92.611756316320097</v>
      </c>
      <c r="M295" s="122"/>
      <c r="N295" s="122">
        <v>156.46622230516601</v>
      </c>
      <c r="O295" s="140">
        <v>-0.23921792619807</v>
      </c>
      <c r="P295" s="122">
        <v>158.26010375702799</v>
      </c>
      <c r="Q295" s="122">
        <v>0</v>
      </c>
      <c r="R295" s="122"/>
      <c r="S295" s="122">
        <v>3540.0820690714399</v>
      </c>
      <c r="T295" s="122">
        <v>3381.8219653144101</v>
      </c>
      <c r="U295" s="122">
        <v>102858.058142008</v>
      </c>
    </row>
    <row r="296" spans="1:21" ht="12.75" x14ac:dyDescent="0.2">
      <c r="A296" s="122" t="s">
        <v>645</v>
      </c>
      <c r="B296" s="122">
        <v>5913</v>
      </c>
      <c r="C296" s="122">
        <v>5119.1665168420304</v>
      </c>
      <c r="D296" s="122">
        <v>463.01930456592601</v>
      </c>
      <c r="E296" s="122">
        <v>330.38586441870598</v>
      </c>
      <c r="F296" s="122"/>
      <c r="G296" s="122">
        <v>2535</v>
      </c>
      <c r="H296" s="122">
        <v>112</v>
      </c>
      <c r="I296" s="122">
        <v>115866.849287451</v>
      </c>
      <c r="J296" s="122"/>
      <c r="K296" s="122">
        <v>555.63106088224595</v>
      </c>
      <c r="L296" s="122">
        <v>92.611756316320097</v>
      </c>
      <c r="M296" s="122"/>
      <c r="N296" s="122">
        <v>232.46683513405799</v>
      </c>
      <c r="O296" s="140">
        <v>-0.23921792619807</v>
      </c>
      <c r="P296" s="122">
        <v>428.065675777156</v>
      </c>
      <c r="Q296" s="122">
        <v>0</v>
      </c>
      <c r="R296" s="122"/>
      <c r="S296" s="122">
        <v>4972.48481262327</v>
      </c>
      <c r="T296" s="122">
        <v>4544.4191368461197</v>
      </c>
      <c r="U296" s="122">
        <v>102858.058142008</v>
      </c>
    </row>
    <row r="297" spans="1:21" ht="12.75" x14ac:dyDescent="0.2">
      <c r="A297" s="122" t="s">
        <v>646</v>
      </c>
      <c r="B297" s="122">
        <v>4416</v>
      </c>
      <c r="C297" s="122">
        <v>3849.78851675546</v>
      </c>
      <c r="D297" s="122">
        <v>404.670402026381</v>
      </c>
      <c r="E297" s="122">
        <v>161.10626454840701</v>
      </c>
      <c r="F297" s="122"/>
      <c r="G297" s="122">
        <v>5899</v>
      </c>
      <c r="H297" s="122">
        <v>196</v>
      </c>
      <c r="I297" s="122">
        <v>115866.849287451</v>
      </c>
      <c r="J297" s="122"/>
      <c r="K297" s="122">
        <v>497.282158342701</v>
      </c>
      <c r="L297" s="122">
        <v>92.611756316320097</v>
      </c>
      <c r="M297" s="122"/>
      <c r="N297" s="122">
        <v>92.814029230217301</v>
      </c>
      <c r="O297" s="140">
        <v>-0.23921792619807</v>
      </c>
      <c r="P297" s="122">
        <v>229.15928194039799</v>
      </c>
      <c r="Q297" s="122">
        <v>0</v>
      </c>
      <c r="R297" s="122"/>
      <c r="S297" s="122">
        <v>3646.71808781149</v>
      </c>
      <c r="T297" s="122">
        <v>3417.5588058711</v>
      </c>
      <c r="U297" s="122">
        <v>102858.058142008</v>
      </c>
    </row>
    <row r="298" spans="1:21" ht="12.75" x14ac:dyDescent="0.2">
      <c r="A298" s="122" t="s">
        <v>647</v>
      </c>
      <c r="B298" s="122">
        <v>3164</v>
      </c>
      <c r="C298" s="122">
        <v>3183.0101487032198</v>
      </c>
      <c r="D298" s="122">
        <v>-5.71069999372527</v>
      </c>
      <c r="E298" s="122">
        <v>-13.628327537661001</v>
      </c>
      <c r="F298" s="122"/>
      <c r="G298" s="122">
        <v>122892</v>
      </c>
      <c r="H298" s="122">
        <v>3376</v>
      </c>
      <c r="I298" s="122">
        <v>115866.849287451</v>
      </c>
      <c r="J298" s="122"/>
      <c r="K298" s="122">
        <v>86.901056322594798</v>
      </c>
      <c r="L298" s="122">
        <v>92.611756316320097</v>
      </c>
      <c r="M298" s="122"/>
      <c r="N298" s="122">
        <v>-9.0921872307489995</v>
      </c>
      <c r="O298" s="140">
        <v>-0.23921792619807</v>
      </c>
      <c r="P298" s="122">
        <v>-18.403685770771101</v>
      </c>
      <c r="Q298" s="122">
        <v>0</v>
      </c>
      <c r="R298" s="122"/>
      <c r="S298" s="122">
        <v>2807.2383762627201</v>
      </c>
      <c r="T298" s="122">
        <v>2825.6420620334902</v>
      </c>
      <c r="U298" s="122">
        <v>102858.058142008</v>
      </c>
    </row>
    <row r="299" spans="1:21" ht="12.75" x14ac:dyDescent="0.2">
      <c r="A299" s="122" t="s">
        <v>648</v>
      </c>
      <c r="B299" s="122">
        <v>4985</v>
      </c>
      <c r="C299" s="122">
        <v>4171.5471088061104</v>
      </c>
      <c r="D299" s="122">
        <v>453.36476688099702</v>
      </c>
      <c r="E299" s="122">
        <v>359.92244480708501</v>
      </c>
      <c r="F299" s="122"/>
      <c r="G299" s="122">
        <v>6805</v>
      </c>
      <c r="H299" s="122">
        <v>245</v>
      </c>
      <c r="I299" s="122">
        <v>115866.849287451</v>
      </c>
      <c r="J299" s="122"/>
      <c r="K299" s="122">
        <v>545.97652319731696</v>
      </c>
      <c r="L299" s="122">
        <v>92.611756316320097</v>
      </c>
      <c r="M299" s="122"/>
      <c r="N299" s="122">
        <v>599.43314809547701</v>
      </c>
      <c r="O299" s="140">
        <v>-0.23921792619807</v>
      </c>
      <c r="P299" s="122">
        <v>120.172523592495</v>
      </c>
      <c r="Q299" s="122">
        <v>0</v>
      </c>
      <c r="R299" s="122"/>
      <c r="S299" s="122">
        <v>3823.3649181247501</v>
      </c>
      <c r="T299" s="122">
        <v>3703.1923945322501</v>
      </c>
      <c r="U299" s="122">
        <v>102858.058142008</v>
      </c>
    </row>
    <row r="300" spans="1:21" ht="12.75" x14ac:dyDescent="0.2">
      <c r="A300" s="122" t="s">
        <v>649</v>
      </c>
      <c r="B300" s="122">
        <v>4472</v>
      </c>
      <c r="C300" s="122">
        <v>3831.5473900708998</v>
      </c>
      <c r="D300" s="122">
        <v>209.25597334485099</v>
      </c>
      <c r="E300" s="122">
        <v>431.27786064462202</v>
      </c>
      <c r="F300" s="122"/>
      <c r="G300" s="122">
        <v>5413</v>
      </c>
      <c r="H300" s="122">
        <v>179</v>
      </c>
      <c r="I300" s="122">
        <v>115866.849287451</v>
      </c>
      <c r="J300" s="122"/>
      <c r="K300" s="122">
        <v>301.86772966117098</v>
      </c>
      <c r="L300" s="122">
        <v>92.611756316320097</v>
      </c>
      <c r="M300" s="122"/>
      <c r="N300" s="122">
        <v>443.09138003392297</v>
      </c>
      <c r="O300" s="140">
        <v>-0.23921792619807</v>
      </c>
      <c r="P300" s="122">
        <v>419.22512332912402</v>
      </c>
      <c r="Q300" s="122">
        <v>0</v>
      </c>
      <c r="R300" s="122"/>
      <c r="S300" s="122">
        <v>3820.5907999260999</v>
      </c>
      <c r="T300" s="122">
        <v>3401.3656765969799</v>
      </c>
      <c r="U300" s="122">
        <v>102858.058142008</v>
      </c>
    </row>
    <row r="301" spans="1:21" ht="12.75" x14ac:dyDescent="0.2">
      <c r="A301" s="122" t="s">
        <v>650</v>
      </c>
      <c r="B301" s="122">
        <v>4927</v>
      </c>
      <c r="C301" s="122">
        <v>4397.4767412143701</v>
      </c>
      <c r="D301" s="122">
        <v>-4.73333104409316</v>
      </c>
      <c r="E301" s="122">
        <v>534.116820609245</v>
      </c>
      <c r="F301" s="122"/>
      <c r="G301" s="122">
        <v>8695</v>
      </c>
      <c r="H301" s="122">
        <v>330</v>
      </c>
      <c r="I301" s="122">
        <v>115866.849287451</v>
      </c>
      <c r="J301" s="122"/>
      <c r="K301" s="122">
        <v>87.878425272226906</v>
      </c>
      <c r="L301" s="122">
        <v>92.611756316320097</v>
      </c>
      <c r="M301" s="122"/>
      <c r="N301" s="122">
        <v>626.74844133285296</v>
      </c>
      <c r="O301" s="140">
        <v>-0.23921792619807</v>
      </c>
      <c r="P301" s="122">
        <v>441.24598195943798</v>
      </c>
      <c r="Q301" s="122">
        <v>0</v>
      </c>
      <c r="R301" s="122"/>
      <c r="S301" s="122">
        <v>4345.0020701552603</v>
      </c>
      <c r="T301" s="122">
        <v>3903.7560881958202</v>
      </c>
      <c r="U301" s="122">
        <v>102858.058142008</v>
      </c>
    </row>
    <row r="302" spans="1:21" ht="12.75" x14ac:dyDescent="0.2">
      <c r="A302" s="122" t="s">
        <v>651</v>
      </c>
      <c r="B302" s="122">
        <v>5446</v>
      </c>
      <c r="C302" s="122">
        <v>4352.5633819286104</v>
      </c>
      <c r="D302" s="122">
        <v>484.37643391668303</v>
      </c>
      <c r="E302" s="122">
        <v>609.44911045945798</v>
      </c>
      <c r="F302" s="122"/>
      <c r="G302" s="122">
        <v>2875</v>
      </c>
      <c r="H302" s="122">
        <v>108</v>
      </c>
      <c r="I302" s="122">
        <v>115866.849287451</v>
      </c>
      <c r="J302" s="122"/>
      <c r="K302" s="122">
        <v>576.98819023300302</v>
      </c>
      <c r="L302" s="122">
        <v>92.611756316320097</v>
      </c>
      <c r="M302" s="122"/>
      <c r="N302" s="122">
        <v>842.63057841423995</v>
      </c>
      <c r="O302" s="140">
        <v>-0.23921792619807</v>
      </c>
      <c r="P302" s="122">
        <v>376.02842457847697</v>
      </c>
      <c r="Q302" s="122">
        <v>0</v>
      </c>
      <c r="R302" s="122"/>
      <c r="S302" s="122">
        <v>4239.9137391304303</v>
      </c>
      <c r="T302" s="122">
        <v>3863.8853145519602</v>
      </c>
      <c r="U302" s="122">
        <v>102858.058142008</v>
      </c>
    </row>
    <row r="303" spans="1:21" ht="14.25" customHeight="1" x14ac:dyDescent="0.2">
      <c r="A303" s="19" t="s">
        <v>652</v>
      </c>
      <c r="B303" s="19"/>
      <c r="C303" s="19"/>
      <c r="D303" s="122"/>
      <c r="E303" s="122"/>
      <c r="F303" s="19"/>
      <c r="G303" s="122"/>
      <c r="H303" s="122"/>
      <c r="I303" s="122"/>
      <c r="J303" s="122"/>
      <c r="K303" s="122"/>
      <c r="L303" s="122"/>
      <c r="M303" s="122"/>
      <c r="N303" s="122"/>
      <c r="O303" s="140"/>
      <c r="P303" s="122"/>
      <c r="Q303" s="122"/>
      <c r="R303" s="122"/>
      <c r="S303" s="122"/>
      <c r="T303" s="122"/>
      <c r="U303" s="122"/>
    </row>
    <row r="304" spans="1:21" ht="12.75" x14ac:dyDescent="0.2">
      <c r="A304" s="122" t="s">
        <v>653</v>
      </c>
      <c r="B304" s="122">
        <v>4126</v>
      </c>
      <c r="C304" s="122">
        <v>3424.4374789406702</v>
      </c>
      <c r="D304" s="122">
        <v>438.488466400829</v>
      </c>
      <c r="E304" s="122">
        <v>262.87166783125701</v>
      </c>
      <c r="F304" s="122"/>
      <c r="G304" s="122">
        <v>2876</v>
      </c>
      <c r="H304" s="122">
        <v>85</v>
      </c>
      <c r="I304" s="122">
        <v>115866.849287451</v>
      </c>
      <c r="J304" s="122"/>
      <c r="K304" s="122">
        <v>531.10022271714899</v>
      </c>
      <c r="L304" s="122">
        <v>92.611756316320097</v>
      </c>
      <c r="M304" s="122"/>
      <c r="N304" s="122">
        <v>253.076072559225</v>
      </c>
      <c r="O304" s="140">
        <v>-0.23921792619807</v>
      </c>
      <c r="P304" s="122">
        <v>272.42804517708998</v>
      </c>
      <c r="Q304" s="122">
        <v>0</v>
      </c>
      <c r="R304" s="122"/>
      <c r="S304" s="122">
        <v>3312.3915159944399</v>
      </c>
      <c r="T304" s="122">
        <v>3039.9634708173498</v>
      </c>
      <c r="U304" s="122">
        <v>102858.058142008</v>
      </c>
    </row>
    <row r="305" spans="1:21" ht="12.75" x14ac:dyDescent="0.2">
      <c r="A305" s="122" t="s">
        <v>654</v>
      </c>
      <c r="B305" s="122">
        <v>4563</v>
      </c>
      <c r="C305" s="122">
        <v>3867.0246191869001</v>
      </c>
      <c r="D305" s="122">
        <v>382.31424791200999</v>
      </c>
      <c r="E305" s="122">
        <v>314.07536217684702</v>
      </c>
      <c r="F305" s="122"/>
      <c r="G305" s="122">
        <v>6442</v>
      </c>
      <c r="H305" s="122">
        <v>215</v>
      </c>
      <c r="I305" s="122">
        <v>115866.849287451</v>
      </c>
      <c r="J305" s="122"/>
      <c r="K305" s="122">
        <v>474.92600422832999</v>
      </c>
      <c r="L305" s="122">
        <v>92.611756316320097</v>
      </c>
      <c r="M305" s="122"/>
      <c r="N305" s="122">
        <v>266.40316005879498</v>
      </c>
      <c r="O305" s="140">
        <v>-0.23921792619807</v>
      </c>
      <c r="P305" s="122">
        <v>361.50834636870098</v>
      </c>
      <c r="Q305" s="122">
        <v>0</v>
      </c>
      <c r="R305" s="122"/>
      <c r="S305" s="122">
        <v>3794.3680949765499</v>
      </c>
      <c r="T305" s="122">
        <v>3432.8597486078502</v>
      </c>
      <c r="U305" s="122">
        <v>102858.058142008</v>
      </c>
    </row>
    <row r="306" spans="1:21" ht="12.75" x14ac:dyDescent="0.2">
      <c r="A306" s="122" t="s">
        <v>655</v>
      </c>
      <c r="B306" s="122">
        <v>3935</v>
      </c>
      <c r="C306" s="122">
        <v>3768.29636082147</v>
      </c>
      <c r="D306" s="122">
        <v>3.5432349271125401</v>
      </c>
      <c r="E306" s="122">
        <v>163.23330407562901</v>
      </c>
      <c r="F306" s="122"/>
      <c r="G306" s="122">
        <v>28042</v>
      </c>
      <c r="H306" s="122">
        <v>912</v>
      </c>
      <c r="I306" s="122">
        <v>115866.849287451</v>
      </c>
      <c r="J306" s="122"/>
      <c r="K306" s="122">
        <v>96.154991243432605</v>
      </c>
      <c r="L306" s="122">
        <v>92.611756316320097</v>
      </c>
      <c r="M306" s="122"/>
      <c r="N306" s="122">
        <v>165.88198259662201</v>
      </c>
      <c r="O306" s="140">
        <v>-0.23921792619807</v>
      </c>
      <c r="P306" s="122">
        <v>160.34540762843801</v>
      </c>
      <c r="Q306" s="122">
        <v>0</v>
      </c>
      <c r="R306" s="122"/>
      <c r="S306" s="122">
        <v>3505.5614772922099</v>
      </c>
      <c r="T306" s="122">
        <v>3345.2160696637702</v>
      </c>
      <c r="U306" s="122">
        <v>102858.058142008</v>
      </c>
    </row>
    <row r="307" spans="1:21" ht="12.75" x14ac:dyDescent="0.2">
      <c r="A307" s="122" t="s">
        <v>656</v>
      </c>
      <c r="B307" s="122">
        <v>3653</v>
      </c>
      <c r="C307" s="122">
        <v>3478.0703812617699</v>
      </c>
      <c r="D307" s="122">
        <v>-27.332740506683201</v>
      </c>
      <c r="E307" s="122">
        <v>202.16952554317101</v>
      </c>
      <c r="F307" s="122"/>
      <c r="G307" s="122">
        <v>17956</v>
      </c>
      <c r="H307" s="122">
        <v>539</v>
      </c>
      <c r="I307" s="122">
        <v>115866.849287451</v>
      </c>
      <c r="J307" s="122"/>
      <c r="K307" s="122">
        <v>65.279015809636903</v>
      </c>
      <c r="L307" s="122">
        <v>92.611756316320097</v>
      </c>
      <c r="M307" s="122"/>
      <c r="N307" s="122">
        <v>208.62563726698201</v>
      </c>
      <c r="O307" s="140">
        <v>-0.23921792619807</v>
      </c>
      <c r="P307" s="122">
        <v>195.474195893162</v>
      </c>
      <c r="Q307" s="122">
        <v>0</v>
      </c>
      <c r="R307" s="122"/>
      <c r="S307" s="122">
        <v>3283.0490086878999</v>
      </c>
      <c r="T307" s="122">
        <v>3087.57481279474</v>
      </c>
      <c r="U307" s="122">
        <v>102858.058142008</v>
      </c>
    </row>
    <row r="308" spans="1:21" ht="12.75" x14ac:dyDescent="0.2">
      <c r="A308" s="122" t="s">
        <v>657</v>
      </c>
      <c r="B308" s="122">
        <v>4364</v>
      </c>
      <c r="C308" s="122">
        <v>3841.0847239453201</v>
      </c>
      <c r="D308" s="122">
        <v>464.818623430515</v>
      </c>
      <c r="E308" s="122">
        <v>57.617447344373304</v>
      </c>
      <c r="F308" s="122"/>
      <c r="G308" s="122">
        <v>9864</v>
      </c>
      <c r="H308" s="122">
        <v>327</v>
      </c>
      <c r="I308" s="122">
        <v>115866.849287451</v>
      </c>
      <c r="J308" s="122"/>
      <c r="K308" s="122">
        <v>557.430379746835</v>
      </c>
      <c r="L308" s="122">
        <v>92.611756316320097</v>
      </c>
      <c r="M308" s="122"/>
      <c r="N308" s="122">
        <v>127.50267315718099</v>
      </c>
      <c r="O308" s="140">
        <v>-0.23921792619807</v>
      </c>
      <c r="P308" s="122">
        <v>-12.506996394632599</v>
      </c>
      <c r="Q308" s="122">
        <v>0</v>
      </c>
      <c r="R308" s="122"/>
      <c r="S308" s="122">
        <v>3397.32522303325</v>
      </c>
      <c r="T308" s="122">
        <v>3409.8322194278799</v>
      </c>
      <c r="U308" s="122">
        <v>102858.058142008</v>
      </c>
    </row>
    <row r="309" spans="1:21" ht="12.75" x14ac:dyDescent="0.2">
      <c r="A309" s="122" t="s">
        <v>658</v>
      </c>
      <c r="B309" s="122">
        <v>4193</v>
      </c>
      <c r="C309" s="122">
        <v>3744.9618280958798</v>
      </c>
      <c r="D309" s="122">
        <v>414.34563331899699</v>
      </c>
      <c r="E309" s="122">
        <v>33.710587627633799</v>
      </c>
      <c r="F309" s="122"/>
      <c r="G309" s="122">
        <v>5105</v>
      </c>
      <c r="H309" s="122">
        <v>165</v>
      </c>
      <c r="I309" s="122">
        <v>115866.849287451</v>
      </c>
      <c r="J309" s="122"/>
      <c r="K309" s="122">
        <v>506.95738963531699</v>
      </c>
      <c r="L309" s="122">
        <v>92.611756316320097</v>
      </c>
      <c r="M309" s="122"/>
      <c r="N309" s="122">
        <v>90.609144383837204</v>
      </c>
      <c r="O309" s="140">
        <v>-0.23921792619807</v>
      </c>
      <c r="P309" s="122">
        <v>-23.4271870547677</v>
      </c>
      <c r="Q309" s="122">
        <v>0</v>
      </c>
      <c r="R309" s="122"/>
      <c r="S309" s="122">
        <v>3301.0742024518599</v>
      </c>
      <c r="T309" s="122">
        <v>3324.5013895066299</v>
      </c>
      <c r="U309" s="122">
        <v>102858.058142008</v>
      </c>
    </row>
    <row r="310" spans="1:21" ht="12.75" x14ac:dyDescent="0.2">
      <c r="A310" s="122" t="s">
        <v>659</v>
      </c>
      <c r="B310" s="122">
        <v>4390</v>
      </c>
      <c r="C310" s="122">
        <v>3792.47346185272</v>
      </c>
      <c r="D310" s="122">
        <v>412.638864031075</v>
      </c>
      <c r="E310" s="122">
        <v>184.85822312362799</v>
      </c>
      <c r="F310" s="122"/>
      <c r="G310" s="122">
        <v>16223</v>
      </c>
      <c r="H310" s="122">
        <v>531</v>
      </c>
      <c r="I310" s="122">
        <v>115866.849287451</v>
      </c>
      <c r="J310" s="122"/>
      <c r="K310" s="122">
        <v>505.250620347395</v>
      </c>
      <c r="L310" s="122">
        <v>92.611756316320097</v>
      </c>
      <c r="M310" s="122"/>
      <c r="N310" s="122">
        <v>197.81026619360301</v>
      </c>
      <c r="O310" s="140">
        <v>-0.23921792619807</v>
      </c>
      <c r="P310" s="122">
        <v>171.66696212745401</v>
      </c>
      <c r="Q310" s="122">
        <v>0</v>
      </c>
      <c r="R310" s="122"/>
      <c r="S310" s="122">
        <v>3538.3456820563401</v>
      </c>
      <c r="T310" s="122">
        <v>3366.6787199288901</v>
      </c>
      <c r="U310" s="122">
        <v>102858.058142008</v>
      </c>
    </row>
    <row r="311" spans="1:21" ht="12.75" x14ac:dyDescent="0.2">
      <c r="A311" s="122" t="s">
        <v>660</v>
      </c>
      <c r="B311" s="122">
        <v>4007</v>
      </c>
      <c r="C311" s="122">
        <v>3766.0352015129602</v>
      </c>
      <c r="D311" s="122">
        <v>2.0581030593601399</v>
      </c>
      <c r="E311" s="122">
        <v>238.476038865688</v>
      </c>
      <c r="F311" s="122"/>
      <c r="G311" s="122">
        <v>23167</v>
      </c>
      <c r="H311" s="122">
        <v>753</v>
      </c>
      <c r="I311" s="122">
        <v>115866.849287451</v>
      </c>
      <c r="J311" s="122"/>
      <c r="K311" s="122">
        <v>94.669859375680204</v>
      </c>
      <c r="L311" s="122">
        <v>92.611756316320097</v>
      </c>
      <c r="M311" s="122"/>
      <c r="N311" s="122">
        <v>211.36264238787001</v>
      </c>
      <c r="O311" s="140">
        <v>-0.23921792619807</v>
      </c>
      <c r="P311" s="122">
        <v>265.35021741730799</v>
      </c>
      <c r="Q311" s="122">
        <v>0</v>
      </c>
      <c r="R311" s="122"/>
      <c r="S311" s="122">
        <v>3608.55899632403</v>
      </c>
      <c r="T311" s="122">
        <v>3343.20877890673</v>
      </c>
      <c r="U311" s="122">
        <v>102858.058142008</v>
      </c>
    </row>
    <row r="312" spans="1:21" ht="12.75" x14ac:dyDescent="0.2">
      <c r="A312" s="122" t="s">
        <v>661</v>
      </c>
      <c r="B312" s="122">
        <v>3479</v>
      </c>
      <c r="C312" s="122">
        <v>3429.0671040912998</v>
      </c>
      <c r="D312" s="122">
        <v>-6.6674155455289696</v>
      </c>
      <c r="E312" s="122">
        <v>56.299133337051998</v>
      </c>
      <c r="F312" s="122"/>
      <c r="G312" s="122">
        <v>76770</v>
      </c>
      <c r="H312" s="122">
        <v>2272</v>
      </c>
      <c r="I312" s="122">
        <v>115866.849287451</v>
      </c>
      <c r="J312" s="122"/>
      <c r="K312" s="122">
        <v>85.944340770791101</v>
      </c>
      <c r="L312" s="122">
        <v>92.611756316320097</v>
      </c>
      <c r="M312" s="122"/>
      <c r="N312" s="122">
        <v>76.259765070939494</v>
      </c>
      <c r="O312" s="140">
        <v>-0.23921792619807</v>
      </c>
      <c r="P312" s="122">
        <v>36.0992836769665</v>
      </c>
      <c r="Q312" s="122">
        <v>0</v>
      </c>
      <c r="R312" s="122"/>
      <c r="S312" s="122">
        <v>3080.17259484855</v>
      </c>
      <c r="T312" s="122">
        <v>3044.0733111715799</v>
      </c>
      <c r="U312" s="122">
        <v>102858.058142008</v>
      </c>
    </row>
    <row r="313" spans="1:21" ht="12.75" x14ac:dyDescent="0.2">
      <c r="A313" s="122" t="s">
        <v>662</v>
      </c>
      <c r="B313" s="122">
        <v>4452</v>
      </c>
      <c r="C313" s="122">
        <v>3807.9196708269701</v>
      </c>
      <c r="D313" s="122">
        <v>356.02733070222502</v>
      </c>
      <c r="E313" s="122">
        <v>287.75140436560201</v>
      </c>
      <c r="F313" s="122"/>
      <c r="G313" s="122">
        <v>6116</v>
      </c>
      <c r="H313" s="122">
        <v>201</v>
      </c>
      <c r="I313" s="122">
        <v>115866.849287451</v>
      </c>
      <c r="J313" s="122"/>
      <c r="K313" s="122">
        <v>448.63908701854501</v>
      </c>
      <c r="L313" s="122">
        <v>92.611756316320097</v>
      </c>
      <c r="M313" s="122"/>
      <c r="N313" s="122">
        <v>400.73345453025598</v>
      </c>
      <c r="O313" s="140">
        <v>-0.23921792619807</v>
      </c>
      <c r="P313" s="122">
        <v>174.53013627474999</v>
      </c>
      <c r="Q313" s="122">
        <v>0</v>
      </c>
      <c r="R313" s="122"/>
      <c r="S313" s="122">
        <v>3554.9208633093499</v>
      </c>
      <c r="T313" s="122">
        <v>3380.3907270345999</v>
      </c>
      <c r="U313" s="122">
        <v>102858.058142008</v>
      </c>
    </row>
    <row r="314" spans="1:21" ht="12.75" x14ac:dyDescent="0.2">
      <c r="A314" s="122" t="s">
        <v>663</v>
      </c>
      <c r="B314" s="122">
        <v>4019</v>
      </c>
      <c r="C314" s="122">
        <v>3793.6549547151399</v>
      </c>
      <c r="D314" s="122">
        <v>9.9327370757499303</v>
      </c>
      <c r="E314" s="122">
        <v>215.151868683705</v>
      </c>
      <c r="F314" s="122"/>
      <c r="G314" s="122">
        <v>41904</v>
      </c>
      <c r="H314" s="122">
        <v>1372</v>
      </c>
      <c r="I314" s="122">
        <v>115866.849287451</v>
      </c>
      <c r="J314" s="122"/>
      <c r="K314" s="122">
        <v>102.54449339207</v>
      </c>
      <c r="L314" s="122">
        <v>92.611756316320097</v>
      </c>
      <c r="M314" s="122"/>
      <c r="N314" s="122">
        <v>210.783912139774</v>
      </c>
      <c r="O314" s="140">
        <v>-0.23921792619807</v>
      </c>
      <c r="P314" s="122">
        <v>219.28060730143801</v>
      </c>
      <c r="Q314" s="122">
        <v>0</v>
      </c>
      <c r="R314" s="122"/>
      <c r="S314" s="122">
        <v>3587.0081696065899</v>
      </c>
      <c r="T314" s="122">
        <v>3367.7275623051501</v>
      </c>
      <c r="U314" s="122">
        <v>102858.058142008</v>
      </c>
    </row>
    <row r="315" spans="1:21" ht="12.75" x14ac:dyDescent="0.2">
      <c r="A315" s="122" t="s">
        <v>664</v>
      </c>
      <c r="B315" s="122">
        <v>4811</v>
      </c>
      <c r="C315" s="122">
        <v>4313.3637291190798</v>
      </c>
      <c r="D315" s="122">
        <v>251.927172979018</v>
      </c>
      <c r="E315" s="122">
        <v>245.32657309811501</v>
      </c>
      <c r="F315" s="122"/>
      <c r="G315" s="122">
        <v>8193</v>
      </c>
      <c r="H315" s="122">
        <v>305</v>
      </c>
      <c r="I315" s="122">
        <v>115866.849287451</v>
      </c>
      <c r="J315" s="122"/>
      <c r="K315" s="122">
        <v>344.53892929533799</v>
      </c>
      <c r="L315" s="122">
        <v>92.611756316320097</v>
      </c>
      <c r="M315" s="122"/>
      <c r="N315" s="122">
        <v>96.7822589562861</v>
      </c>
      <c r="O315" s="140">
        <v>-0.23921792619807</v>
      </c>
      <c r="P315" s="122">
        <v>393.63166931374599</v>
      </c>
      <c r="Q315" s="122">
        <v>0</v>
      </c>
      <c r="R315" s="122"/>
      <c r="S315" s="122">
        <v>4222.7184181618504</v>
      </c>
      <c r="T315" s="122">
        <v>3829.0867488480999</v>
      </c>
      <c r="U315" s="122">
        <v>102858.058142008</v>
      </c>
    </row>
    <row r="316" spans="1:21" ht="12.75" x14ac:dyDescent="0.2">
      <c r="A316" s="122" t="s">
        <v>665</v>
      </c>
      <c r="B316" s="122">
        <v>4332</v>
      </c>
      <c r="C316" s="122">
        <v>3395.7424746766401</v>
      </c>
      <c r="D316" s="122">
        <v>408.366990277686</v>
      </c>
      <c r="E316" s="122">
        <v>528.04176891291399</v>
      </c>
      <c r="F316" s="122"/>
      <c r="G316" s="122">
        <v>3378</v>
      </c>
      <c r="H316" s="122">
        <v>99</v>
      </c>
      <c r="I316" s="122">
        <v>115866.849287451</v>
      </c>
      <c r="J316" s="122"/>
      <c r="K316" s="122">
        <v>500.978746594006</v>
      </c>
      <c r="L316" s="122">
        <v>92.611756316320097</v>
      </c>
      <c r="M316" s="122"/>
      <c r="N316" s="122">
        <v>263.06952891644602</v>
      </c>
      <c r="O316" s="140">
        <v>-0.23921792619807</v>
      </c>
      <c r="P316" s="122">
        <v>792.77479098318395</v>
      </c>
      <c r="Q316" s="122">
        <v>0</v>
      </c>
      <c r="R316" s="122"/>
      <c r="S316" s="122">
        <v>3807.2649496743602</v>
      </c>
      <c r="T316" s="122">
        <v>3014.4901586911801</v>
      </c>
      <c r="U316" s="122">
        <v>102858.058142008</v>
      </c>
    </row>
    <row r="317" spans="1:21" ht="12.75" x14ac:dyDescent="0.2">
      <c r="A317" s="122" t="s">
        <v>666</v>
      </c>
      <c r="B317" s="122">
        <v>5422</v>
      </c>
      <c r="C317" s="122">
        <v>4625.4741334425898</v>
      </c>
      <c r="D317" s="122">
        <v>463.01751197636298</v>
      </c>
      <c r="E317" s="122">
        <v>333.82751834994201</v>
      </c>
      <c r="F317" s="122"/>
      <c r="G317" s="122">
        <v>4534</v>
      </c>
      <c r="H317" s="122">
        <v>181</v>
      </c>
      <c r="I317" s="122">
        <v>115866.849287451</v>
      </c>
      <c r="J317" s="122"/>
      <c r="K317" s="122">
        <v>555.62926829268304</v>
      </c>
      <c r="L317" s="122">
        <v>92.611756316320097</v>
      </c>
      <c r="M317" s="122"/>
      <c r="N317" s="122">
        <v>46.356604769157499</v>
      </c>
      <c r="O317" s="140">
        <v>-0.23921792619807</v>
      </c>
      <c r="P317" s="122">
        <v>621.05921400452803</v>
      </c>
      <c r="Q317" s="122">
        <v>0</v>
      </c>
      <c r="R317" s="122"/>
      <c r="S317" s="122">
        <v>4727.214600794</v>
      </c>
      <c r="T317" s="122">
        <v>4106.15538678947</v>
      </c>
      <c r="U317" s="122">
        <v>102858.058142008</v>
      </c>
    </row>
    <row r="318" spans="1:21" s="66" customFormat="1" ht="6.75" customHeight="1" thickBot="1" x14ac:dyDescent="0.25">
      <c r="A318" s="60"/>
      <c r="B318" s="87"/>
      <c r="C318" s="87"/>
      <c r="D318" s="87"/>
      <c r="E318" s="87"/>
      <c r="F318" s="87"/>
      <c r="G318" s="87"/>
      <c r="H318" s="87"/>
      <c r="I318" s="87"/>
      <c r="J318" s="87"/>
      <c r="K318" s="190"/>
      <c r="L318" s="87"/>
      <c r="M318" s="70"/>
      <c r="N318" s="190"/>
      <c r="O318" s="190"/>
      <c r="P318" s="190"/>
      <c r="Q318" s="190"/>
      <c r="R318" s="70"/>
      <c r="S318" s="87"/>
      <c r="T318" s="87"/>
      <c r="U318" s="87"/>
    </row>
    <row r="319" spans="1:21" ht="12.75" x14ac:dyDescent="0.2">
      <c r="A319" s="20"/>
      <c r="B319" s="85"/>
      <c r="C319" s="85"/>
      <c r="D319" s="85"/>
      <c r="E319" s="85"/>
      <c r="F319" s="86"/>
      <c r="G319" s="85"/>
      <c r="H319" s="85"/>
      <c r="I319" s="85"/>
      <c r="J319" s="85"/>
      <c r="K319" s="91"/>
      <c r="L319" s="85"/>
      <c r="N319" s="91"/>
      <c r="O319" s="91"/>
      <c r="P319" s="91"/>
      <c r="Q319" s="91"/>
      <c r="S319" s="85"/>
      <c r="T319" s="85"/>
      <c r="U319" s="85"/>
    </row>
    <row r="320" spans="1:21" ht="12.75" x14ac:dyDescent="0.2">
      <c r="A320" s="20"/>
      <c r="B320" s="85"/>
      <c r="C320" s="85"/>
      <c r="D320" s="85"/>
      <c r="E320" s="85"/>
      <c r="F320" s="86"/>
      <c r="G320" s="85"/>
      <c r="H320" s="85"/>
      <c r="I320" s="85"/>
      <c r="J320" s="85"/>
      <c r="K320" s="91"/>
      <c r="L320" s="85"/>
      <c r="N320" s="91"/>
      <c r="O320" s="91"/>
      <c r="P320" s="91"/>
      <c r="Q320" s="91"/>
      <c r="S320" s="85"/>
      <c r="T320" s="85"/>
      <c r="U320" s="85"/>
    </row>
    <row r="321" spans="1:21" ht="12.75" hidden="1" x14ac:dyDescent="0.2">
      <c r="A321" s="20"/>
      <c r="B321" s="85"/>
      <c r="C321" s="85"/>
      <c r="D321" s="85"/>
      <c r="E321" s="85"/>
      <c r="F321" s="86"/>
      <c r="G321" s="85"/>
      <c r="H321" s="85"/>
      <c r="I321" s="85"/>
      <c r="J321" s="85"/>
      <c r="K321" s="91"/>
      <c r="L321" s="85"/>
      <c r="N321" s="91"/>
      <c r="O321" s="91"/>
      <c r="P321" s="91"/>
      <c r="Q321" s="91"/>
      <c r="S321" s="85"/>
      <c r="T321" s="85"/>
      <c r="U321" s="85"/>
    </row>
    <row r="322" spans="1:21" ht="12.75" hidden="1" x14ac:dyDescent="0.2">
      <c r="A322" s="20"/>
      <c r="B322" s="85"/>
      <c r="C322" s="85"/>
      <c r="D322" s="85"/>
      <c r="E322" s="85"/>
      <c r="F322" s="86"/>
      <c r="G322" s="85"/>
      <c r="H322" s="85"/>
      <c r="I322" s="85"/>
      <c r="J322" s="85"/>
      <c r="K322" s="91"/>
      <c r="L322" s="85"/>
      <c r="N322" s="91"/>
      <c r="O322" s="91"/>
      <c r="P322" s="91"/>
      <c r="Q322" s="91"/>
      <c r="S322" s="85"/>
      <c r="T322" s="85"/>
      <c r="U322" s="85"/>
    </row>
    <row r="323" spans="1:21" ht="12.75" hidden="1" x14ac:dyDescent="0.2">
      <c r="A323" s="20"/>
      <c r="B323" s="85"/>
      <c r="C323" s="85"/>
      <c r="D323" s="85"/>
      <c r="E323" s="85"/>
      <c r="F323" s="86"/>
      <c r="G323" s="85"/>
      <c r="H323" s="85"/>
      <c r="I323" s="85"/>
      <c r="J323" s="85"/>
      <c r="K323" s="91"/>
      <c r="L323" s="85"/>
      <c r="N323" s="91"/>
      <c r="O323" s="91"/>
      <c r="P323" s="91"/>
      <c r="Q323" s="91"/>
      <c r="S323" s="85"/>
      <c r="T323" s="85"/>
      <c r="U323" s="85"/>
    </row>
    <row r="324" spans="1:21" ht="12.75" hidden="1" x14ac:dyDescent="0.2">
      <c r="A324" s="20"/>
      <c r="B324" s="85"/>
      <c r="C324" s="85"/>
      <c r="D324" s="85"/>
      <c r="E324" s="85"/>
      <c r="F324" s="86"/>
      <c r="G324" s="85"/>
      <c r="H324" s="85"/>
      <c r="I324" s="85"/>
      <c r="J324" s="85"/>
      <c r="K324" s="91"/>
      <c r="L324" s="85"/>
      <c r="N324" s="91"/>
      <c r="O324" s="91"/>
      <c r="P324" s="91"/>
      <c r="Q324" s="91"/>
      <c r="S324" s="85"/>
      <c r="T324" s="85"/>
      <c r="U324" s="85"/>
    </row>
    <row r="325" spans="1:21" ht="12.75" hidden="1" x14ac:dyDescent="0.2">
      <c r="A325" s="20"/>
      <c r="B325" s="85"/>
      <c r="C325" s="85"/>
      <c r="D325" s="85"/>
      <c r="E325" s="85"/>
      <c r="F325" s="86"/>
      <c r="G325" s="85"/>
      <c r="H325" s="85"/>
      <c r="I325" s="85"/>
      <c r="J325" s="85"/>
      <c r="K325" s="91"/>
      <c r="L325" s="85"/>
      <c r="N325" s="91"/>
      <c r="O325" s="91"/>
      <c r="P325" s="91"/>
      <c r="Q325" s="91"/>
      <c r="S325" s="85"/>
      <c r="T325" s="85"/>
      <c r="U325" s="85"/>
    </row>
    <row r="326" spans="1:21" s="66" customFormat="1" ht="12.75" hidden="1" x14ac:dyDescent="0.2">
      <c r="A326" s="188"/>
      <c r="B326" s="86"/>
      <c r="C326" s="86"/>
      <c r="D326" s="86"/>
      <c r="E326" s="86"/>
      <c r="F326" s="86"/>
      <c r="G326" s="86"/>
      <c r="H326" s="86"/>
      <c r="I326" s="86"/>
      <c r="J326" s="86"/>
      <c r="K326" s="102"/>
      <c r="L326" s="86"/>
      <c r="N326" s="102"/>
      <c r="O326" s="102"/>
      <c r="P326" s="102"/>
      <c r="Q326" s="102"/>
      <c r="S326" s="86"/>
      <c r="T326" s="86"/>
      <c r="U326" s="86"/>
    </row>
    <row r="327" spans="1:21" s="66" customFormat="1" hidden="1" x14ac:dyDescent="0.2">
      <c r="I327" s="189"/>
    </row>
    <row r="328" spans="1:21" s="66" customFormat="1" hidden="1" x14ac:dyDescent="0.2">
      <c r="I328" s="189"/>
    </row>
    <row r="329" spans="1:21" s="66" customFormat="1" hidden="1" x14ac:dyDescent="0.2">
      <c r="I329" s="189"/>
    </row>
  </sheetData>
  <mergeCells count="5">
    <mergeCell ref="S3:U3"/>
    <mergeCell ref="N3:Q3"/>
    <mergeCell ref="D3:E3"/>
    <mergeCell ref="K3:L3"/>
    <mergeCell ref="H3:I3"/>
  </mergeCells>
  <conditionalFormatting sqref="B8:U1048576">
    <cfRule type="cellIs" dxfId="10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4" manualBreakCount="4">
    <brk id="52" max="16383" man="1"/>
    <brk id="110" max="16383" man="1"/>
    <brk id="170" max="21" man="1"/>
    <brk id="21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9"/>
  <sheetViews>
    <sheetView showGridLines="0" zoomScaleNormal="100" workbookViewId="0">
      <pane ySplit="5" topLeftCell="A6" activePane="bottomLeft" state="frozen"/>
      <selection pane="bottomLeft"/>
    </sheetView>
  </sheetViews>
  <sheetFormatPr defaultColWidth="0" defaultRowHeight="9" customHeight="1" zeroHeight="1" x14ac:dyDescent="0.2"/>
  <cols>
    <col min="1" max="1" width="19" customWidth="1"/>
    <col min="2" max="2" width="11.42578125" customWidth="1"/>
    <col min="3" max="3" width="10.85546875" customWidth="1"/>
    <col min="4" max="4" width="10.7109375" customWidth="1"/>
    <col min="5" max="5" width="10.5703125" customWidth="1"/>
    <col min="6" max="7" width="10.7109375" customWidth="1"/>
    <col min="8" max="8" width="13.42578125" customWidth="1"/>
    <col min="9" max="9" width="11.42578125" customWidth="1"/>
    <col min="10" max="10" width="12.5703125" customWidth="1"/>
    <col min="11" max="11" width="11" customWidth="1"/>
    <col min="12" max="12" width="12" customWidth="1"/>
    <col min="13" max="13" width="11.140625" customWidth="1"/>
    <col min="14" max="14" width="11" customWidth="1"/>
    <col min="15" max="15" width="10.7109375" customWidth="1"/>
    <col min="16" max="16" width="11.140625" customWidth="1"/>
    <col min="17" max="17" width="10.5703125" customWidth="1"/>
    <col min="18" max="18" width="10.7109375" customWidth="1"/>
    <col min="19" max="19" width="10.85546875" customWidth="1"/>
    <col min="20" max="20" width="11.28515625" customWidth="1"/>
    <col min="21" max="21" width="9.140625" customWidth="1"/>
    <col min="22" max="22" width="3.7109375" customWidth="1"/>
    <col min="23" max="24" width="0" hidden="1" customWidth="1"/>
    <col min="25" max="16384" width="9.140625" hidden="1"/>
  </cols>
  <sheetData>
    <row r="1" spans="1:24" ht="16.5" thickBot="1" x14ac:dyDescent="0.3">
      <c r="A1" s="71" t="str">
        <f>"Tabell 6.1  Underlag för beräkning av programvalsfaktorn, utjämningsåret "&amp;Innehåll!C45</f>
        <v>Tabell 6.1  Underlag för beräkning av programvalsfaktorn, utjämningsåret 2018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4" ht="63.75" x14ac:dyDescent="0.2">
      <c r="A2" s="194" t="s">
        <v>270</v>
      </c>
      <c r="B2" s="88" t="s">
        <v>133</v>
      </c>
      <c r="C2" s="88" t="s">
        <v>135</v>
      </c>
      <c r="D2" s="88" t="s">
        <v>136</v>
      </c>
      <c r="E2" s="88" t="s">
        <v>137</v>
      </c>
      <c r="F2" s="88" t="s">
        <v>134</v>
      </c>
      <c r="G2" s="88" t="s">
        <v>138</v>
      </c>
      <c r="H2" s="88" t="s">
        <v>141</v>
      </c>
      <c r="I2" s="88" t="s">
        <v>142</v>
      </c>
      <c r="J2" s="88" t="s">
        <v>139</v>
      </c>
      <c r="K2" s="88" t="s">
        <v>143</v>
      </c>
      <c r="L2" s="88" t="s">
        <v>146</v>
      </c>
      <c r="M2" s="88" t="s">
        <v>144</v>
      </c>
      <c r="N2" s="88" t="s">
        <v>145</v>
      </c>
      <c r="O2" s="88" t="s">
        <v>140</v>
      </c>
      <c r="P2" s="88" t="s">
        <v>147</v>
      </c>
      <c r="Q2" s="88" t="s">
        <v>148</v>
      </c>
      <c r="R2" s="88" t="s">
        <v>149</v>
      </c>
      <c r="S2" s="88" t="s">
        <v>150</v>
      </c>
      <c r="T2" s="88" t="s">
        <v>151</v>
      </c>
      <c r="U2" s="88" t="s">
        <v>152</v>
      </c>
    </row>
    <row r="3" spans="1:24" ht="12.75" x14ac:dyDescent="0.2">
      <c r="A3" s="66"/>
      <c r="B3" t="s">
        <v>272</v>
      </c>
    </row>
    <row r="4" spans="1:24" ht="12.75" x14ac:dyDescent="0.2">
      <c r="B4" s="195">
        <v>127951</v>
      </c>
      <c r="C4" s="195">
        <v>96200</v>
      </c>
      <c r="D4" s="195">
        <v>117000</v>
      </c>
      <c r="E4" s="195">
        <v>81400</v>
      </c>
      <c r="F4" s="195">
        <v>116094</v>
      </c>
      <c r="G4" s="195">
        <v>152744</v>
      </c>
      <c r="H4" s="195">
        <v>95800</v>
      </c>
      <c r="I4" s="195">
        <v>98500</v>
      </c>
      <c r="J4" s="195">
        <v>86900</v>
      </c>
      <c r="K4" s="195">
        <v>113000</v>
      </c>
      <c r="L4" s="195">
        <v>104123</v>
      </c>
      <c r="M4" s="195">
        <v>151600</v>
      </c>
      <c r="N4" s="195">
        <v>87800</v>
      </c>
      <c r="O4" s="195">
        <v>207075</v>
      </c>
      <c r="P4" s="195">
        <v>130500</v>
      </c>
      <c r="Q4" s="195">
        <v>82400</v>
      </c>
      <c r="R4" s="195">
        <v>95500</v>
      </c>
      <c r="S4" s="195">
        <v>123800</v>
      </c>
      <c r="T4" s="195">
        <v>99600</v>
      </c>
      <c r="U4" s="195">
        <v>101486.267838917</v>
      </c>
      <c r="V4" s="66"/>
      <c r="W4" s="66"/>
      <c r="X4" s="66"/>
    </row>
    <row r="5" spans="1:24" ht="12.75" x14ac:dyDescent="0.2">
      <c r="A5" s="3"/>
      <c r="B5" s="100" t="s">
        <v>271</v>
      </c>
      <c r="C5" s="82"/>
      <c r="D5" s="82"/>
      <c r="E5" s="92"/>
      <c r="F5" s="82"/>
      <c r="G5" s="82"/>
      <c r="H5" s="92"/>
      <c r="I5" s="82"/>
      <c r="J5" s="82"/>
      <c r="K5" s="92"/>
      <c r="L5" s="82"/>
      <c r="M5" s="82"/>
      <c r="N5" s="92"/>
      <c r="O5" s="82"/>
      <c r="P5" s="82"/>
      <c r="Q5" s="92"/>
      <c r="R5" s="82"/>
      <c r="S5" s="82"/>
      <c r="T5" s="92"/>
      <c r="U5" s="82"/>
      <c r="V5" s="74"/>
      <c r="W5" s="74"/>
      <c r="X5" s="74"/>
    </row>
    <row r="6" spans="1:24" ht="18.75" customHeight="1" x14ac:dyDescent="0.2">
      <c r="A6" s="18" t="s">
        <v>359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4" ht="12.75" x14ac:dyDescent="0.2">
      <c r="A7" s="122" t="s">
        <v>360</v>
      </c>
      <c r="B7" s="122">
        <v>94</v>
      </c>
      <c r="C7" s="122">
        <v>96</v>
      </c>
      <c r="D7" s="122">
        <v>160</v>
      </c>
      <c r="E7" s="122">
        <v>559</v>
      </c>
      <c r="F7" s="122">
        <v>176</v>
      </c>
      <c r="G7" s="122">
        <v>80</v>
      </c>
      <c r="H7" s="122">
        <v>64</v>
      </c>
      <c r="I7" s="122">
        <v>25</v>
      </c>
      <c r="J7" s="122">
        <v>36</v>
      </c>
      <c r="K7" s="122">
        <v>54</v>
      </c>
      <c r="L7" s="122">
        <v>461</v>
      </c>
      <c r="M7" s="122">
        <v>15</v>
      </c>
      <c r="N7" s="122">
        <v>492</v>
      </c>
      <c r="O7" s="122">
        <v>53</v>
      </c>
      <c r="P7" s="122">
        <v>44</v>
      </c>
      <c r="Q7" s="122">
        <v>587</v>
      </c>
      <c r="R7" s="122">
        <v>200</v>
      </c>
      <c r="S7" s="122">
        <v>46</v>
      </c>
      <c r="T7" s="122">
        <v>96</v>
      </c>
      <c r="U7" s="122">
        <v>21</v>
      </c>
    </row>
    <row r="8" spans="1:24" ht="12.75" x14ac:dyDescent="0.2">
      <c r="A8" s="122" t="s">
        <v>361</v>
      </c>
      <c r="B8" s="122">
        <v>3</v>
      </c>
      <c r="C8" s="122">
        <v>10</v>
      </c>
      <c r="D8" s="122">
        <v>5</v>
      </c>
      <c r="E8" s="122">
        <v>389</v>
      </c>
      <c r="F8" s="122">
        <v>52</v>
      </c>
      <c r="G8" s="122">
        <v>2</v>
      </c>
      <c r="H8" s="122">
        <v>9</v>
      </c>
      <c r="I8" s="122">
        <v>1</v>
      </c>
      <c r="J8" s="122">
        <v>6</v>
      </c>
      <c r="K8" s="122">
        <v>6</v>
      </c>
      <c r="L8" s="122">
        <v>13</v>
      </c>
      <c r="M8" s="122">
        <v>0</v>
      </c>
      <c r="N8" s="122">
        <v>404</v>
      </c>
      <c r="O8" s="122">
        <v>22</v>
      </c>
      <c r="P8" s="122">
        <v>10</v>
      </c>
      <c r="Q8" s="122">
        <v>250</v>
      </c>
      <c r="R8" s="122">
        <v>69</v>
      </c>
      <c r="S8" s="122">
        <v>2</v>
      </c>
      <c r="T8" s="122">
        <v>1</v>
      </c>
      <c r="U8" s="122">
        <v>29</v>
      </c>
    </row>
    <row r="9" spans="1:24" ht="12.75" x14ac:dyDescent="0.2">
      <c r="A9" s="122" t="s">
        <v>362</v>
      </c>
      <c r="B9" s="122">
        <v>22</v>
      </c>
      <c r="C9" s="122">
        <v>10</v>
      </c>
      <c r="D9" s="122">
        <v>54</v>
      </c>
      <c r="E9" s="122">
        <v>184</v>
      </c>
      <c r="F9" s="122">
        <v>93</v>
      </c>
      <c r="G9" s="122">
        <v>23</v>
      </c>
      <c r="H9" s="122">
        <v>11</v>
      </c>
      <c r="I9" s="122">
        <v>6</v>
      </c>
      <c r="J9" s="122">
        <v>3</v>
      </c>
      <c r="K9" s="122">
        <v>20</v>
      </c>
      <c r="L9" s="122">
        <v>44</v>
      </c>
      <c r="M9" s="122">
        <v>0</v>
      </c>
      <c r="N9" s="122">
        <v>170</v>
      </c>
      <c r="O9" s="122">
        <v>40</v>
      </c>
      <c r="P9" s="122">
        <v>19</v>
      </c>
      <c r="Q9" s="122">
        <v>188</v>
      </c>
      <c r="R9" s="122">
        <v>101</v>
      </c>
      <c r="S9" s="122">
        <v>6</v>
      </c>
      <c r="T9" s="122">
        <v>9</v>
      </c>
      <c r="U9" s="122">
        <v>5</v>
      </c>
    </row>
    <row r="10" spans="1:24" ht="12.75" x14ac:dyDescent="0.2">
      <c r="A10" s="122" t="s">
        <v>363</v>
      </c>
      <c r="B10" s="122">
        <v>109</v>
      </c>
      <c r="C10" s="122">
        <v>95</v>
      </c>
      <c r="D10" s="122">
        <v>182</v>
      </c>
      <c r="E10" s="122">
        <v>290</v>
      </c>
      <c r="F10" s="122">
        <v>238</v>
      </c>
      <c r="G10" s="122">
        <v>107</v>
      </c>
      <c r="H10" s="122">
        <v>81</v>
      </c>
      <c r="I10" s="122">
        <v>32</v>
      </c>
      <c r="J10" s="122">
        <v>17</v>
      </c>
      <c r="K10" s="122">
        <v>80</v>
      </c>
      <c r="L10" s="122">
        <v>359</v>
      </c>
      <c r="M10" s="122">
        <v>27</v>
      </c>
      <c r="N10" s="122">
        <v>315</v>
      </c>
      <c r="O10" s="122">
        <v>75</v>
      </c>
      <c r="P10" s="122">
        <v>54</v>
      </c>
      <c r="Q10" s="122">
        <v>542</v>
      </c>
      <c r="R10" s="122">
        <v>254</v>
      </c>
      <c r="S10" s="122">
        <v>27</v>
      </c>
      <c r="T10" s="122">
        <v>68</v>
      </c>
      <c r="U10" s="122">
        <v>13</v>
      </c>
    </row>
    <row r="11" spans="1:24" ht="12.75" x14ac:dyDescent="0.2">
      <c r="A11" s="122" t="s">
        <v>364</v>
      </c>
      <c r="B11" s="122">
        <v>60</v>
      </c>
      <c r="C11" s="122">
        <v>71</v>
      </c>
      <c r="D11" s="122">
        <v>197</v>
      </c>
      <c r="E11" s="122">
        <v>586</v>
      </c>
      <c r="F11" s="122">
        <v>273</v>
      </c>
      <c r="G11" s="122">
        <v>74</v>
      </c>
      <c r="H11" s="122">
        <v>50</v>
      </c>
      <c r="I11" s="122">
        <v>33</v>
      </c>
      <c r="J11" s="122">
        <v>51</v>
      </c>
      <c r="K11" s="122">
        <v>82</v>
      </c>
      <c r="L11" s="122">
        <v>387</v>
      </c>
      <c r="M11" s="122">
        <v>26</v>
      </c>
      <c r="N11" s="122">
        <v>589</v>
      </c>
      <c r="O11" s="122">
        <v>80</v>
      </c>
      <c r="P11" s="122">
        <v>48</v>
      </c>
      <c r="Q11" s="122">
        <v>748</v>
      </c>
      <c r="R11" s="122">
        <v>372</v>
      </c>
      <c r="S11" s="122">
        <v>47</v>
      </c>
      <c r="T11" s="122">
        <v>75</v>
      </c>
      <c r="U11" s="122">
        <v>29</v>
      </c>
    </row>
    <row r="12" spans="1:24" ht="12.75" x14ac:dyDescent="0.2">
      <c r="A12" s="122" t="s">
        <v>365</v>
      </c>
      <c r="B12" s="122">
        <v>58</v>
      </c>
      <c r="C12" s="122">
        <v>19</v>
      </c>
      <c r="D12" s="122">
        <v>125</v>
      </c>
      <c r="E12" s="122">
        <v>430</v>
      </c>
      <c r="F12" s="122">
        <v>138</v>
      </c>
      <c r="G12" s="122">
        <v>43</v>
      </c>
      <c r="H12" s="122">
        <v>53</v>
      </c>
      <c r="I12" s="122">
        <v>12</v>
      </c>
      <c r="J12" s="122">
        <v>20</v>
      </c>
      <c r="K12" s="122">
        <v>52</v>
      </c>
      <c r="L12" s="122">
        <v>244</v>
      </c>
      <c r="M12" s="122">
        <v>1</v>
      </c>
      <c r="N12" s="122">
        <v>507</v>
      </c>
      <c r="O12" s="122">
        <v>48</v>
      </c>
      <c r="P12" s="122">
        <v>25</v>
      </c>
      <c r="Q12" s="122">
        <v>381</v>
      </c>
      <c r="R12" s="122">
        <v>228</v>
      </c>
      <c r="S12" s="122">
        <v>38</v>
      </c>
      <c r="T12" s="122">
        <v>40</v>
      </c>
      <c r="U12" s="122">
        <v>14</v>
      </c>
    </row>
    <row r="13" spans="1:24" ht="12.75" x14ac:dyDescent="0.2">
      <c r="A13" s="122" t="s">
        <v>366</v>
      </c>
      <c r="B13" s="122">
        <v>3</v>
      </c>
      <c r="C13" s="122">
        <v>14</v>
      </c>
      <c r="D13" s="122">
        <v>32</v>
      </c>
      <c r="E13" s="122">
        <v>377</v>
      </c>
      <c r="F13" s="122">
        <v>109</v>
      </c>
      <c r="G13" s="122">
        <v>10</v>
      </c>
      <c r="H13" s="122">
        <v>15</v>
      </c>
      <c r="I13" s="122">
        <v>3</v>
      </c>
      <c r="J13" s="122">
        <v>16</v>
      </c>
      <c r="K13" s="122">
        <v>17</v>
      </c>
      <c r="L13" s="122">
        <v>63</v>
      </c>
      <c r="M13" s="122">
        <v>2</v>
      </c>
      <c r="N13" s="122">
        <v>425</v>
      </c>
      <c r="O13" s="122">
        <v>23</v>
      </c>
      <c r="P13" s="122">
        <v>14</v>
      </c>
      <c r="Q13" s="122">
        <v>355</v>
      </c>
      <c r="R13" s="122">
        <v>115</v>
      </c>
      <c r="S13" s="122">
        <v>3</v>
      </c>
      <c r="T13" s="122">
        <v>11</v>
      </c>
      <c r="U13" s="122">
        <v>28</v>
      </c>
    </row>
    <row r="14" spans="1:24" ht="12.75" x14ac:dyDescent="0.2">
      <c r="A14" s="122" t="s">
        <v>367</v>
      </c>
      <c r="B14" s="122">
        <v>38</v>
      </c>
      <c r="C14" s="122">
        <v>31</v>
      </c>
      <c r="D14" s="122">
        <v>90</v>
      </c>
      <c r="E14" s="122">
        <v>576</v>
      </c>
      <c r="F14" s="122">
        <v>334</v>
      </c>
      <c r="G14" s="122">
        <v>28</v>
      </c>
      <c r="H14" s="122">
        <v>24</v>
      </c>
      <c r="I14" s="122">
        <v>34</v>
      </c>
      <c r="J14" s="122">
        <v>44</v>
      </c>
      <c r="K14" s="122">
        <v>45</v>
      </c>
      <c r="L14" s="122">
        <v>196</v>
      </c>
      <c r="M14" s="122">
        <v>2</v>
      </c>
      <c r="N14" s="122">
        <v>652</v>
      </c>
      <c r="O14" s="122">
        <v>54</v>
      </c>
      <c r="P14" s="122">
        <v>42</v>
      </c>
      <c r="Q14" s="122">
        <v>873</v>
      </c>
      <c r="R14" s="122">
        <v>288</v>
      </c>
      <c r="S14" s="122">
        <v>23</v>
      </c>
      <c r="T14" s="122">
        <v>31</v>
      </c>
      <c r="U14" s="122">
        <v>44</v>
      </c>
    </row>
    <row r="15" spans="1:24" ht="12.75" x14ac:dyDescent="0.2">
      <c r="A15" s="122" t="s">
        <v>368</v>
      </c>
      <c r="B15" s="122">
        <v>85</v>
      </c>
      <c r="C15" s="122">
        <v>37</v>
      </c>
      <c r="D15" s="122">
        <v>122</v>
      </c>
      <c r="E15" s="122">
        <v>176</v>
      </c>
      <c r="F15" s="122">
        <v>92</v>
      </c>
      <c r="G15" s="122">
        <v>104</v>
      </c>
      <c r="H15" s="122">
        <v>96</v>
      </c>
      <c r="I15" s="122">
        <v>18</v>
      </c>
      <c r="J15" s="122">
        <v>8</v>
      </c>
      <c r="K15" s="122">
        <v>61</v>
      </c>
      <c r="L15" s="122">
        <v>200</v>
      </c>
      <c r="M15" s="122">
        <v>3</v>
      </c>
      <c r="N15" s="122">
        <v>164</v>
      </c>
      <c r="O15" s="122">
        <v>62</v>
      </c>
      <c r="P15" s="122">
        <v>29</v>
      </c>
      <c r="Q15" s="122">
        <v>297</v>
      </c>
      <c r="R15" s="122">
        <v>139</v>
      </c>
      <c r="S15" s="122">
        <v>28</v>
      </c>
      <c r="T15" s="122">
        <v>62</v>
      </c>
      <c r="U15" s="122">
        <v>10</v>
      </c>
    </row>
    <row r="16" spans="1:24" ht="12.75" x14ac:dyDescent="0.2">
      <c r="A16" s="122" t="s">
        <v>369</v>
      </c>
      <c r="B16" s="122">
        <v>21</v>
      </c>
      <c r="C16" s="122">
        <v>18</v>
      </c>
      <c r="D16" s="122">
        <v>34</v>
      </c>
      <c r="E16" s="122">
        <v>67</v>
      </c>
      <c r="F16" s="122">
        <v>26</v>
      </c>
      <c r="G16" s="122">
        <v>10</v>
      </c>
      <c r="H16" s="122">
        <v>18</v>
      </c>
      <c r="I16" s="122">
        <v>4</v>
      </c>
      <c r="J16" s="122">
        <v>2</v>
      </c>
      <c r="K16" s="122">
        <v>14</v>
      </c>
      <c r="L16" s="122">
        <v>37</v>
      </c>
      <c r="M16" s="122">
        <v>21</v>
      </c>
      <c r="N16" s="122">
        <v>29</v>
      </c>
      <c r="O16" s="122">
        <v>8</v>
      </c>
      <c r="P16" s="122">
        <v>12</v>
      </c>
      <c r="Q16" s="122">
        <v>65</v>
      </c>
      <c r="R16" s="122">
        <v>16</v>
      </c>
      <c r="S16" s="122">
        <v>6</v>
      </c>
      <c r="T16" s="122">
        <v>1</v>
      </c>
      <c r="U16" s="122">
        <v>4</v>
      </c>
    </row>
    <row r="17" spans="1:21" ht="12.75" x14ac:dyDescent="0.2">
      <c r="A17" s="122" t="s">
        <v>370</v>
      </c>
      <c r="B17" s="122">
        <v>32</v>
      </c>
      <c r="C17" s="122">
        <v>15</v>
      </c>
      <c r="D17" s="122">
        <v>79</v>
      </c>
      <c r="E17" s="122">
        <v>90</v>
      </c>
      <c r="F17" s="122">
        <v>54</v>
      </c>
      <c r="G17" s="122">
        <v>38</v>
      </c>
      <c r="H17" s="122">
        <v>12</v>
      </c>
      <c r="I17" s="122">
        <v>10</v>
      </c>
      <c r="J17" s="122">
        <v>6</v>
      </c>
      <c r="K17" s="122">
        <v>27</v>
      </c>
      <c r="L17" s="122">
        <v>101</v>
      </c>
      <c r="M17" s="122">
        <v>4</v>
      </c>
      <c r="N17" s="122">
        <v>86</v>
      </c>
      <c r="O17" s="122">
        <v>25</v>
      </c>
      <c r="P17" s="122">
        <v>26</v>
      </c>
      <c r="Q17" s="122">
        <v>127</v>
      </c>
      <c r="R17" s="122">
        <v>72</v>
      </c>
      <c r="S17" s="122">
        <v>14</v>
      </c>
      <c r="T17" s="122">
        <v>17</v>
      </c>
      <c r="U17" s="122">
        <v>5</v>
      </c>
    </row>
    <row r="18" spans="1:21" ht="12.75" x14ac:dyDescent="0.2">
      <c r="A18" s="122" t="s">
        <v>371</v>
      </c>
      <c r="B18" s="122">
        <v>32</v>
      </c>
      <c r="C18" s="122">
        <v>18</v>
      </c>
      <c r="D18" s="122">
        <v>35</v>
      </c>
      <c r="E18" s="122">
        <v>104</v>
      </c>
      <c r="F18" s="122">
        <v>67</v>
      </c>
      <c r="G18" s="122">
        <v>8</v>
      </c>
      <c r="H18" s="122">
        <v>12</v>
      </c>
      <c r="I18" s="122">
        <v>5</v>
      </c>
      <c r="J18" s="122">
        <v>7</v>
      </c>
      <c r="K18" s="122">
        <v>23</v>
      </c>
      <c r="L18" s="122">
        <v>59</v>
      </c>
      <c r="M18" s="122">
        <v>18</v>
      </c>
      <c r="N18" s="122">
        <v>110</v>
      </c>
      <c r="O18" s="122">
        <v>19</v>
      </c>
      <c r="P18" s="122">
        <v>11</v>
      </c>
      <c r="Q18" s="122">
        <v>110</v>
      </c>
      <c r="R18" s="122">
        <v>59</v>
      </c>
      <c r="S18" s="122">
        <v>11</v>
      </c>
      <c r="T18" s="122">
        <v>14</v>
      </c>
      <c r="U18" s="122">
        <v>7</v>
      </c>
    </row>
    <row r="19" spans="1:21" ht="12.75" x14ac:dyDescent="0.2">
      <c r="A19" s="122" t="s">
        <v>372</v>
      </c>
      <c r="B19" s="122">
        <v>34</v>
      </c>
      <c r="C19" s="122">
        <v>9</v>
      </c>
      <c r="D19" s="122">
        <v>54</v>
      </c>
      <c r="E19" s="122">
        <v>256</v>
      </c>
      <c r="F19" s="122">
        <v>108</v>
      </c>
      <c r="G19" s="122">
        <v>53</v>
      </c>
      <c r="H19" s="122">
        <v>53</v>
      </c>
      <c r="I19" s="122">
        <v>10</v>
      </c>
      <c r="J19" s="122">
        <v>7</v>
      </c>
      <c r="K19" s="122">
        <v>20</v>
      </c>
      <c r="L19" s="122">
        <v>231</v>
      </c>
      <c r="M19" s="122">
        <v>2</v>
      </c>
      <c r="N19" s="122">
        <v>239</v>
      </c>
      <c r="O19" s="122">
        <v>29</v>
      </c>
      <c r="P19" s="122">
        <v>20</v>
      </c>
      <c r="Q19" s="122">
        <v>353</v>
      </c>
      <c r="R19" s="122">
        <v>115</v>
      </c>
      <c r="S19" s="122">
        <v>15</v>
      </c>
      <c r="T19" s="122">
        <v>39</v>
      </c>
      <c r="U19" s="122">
        <v>71</v>
      </c>
    </row>
    <row r="20" spans="1:21" ht="12.75" x14ac:dyDescent="0.2">
      <c r="A20" s="122" t="s">
        <v>373</v>
      </c>
      <c r="B20" s="122">
        <v>38</v>
      </c>
      <c r="C20" s="122">
        <v>27</v>
      </c>
      <c r="D20" s="122">
        <v>105</v>
      </c>
      <c r="E20" s="122">
        <v>461</v>
      </c>
      <c r="F20" s="122">
        <v>166</v>
      </c>
      <c r="G20" s="122">
        <v>25</v>
      </c>
      <c r="H20" s="122">
        <v>42</v>
      </c>
      <c r="I20" s="122">
        <v>17</v>
      </c>
      <c r="J20" s="122">
        <v>25</v>
      </c>
      <c r="K20" s="122">
        <v>33</v>
      </c>
      <c r="L20" s="122">
        <v>166</v>
      </c>
      <c r="M20" s="122">
        <v>2</v>
      </c>
      <c r="N20" s="122">
        <v>558</v>
      </c>
      <c r="O20" s="122">
        <v>57</v>
      </c>
      <c r="P20" s="122">
        <v>22</v>
      </c>
      <c r="Q20" s="122">
        <v>493</v>
      </c>
      <c r="R20" s="122">
        <v>297</v>
      </c>
      <c r="S20" s="122">
        <v>11</v>
      </c>
      <c r="T20" s="122">
        <v>40</v>
      </c>
      <c r="U20" s="122">
        <v>28</v>
      </c>
    </row>
    <row r="21" spans="1:21" ht="12.75" x14ac:dyDescent="0.2">
      <c r="A21" s="122" t="s">
        <v>374</v>
      </c>
      <c r="B21" s="122">
        <v>15</v>
      </c>
      <c r="C21" s="122">
        <v>22</v>
      </c>
      <c r="D21" s="122">
        <v>45</v>
      </c>
      <c r="E21" s="122">
        <v>239</v>
      </c>
      <c r="F21" s="122">
        <v>114</v>
      </c>
      <c r="G21" s="122">
        <v>16</v>
      </c>
      <c r="H21" s="122">
        <v>14</v>
      </c>
      <c r="I21" s="122">
        <v>5</v>
      </c>
      <c r="J21" s="122">
        <v>18</v>
      </c>
      <c r="K21" s="122">
        <v>19</v>
      </c>
      <c r="L21" s="122">
        <v>100</v>
      </c>
      <c r="M21" s="122">
        <v>1</v>
      </c>
      <c r="N21" s="122">
        <v>275</v>
      </c>
      <c r="O21" s="122">
        <v>18</v>
      </c>
      <c r="P21" s="122">
        <v>13</v>
      </c>
      <c r="Q21" s="122">
        <v>351</v>
      </c>
      <c r="R21" s="122">
        <v>108</v>
      </c>
      <c r="S21" s="122">
        <v>6</v>
      </c>
      <c r="T21" s="122">
        <v>13</v>
      </c>
      <c r="U21" s="122">
        <v>29</v>
      </c>
    </row>
    <row r="22" spans="1:21" ht="12.75" x14ac:dyDescent="0.2">
      <c r="A22" s="122" t="s">
        <v>375</v>
      </c>
      <c r="B22" s="122">
        <v>224</v>
      </c>
      <c r="C22" s="122">
        <v>292</v>
      </c>
      <c r="D22" s="122">
        <v>729</v>
      </c>
      <c r="E22" s="122">
        <v>3716</v>
      </c>
      <c r="F22" s="122">
        <v>2023</v>
      </c>
      <c r="G22" s="122">
        <v>202</v>
      </c>
      <c r="H22" s="122">
        <v>311</v>
      </c>
      <c r="I22" s="122">
        <v>165</v>
      </c>
      <c r="J22" s="122">
        <v>256</v>
      </c>
      <c r="K22" s="122">
        <v>380</v>
      </c>
      <c r="L22" s="122">
        <v>2823</v>
      </c>
      <c r="M22" s="122">
        <v>54</v>
      </c>
      <c r="N22" s="122">
        <v>4675</v>
      </c>
      <c r="O22" s="122">
        <v>317</v>
      </c>
      <c r="P22" s="122">
        <v>245</v>
      </c>
      <c r="Q22" s="122">
        <v>5567</v>
      </c>
      <c r="R22" s="122">
        <v>1719</v>
      </c>
      <c r="S22" s="122">
        <v>156</v>
      </c>
      <c r="T22" s="122">
        <v>345</v>
      </c>
      <c r="U22" s="122">
        <v>416</v>
      </c>
    </row>
    <row r="23" spans="1:21" ht="12.75" x14ac:dyDescent="0.2">
      <c r="A23" s="122" t="s">
        <v>376</v>
      </c>
      <c r="B23" s="122">
        <v>18</v>
      </c>
      <c r="C23" s="122">
        <v>16</v>
      </c>
      <c r="D23" s="122">
        <v>35</v>
      </c>
      <c r="E23" s="122">
        <v>154</v>
      </c>
      <c r="F23" s="122">
        <v>65</v>
      </c>
      <c r="G23" s="122">
        <v>21</v>
      </c>
      <c r="H23" s="122">
        <v>20</v>
      </c>
      <c r="I23" s="122">
        <v>4</v>
      </c>
      <c r="J23" s="122">
        <v>6</v>
      </c>
      <c r="K23" s="122">
        <v>13</v>
      </c>
      <c r="L23" s="122">
        <v>145</v>
      </c>
      <c r="M23" s="122">
        <v>3</v>
      </c>
      <c r="N23" s="122">
        <v>198</v>
      </c>
      <c r="O23" s="122">
        <v>13</v>
      </c>
      <c r="P23" s="122">
        <v>14</v>
      </c>
      <c r="Q23" s="122">
        <v>197</v>
      </c>
      <c r="R23" s="122">
        <v>78</v>
      </c>
      <c r="S23" s="122">
        <v>14</v>
      </c>
      <c r="T23" s="122">
        <v>15</v>
      </c>
      <c r="U23" s="122">
        <v>14</v>
      </c>
    </row>
    <row r="24" spans="1:21" ht="12.75" x14ac:dyDescent="0.2">
      <c r="A24" s="122" t="s">
        <v>377</v>
      </c>
      <c r="B24" s="122">
        <v>76</v>
      </c>
      <c r="C24" s="122">
        <v>163</v>
      </c>
      <c r="D24" s="122">
        <v>179</v>
      </c>
      <c r="E24" s="122">
        <v>489</v>
      </c>
      <c r="F24" s="122">
        <v>227</v>
      </c>
      <c r="G24" s="122">
        <v>68</v>
      </c>
      <c r="H24" s="122">
        <v>36</v>
      </c>
      <c r="I24" s="122">
        <v>22</v>
      </c>
      <c r="J24" s="122">
        <v>18</v>
      </c>
      <c r="K24" s="122">
        <v>58</v>
      </c>
      <c r="L24" s="122">
        <v>575</v>
      </c>
      <c r="M24" s="122">
        <v>85</v>
      </c>
      <c r="N24" s="122">
        <v>458</v>
      </c>
      <c r="O24" s="122">
        <v>72</v>
      </c>
      <c r="P24" s="122">
        <v>40</v>
      </c>
      <c r="Q24" s="122">
        <v>569</v>
      </c>
      <c r="R24" s="122">
        <v>217</v>
      </c>
      <c r="S24" s="122">
        <v>71</v>
      </c>
      <c r="T24" s="122">
        <v>80</v>
      </c>
      <c r="U24" s="122">
        <v>49</v>
      </c>
    </row>
    <row r="25" spans="1:21" ht="12.75" x14ac:dyDescent="0.2">
      <c r="A25" s="122" t="s">
        <v>378</v>
      </c>
      <c r="B25" s="122">
        <v>40</v>
      </c>
      <c r="C25" s="122">
        <v>36</v>
      </c>
      <c r="D25" s="122">
        <v>133</v>
      </c>
      <c r="E25" s="122">
        <v>251</v>
      </c>
      <c r="F25" s="122">
        <v>196</v>
      </c>
      <c r="G25" s="122">
        <v>37</v>
      </c>
      <c r="H25" s="122">
        <v>32</v>
      </c>
      <c r="I25" s="122">
        <v>39</v>
      </c>
      <c r="J25" s="122">
        <v>17</v>
      </c>
      <c r="K25" s="122">
        <v>57</v>
      </c>
      <c r="L25" s="122">
        <v>131</v>
      </c>
      <c r="M25" s="122">
        <v>2</v>
      </c>
      <c r="N25" s="122">
        <v>242</v>
      </c>
      <c r="O25" s="122">
        <v>54</v>
      </c>
      <c r="P25" s="122">
        <v>27</v>
      </c>
      <c r="Q25" s="122">
        <v>353</v>
      </c>
      <c r="R25" s="122">
        <v>201</v>
      </c>
      <c r="S25" s="122">
        <v>21</v>
      </c>
      <c r="T25" s="122">
        <v>20</v>
      </c>
      <c r="U25" s="122">
        <v>16</v>
      </c>
    </row>
    <row r="26" spans="1:21" ht="12.75" x14ac:dyDescent="0.2">
      <c r="A26" s="122" t="s">
        <v>379</v>
      </c>
      <c r="B26" s="122">
        <v>12</v>
      </c>
      <c r="C26" s="122">
        <v>40</v>
      </c>
      <c r="D26" s="122">
        <v>66</v>
      </c>
      <c r="E26" s="122">
        <v>629</v>
      </c>
      <c r="F26" s="122">
        <v>137</v>
      </c>
      <c r="G26" s="122">
        <v>26</v>
      </c>
      <c r="H26" s="122">
        <v>26</v>
      </c>
      <c r="I26" s="122">
        <v>5</v>
      </c>
      <c r="J26" s="122">
        <v>13</v>
      </c>
      <c r="K26" s="122">
        <v>21</v>
      </c>
      <c r="L26" s="122">
        <v>89</v>
      </c>
      <c r="M26" s="122">
        <v>0</v>
      </c>
      <c r="N26" s="122">
        <v>582</v>
      </c>
      <c r="O26" s="122">
        <v>50</v>
      </c>
      <c r="P26" s="122">
        <v>27</v>
      </c>
      <c r="Q26" s="122">
        <v>475</v>
      </c>
      <c r="R26" s="122">
        <v>292</v>
      </c>
      <c r="S26" s="122">
        <v>3</v>
      </c>
      <c r="T26" s="122">
        <v>14</v>
      </c>
      <c r="U26" s="122">
        <v>47</v>
      </c>
    </row>
    <row r="27" spans="1:21" ht="12.75" x14ac:dyDescent="0.2">
      <c r="A27" s="122" t="s">
        <v>380</v>
      </c>
      <c r="B27" s="122">
        <v>44</v>
      </c>
      <c r="C27" s="122">
        <v>22</v>
      </c>
      <c r="D27" s="122">
        <v>85</v>
      </c>
      <c r="E27" s="122">
        <v>227</v>
      </c>
      <c r="F27" s="122">
        <v>92</v>
      </c>
      <c r="G27" s="122">
        <v>23</v>
      </c>
      <c r="H27" s="122">
        <v>45</v>
      </c>
      <c r="I27" s="122">
        <v>25</v>
      </c>
      <c r="J27" s="122">
        <v>19</v>
      </c>
      <c r="K27" s="122">
        <v>35</v>
      </c>
      <c r="L27" s="122">
        <v>168</v>
      </c>
      <c r="M27" s="122">
        <v>1</v>
      </c>
      <c r="N27" s="122">
        <v>167</v>
      </c>
      <c r="O27" s="122">
        <v>28</v>
      </c>
      <c r="P27" s="122">
        <v>10</v>
      </c>
      <c r="Q27" s="122">
        <v>255</v>
      </c>
      <c r="R27" s="122">
        <v>119</v>
      </c>
      <c r="S27" s="122">
        <v>13</v>
      </c>
      <c r="T27" s="122">
        <v>33</v>
      </c>
      <c r="U27" s="122">
        <v>14</v>
      </c>
    </row>
    <row r="28" spans="1:21" ht="12.75" x14ac:dyDescent="0.2">
      <c r="A28" s="122" t="s">
        <v>381</v>
      </c>
      <c r="B28" s="122">
        <v>36</v>
      </c>
      <c r="C28" s="122">
        <v>21</v>
      </c>
      <c r="D28" s="122">
        <v>40</v>
      </c>
      <c r="E28" s="122">
        <v>113</v>
      </c>
      <c r="F28" s="122">
        <v>70</v>
      </c>
      <c r="G28" s="122">
        <v>52</v>
      </c>
      <c r="H28" s="122">
        <v>39</v>
      </c>
      <c r="I28" s="122">
        <v>4</v>
      </c>
      <c r="J28" s="122">
        <v>1</v>
      </c>
      <c r="K28" s="122">
        <v>19</v>
      </c>
      <c r="L28" s="122">
        <v>91</v>
      </c>
      <c r="M28" s="122">
        <v>0</v>
      </c>
      <c r="N28" s="122">
        <v>111</v>
      </c>
      <c r="O28" s="122">
        <v>32</v>
      </c>
      <c r="P28" s="122">
        <v>8</v>
      </c>
      <c r="Q28" s="122">
        <v>156</v>
      </c>
      <c r="R28" s="122">
        <v>113</v>
      </c>
      <c r="S28" s="122">
        <v>11</v>
      </c>
      <c r="T28" s="122">
        <v>6</v>
      </c>
      <c r="U28" s="122">
        <v>4</v>
      </c>
    </row>
    <row r="29" spans="1:21" ht="12.75" x14ac:dyDescent="0.2">
      <c r="A29" s="122" t="s">
        <v>382</v>
      </c>
      <c r="B29" s="122">
        <v>35</v>
      </c>
      <c r="C29" s="122">
        <v>50</v>
      </c>
      <c r="D29" s="122">
        <v>63</v>
      </c>
      <c r="E29" s="122">
        <v>199</v>
      </c>
      <c r="F29" s="122">
        <v>91</v>
      </c>
      <c r="G29" s="122">
        <v>52</v>
      </c>
      <c r="H29" s="122">
        <v>33</v>
      </c>
      <c r="I29" s="122">
        <v>5</v>
      </c>
      <c r="J29" s="122">
        <v>10</v>
      </c>
      <c r="K29" s="122">
        <v>32</v>
      </c>
      <c r="L29" s="122">
        <v>77</v>
      </c>
      <c r="M29" s="122">
        <v>0</v>
      </c>
      <c r="N29" s="122">
        <v>125</v>
      </c>
      <c r="O29" s="122">
        <v>33</v>
      </c>
      <c r="P29" s="122">
        <v>19</v>
      </c>
      <c r="Q29" s="122">
        <v>264</v>
      </c>
      <c r="R29" s="122">
        <v>108</v>
      </c>
      <c r="S29" s="122">
        <v>12</v>
      </c>
      <c r="T29" s="122">
        <v>11</v>
      </c>
      <c r="U29" s="122">
        <v>14</v>
      </c>
    </row>
    <row r="30" spans="1:21" ht="12.75" x14ac:dyDescent="0.2">
      <c r="A30" s="122" t="s">
        <v>383</v>
      </c>
      <c r="B30" s="122">
        <v>5</v>
      </c>
      <c r="C30" s="122">
        <v>9</v>
      </c>
      <c r="D30" s="122">
        <v>8</v>
      </c>
      <c r="E30" s="122">
        <v>96</v>
      </c>
      <c r="F30" s="122">
        <v>41</v>
      </c>
      <c r="G30" s="122">
        <v>2</v>
      </c>
      <c r="H30" s="122">
        <v>4</v>
      </c>
      <c r="I30" s="122">
        <v>3</v>
      </c>
      <c r="J30" s="122">
        <v>4</v>
      </c>
      <c r="K30" s="122">
        <v>7</v>
      </c>
      <c r="L30" s="122">
        <v>9</v>
      </c>
      <c r="M30" s="122">
        <v>2</v>
      </c>
      <c r="N30" s="122">
        <v>48</v>
      </c>
      <c r="O30" s="122">
        <v>24</v>
      </c>
      <c r="P30" s="122">
        <v>9</v>
      </c>
      <c r="Q30" s="122">
        <v>113</v>
      </c>
      <c r="R30" s="122">
        <v>49</v>
      </c>
      <c r="S30" s="122">
        <v>1</v>
      </c>
      <c r="T30" s="122">
        <v>1</v>
      </c>
      <c r="U30" s="122">
        <v>16</v>
      </c>
    </row>
    <row r="31" spans="1:21" ht="12.75" x14ac:dyDescent="0.2">
      <c r="A31" s="122" t="s">
        <v>384</v>
      </c>
      <c r="B31" s="122">
        <v>46</v>
      </c>
      <c r="C31" s="122">
        <v>21</v>
      </c>
      <c r="D31" s="122">
        <v>67</v>
      </c>
      <c r="E31" s="122">
        <v>204</v>
      </c>
      <c r="F31" s="122">
        <v>130</v>
      </c>
      <c r="G31" s="122">
        <v>46</v>
      </c>
      <c r="H31" s="122">
        <v>25</v>
      </c>
      <c r="I31" s="122">
        <v>25</v>
      </c>
      <c r="J31" s="122">
        <v>12</v>
      </c>
      <c r="K31" s="122">
        <v>42</v>
      </c>
      <c r="L31" s="122">
        <v>120</v>
      </c>
      <c r="M31" s="122">
        <v>2</v>
      </c>
      <c r="N31" s="122">
        <v>203</v>
      </c>
      <c r="O31" s="122">
        <v>50</v>
      </c>
      <c r="P31" s="122">
        <v>37</v>
      </c>
      <c r="Q31" s="122">
        <v>304</v>
      </c>
      <c r="R31" s="122">
        <v>130</v>
      </c>
      <c r="S31" s="122">
        <v>21</v>
      </c>
      <c r="T31" s="122">
        <v>27</v>
      </c>
      <c r="U31" s="122">
        <v>19</v>
      </c>
    </row>
    <row r="32" spans="1:21" ht="12.75" x14ac:dyDescent="0.2">
      <c r="A32" s="122" t="s">
        <v>385</v>
      </c>
      <c r="B32" s="122">
        <v>54</v>
      </c>
      <c r="C32" s="122">
        <v>19</v>
      </c>
      <c r="D32" s="122">
        <v>80</v>
      </c>
      <c r="E32" s="122">
        <v>295</v>
      </c>
      <c r="F32" s="122">
        <v>128</v>
      </c>
      <c r="G32" s="122">
        <v>44</v>
      </c>
      <c r="H32" s="122">
        <v>23</v>
      </c>
      <c r="I32" s="122">
        <v>4</v>
      </c>
      <c r="J32" s="122">
        <v>1</v>
      </c>
      <c r="K32" s="122">
        <v>45</v>
      </c>
      <c r="L32" s="122">
        <v>76</v>
      </c>
      <c r="M32" s="122">
        <v>1</v>
      </c>
      <c r="N32" s="122">
        <v>208</v>
      </c>
      <c r="O32" s="122">
        <v>55</v>
      </c>
      <c r="P32" s="122">
        <v>34</v>
      </c>
      <c r="Q32" s="122">
        <v>297</v>
      </c>
      <c r="R32" s="122">
        <v>158</v>
      </c>
      <c r="S32" s="122">
        <v>3</v>
      </c>
      <c r="T32" s="122">
        <v>16</v>
      </c>
      <c r="U32" s="122">
        <v>23</v>
      </c>
    </row>
    <row r="33" spans="1:21" ht="14.25" customHeight="1" x14ac:dyDescent="0.2">
      <c r="A33" s="19" t="s">
        <v>386</v>
      </c>
      <c r="B33" s="19"/>
      <c r="C33" s="19"/>
      <c r="D33" s="122"/>
      <c r="E33" s="122"/>
      <c r="F33" s="19"/>
      <c r="G33" s="122"/>
      <c r="H33" s="122"/>
      <c r="I33" s="19"/>
      <c r="J33" s="122"/>
      <c r="K33" s="122"/>
      <c r="L33" s="122"/>
      <c r="M33" s="122"/>
      <c r="N33" s="122"/>
      <c r="O33" s="19"/>
      <c r="P33" s="122"/>
      <c r="Q33" s="122"/>
      <c r="R33" s="122"/>
      <c r="S33" s="19"/>
      <c r="T33" s="122"/>
      <c r="U33" s="122"/>
    </row>
    <row r="34" spans="1:21" ht="12.75" x14ac:dyDescent="0.2">
      <c r="A34" s="122" t="s">
        <v>387</v>
      </c>
      <c r="B34" s="122">
        <v>91</v>
      </c>
      <c r="C34" s="122">
        <v>34</v>
      </c>
      <c r="D34" s="122">
        <v>85</v>
      </c>
      <c r="E34" s="122">
        <v>146</v>
      </c>
      <c r="F34" s="122">
        <v>84</v>
      </c>
      <c r="G34" s="122">
        <v>71</v>
      </c>
      <c r="H34" s="122">
        <v>66</v>
      </c>
      <c r="I34" s="122">
        <v>8</v>
      </c>
      <c r="J34" s="122">
        <v>8</v>
      </c>
      <c r="K34" s="122">
        <v>26</v>
      </c>
      <c r="L34" s="122">
        <v>142</v>
      </c>
      <c r="M34" s="122">
        <v>1</v>
      </c>
      <c r="N34" s="122">
        <v>138</v>
      </c>
      <c r="O34" s="122">
        <v>45</v>
      </c>
      <c r="P34" s="122">
        <v>44</v>
      </c>
      <c r="Q34" s="122">
        <v>205</v>
      </c>
      <c r="R34" s="122">
        <v>189</v>
      </c>
      <c r="S34" s="122">
        <v>11</v>
      </c>
      <c r="T34" s="122">
        <v>42</v>
      </c>
      <c r="U34" s="122">
        <v>26</v>
      </c>
    </row>
    <row r="35" spans="1:21" ht="12.75" x14ac:dyDescent="0.2">
      <c r="A35" s="122" t="s">
        <v>388</v>
      </c>
      <c r="B35" s="122">
        <v>22</v>
      </c>
      <c r="C35" s="122">
        <v>10</v>
      </c>
      <c r="D35" s="122">
        <v>35</v>
      </c>
      <c r="E35" s="122">
        <v>38</v>
      </c>
      <c r="F35" s="122">
        <v>29</v>
      </c>
      <c r="G35" s="122">
        <v>33</v>
      </c>
      <c r="H35" s="122">
        <v>34</v>
      </c>
      <c r="I35" s="122">
        <v>16</v>
      </c>
      <c r="J35" s="122">
        <v>3</v>
      </c>
      <c r="K35" s="122">
        <v>28</v>
      </c>
      <c r="L35" s="122">
        <v>51</v>
      </c>
      <c r="M35" s="122">
        <v>4</v>
      </c>
      <c r="N35" s="122">
        <v>26</v>
      </c>
      <c r="O35" s="122">
        <v>28</v>
      </c>
      <c r="P35" s="122">
        <v>7</v>
      </c>
      <c r="Q35" s="122">
        <v>63</v>
      </c>
      <c r="R35" s="122">
        <v>31</v>
      </c>
      <c r="S35" s="122">
        <v>7</v>
      </c>
      <c r="T35" s="122">
        <v>11</v>
      </c>
      <c r="U35" s="122">
        <v>5</v>
      </c>
    </row>
    <row r="36" spans="1:21" ht="12.75" x14ac:dyDescent="0.2">
      <c r="A36" s="122" t="s">
        <v>389</v>
      </c>
      <c r="B36" s="122">
        <v>19</v>
      </c>
      <c r="C36" s="122">
        <v>13</v>
      </c>
      <c r="D36" s="122">
        <v>43</v>
      </c>
      <c r="E36" s="122">
        <v>147</v>
      </c>
      <c r="F36" s="122">
        <v>42</v>
      </c>
      <c r="G36" s="122">
        <v>40</v>
      </c>
      <c r="H36" s="122">
        <v>22</v>
      </c>
      <c r="I36" s="122">
        <v>2</v>
      </c>
      <c r="J36" s="122">
        <v>1</v>
      </c>
      <c r="K36" s="122">
        <v>38</v>
      </c>
      <c r="L36" s="122">
        <v>45</v>
      </c>
      <c r="M36" s="122">
        <v>0</v>
      </c>
      <c r="N36" s="122">
        <v>77</v>
      </c>
      <c r="O36" s="122">
        <v>24</v>
      </c>
      <c r="P36" s="122">
        <v>16</v>
      </c>
      <c r="Q36" s="122">
        <v>145</v>
      </c>
      <c r="R36" s="122">
        <v>101</v>
      </c>
      <c r="S36" s="122">
        <v>9</v>
      </c>
      <c r="T36" s="122">
        <v>13</v>
      </c>
      <c r="U36" s="122">
        <v>2</v>
      </c>
    </row>
    <row r="37" spans="1:21" ht="12.75" x14ac:dyDescent="0.2">
      <c r="A37" s="122" t="s">
        <v>390</v>
      </c>
      <c r="B37" s="122">
        <v>7</v>
      </c>
      <c r="C37" s="122">
        <v>6</v>
      </c>
      <c r="D37" s="122">
        <v>16</v>
      </c>
      <c r="E37" s="122">
        <v>76</v>
      </c>
      <c r="F37" s="122">
        <v>34</v>
      </c>
      <c r="G37" s="122">
        <v>22</v>
      </c>
      <c r="H37" s="122">
        <v>9</v>
      </c>
      <c r="I37" s="122">
        <v>11</v>
      </c>
      <c r="J37" s="122">
        <v>7</v>
      </c>
      <c r="K37" s="122">
        <v>16</v>
      </c>
      <c r="L37" s="122">
        <v>49</v>
      </c>
      <c r="M37" s="122">
        <v>2</v>
      </c>
      <c r="N37" s="122">
        <v>102</v>
      </c>
      <c r="O37" s="122">
        <v>16</v>
      </c>
      <c r="P37" s="122">
        <v>11</v>
      </c>
      <c r="Q37" s="122">
        <v>146</v>
      </c>
      <c r="R37" s="122">
        <v>38</v>
      </c>
      <c r="S37" s="122">
        <v>13</v>
      </c>
      <c r="T37" s="122">
        <v>14</v>
      </c>
      <c r="U37" s="122">
        <v>19</v>
      </c>
    </row>
    <row r="38" spans="1:21" ht="12.75" x14ac:dyDescent="0.2">
      <c r="A38" s="122" t="s">
        <v>391</v>
      </c>
      <c r="B38" s="122">
        <v>45</v>
      </c>
      <c r="C38" s="122">
        <v>33</v>
      </c>
      <c r="D38" s="122">
        <v>55</v>
      </c>
      <c r="E38" s="122">
        <v>58</v>
      </c>
      <c r="F38" s="122">
        <v>31</v>
      </c>
      <c r="G38" s="122">
        <v>53</v>
      </c>
      <c r="H38" s="122">
        <v>14</v>
      </c>
      <c r="I38" s="122">
        <v>7</v>
      </c>
      <c r="J38" s="122">
        <v>7</v>
      </c>
      <c r="K38" s="122">
        <v>17</v>
      </c>
      <c r="L38" s="122">
        <v>81</v>
      </c>
      <c r="M38" s="122">
        <v>17</v>
      </c>
      <c r="N38" s="122">
        <v>62</v>
      </c>
      <c r="O38" s="122">
        <v>26</v>
      </c>
      <c r="P38" s="122">
        <v>11</v>
      </c>
      <c r="Q38" s="122">
        <v>70</v>
      </c>
      <c r="R38" s="122">
        <v>47</v>
      </c>
      <c r="S38" s="122">
        <v>8</v>
      </c>
      <c r="T38" s="122">
        <v>39</v>
      </c>
      <c r="U38" s="122">
        <v>5</v>
      </c>
    </row>
    <row r="39" spans="1:21" ht="12.75" x14ac:dyDescent="0.2">
      <c r="A39" s="122" t="s">
        <v>386</v>
      </c>
      <c r="B39" s="122">
        <v>141</v>
      </c>
      <c r="C39" s="122">
        <v>71</v>
      </c>
      <c r="D39" s="122">
        <v>194</v>
      </c>
      <c r="E39" s="122">
        <v>779</v>
      </c>
      <c r="F39" s="122">
        <v>272</v>
      </c>
      <c r="G39" s="122">
        <v>150</v>
      </c>
      <c r="H39" s="122">
        <v>138</v>
      </c>
      <c r="I39" s="122">
        <v>70</v>
      </c>
      <c r="J39" s="122">
        <v>98</v>
      </c>
      <c r="K39" s="122">
        <v>114</v>
      </c>
      <c r="L39" s="122">
        <v>582</v>
      </c>
      <c r="M39" s="122">
        <v>14</v>
      </c>
      <c r="N39" s="122">
        <v>1276</v>
      </c>
      <c r="O39" s="122">
        <v>101</v>
      </c>
      <c r="P39" s="122">
        <v>67</v>
      </c>
      <c r="Q39" s="122">
        <v>1594</v>
      </c>
      <c r="R39" s="122">
        <v>308</v>
      </c>
      <c r="S39" s="122">
        <v>65</v>
      </c>
      <c r="T39" s="122">
        <v>166</v>
      </c>
      <c r="U39" s="122">
        <v>200</v>
      </c>
    </row>
    <row r="40" spans="1:21" ht="12.75" x14ac:dyDescent="0.2">
      <c r="A40" s="122" t="s">
        <v>392</v>
      </c>
      <c r="B40" s="122">
        <v>19</v>
      </c>
      <c r="C40" s="122">
        <v>15</v>
      </c>
      <c r="D40" s="122">
        <v>16</v>
      </c>
      <c r="E40" s="122">
        <v>21</v>
      </c>
      <c r="F40" s="122">
        <v>30</v>
      </c>
      <c r="G40" s="122">
        <v>10</v>
      </c>
      <c r="H40" s="122">
        <v>13</v>
      </c>
      <c r="I40" s="122">
        <v>3</v>
      </c>
      <c r="J40" s="122">
        <v>4</v>
      </c>
      <c r="K40" s="122">
        <v>19</v>
      </c>
      <c r="L40" s="122">
        <v>58</v>
      </c>
      <c r="M40" s="122">
        <v>2</v>
      </c>
      <c r="N40" s="122">
        <v>17</v>
      </c>
      <c r="O40" s="122">
        <v>9</v>
      </c>
      <c r="P40" s="122">
        <v>9</v>
      </c>
      <c r="Q40" s="122">
        <v>34</v>
      </c>
      <c r="R40" s="122">
        <v>25</v>
      </c>
      <c r="S40" s="122">
        <v>8</v>
      </c>
      <c r="T40" s="122">
        <v>9</v>
      </c>
      <c r="U40" s="122">
        <v>0</v>
      </c>
    </row>
    <row r="41" spans="1:21" ht="12.75" x14ac:dyDescent="0.2">
      <c r="A41" s="122" t="s">
        <v>393</v>
      </c>
      <c r="B41" s="122">
        <v>41</v>
      </c>
      <c r="C41" s="122">
        <v>6</v>
      </c>
      <c r="D41" s="122">
        <v>70</v>
      </c>
      <c r="E41" s="122">
        <v>51</v>
      </c>
      <c r="F41" s="122">
        <v>38</v>
      </c>
      <c r="G41" s="122">
        <v>45</v>
      </c>
      <c r="H41" s="122">
        <v>28</v>
      </c>
      <c r="I41" s="122">
        <v>3</v>
      </c>
      <c r="J41" s="122">
        <v>7</v>
      </c>
      <c r="K41" s="122">
        <v>16</v>
      </c>
      <c r="L41" s="122">
        <v>87</v>
      </c>
      <c r="M41" s="122">
        <v>62</v>
      </c>
      <c r="N41" s="122">
        <v>64</v>
      </c>
      <c r="O41" s="122">
        <v>17</v>
      </c>
      <c r="P41" s="122">
        <v>21</v>
      </c>
      <c r="Q41" s="122">
        <v>63</v>
      </c>
      <c r="R41" s="122">
        <v>27</v>
      </c>
      <c r="S41" s="122">
        <v>8</v>
      </c>
      <c r="T41" s="122">
        <v>24</v>
      </c>
      <c r="U41" s="122">
        <v>6</v>
      </c>
    </row>
    <row r="42" spans="1:21" ht="14.25" customHeight="1" x14ac:dyDescent="0.2">
      <c r="A42" s="19" t="s">
        <v>394</v>
      </c>
      <c r="B42" s="19"/>
      <c r="C42" s="19"/>
      <c r="D42" s="122"/>
      <c r="E42" s="122"/>
      <c r="F42" s="19"/>
      <c r="G42" s="122"/>
      <c r="H42" s="122"/>
      <c r="I42" s="19"/>
      <c r="J42" s="122"/>
      <c r="K42" s="122"/>
      <c r="L42" s="122"/>
      <c r="M42" s="122"/>
      <c r="N42" s="122"/>
      <c r="O42" s="19"/>
      <c r="P42" s="122"/>
      <c r="Q42" s="122"/>
      <c r="R42" s="122"/>
      <c r="S42" s="19"/>
      <c r="T42" s="122"/>
      <c r="U42" s="122"/>
    </row>
    <row r="43" spans="1:21" ht="12.75" x14ac:dyDescent="0.2">
      <c r="A43" s="122" t="s">
        <v>395</v>
      </c>
      <c r="B43" s="122">
        <v>196</v>
      </c>
      <c r="C43" s="122">
        <v>51</v>
      </c>
      <c r="D43" s="122">
        <v>118</v>
      </c>
      <c r="E43" s="122">
        <v>401</v>
      </c>
      <c r="F43" s="122">
        <v>182</v>
      </c>
      <c r="G43" s="122">
        <v>136</v>
      </c>
      <c r="H43" s="122">
        <v>64</v>
      </c>
      <c r="I43" s="122">
        <v>51</v>
      </c>
      <c r="J43" s="122">
        <v>3</v>
      </c>
      <c r="K43" s="122">
        <v>62</v>
      </c>
      <c r="L43" s="122">
        <v>669</v>
      </c>
      <c r="M43" s="122">
        <v>41</v>
      </c>
      <c r="N43" s="122">
        <v>335</v>
      </c>
      <c r="O43" s="122">
        <v>90</v>
      </c>
      <c r="P43" s="122">
        <v>46</v>
      </c>
      <c r="Q43" s="122">
        <v>622</v>
      </c>
      <c r="R43" s="122">
        <v>369</v>
      </c>
      <c r="S43" s="122">
        <v>39</v>
      </c>
      <c r="T43" s="122">
        <v>109</v>
      </c>
      <c r="U43" s="122">
        <v>104</v>
      </c>
    </row>
    <row r="44" spans="1:21" ht="12.75" x14ac:dyDescent="0.2">
      <c r="A44" s="122" t="s">
        <v>396</v>
      </c>
      <c r="B44" s="122">
        <v>37</v>
      </c>
      <c r="C44" s="122">
        <v>18</v>
      </c>
      <c r="D44" s="122">
        <v>33</v>
      </c>
      <c r="E44" s="122">
        <v>34</v>
      </c>
      <c r="F44" s="122">
        <v>29</v>
      </c>
      <c r="G44" s="122">
        <v>26</v>
      </c>
      <c r="H44" s="122">
        <v>36</v>
      </c>
      <c r="I44" s="122">
        <v>9</v>
      </c>
      <c r="J44" s="122">
        <v>0</v>
      </c>
      <c r="K44" s="122">
        <v>10</v>
      </c>
      <c r="L44" s="122">
        <v>114</v>
      </c>
      <c r="M44" s="122">
        <v>3</v>
      </c>
      <c r="N44" s="122">
        <v>35</v>
      </c>
      <c r="O44" s="122">
        <v>36</v>
      </c>
      <c r="P44" s="122">
        <v>19</v>
      </c>
      <c r="Q44" s="122">
        <v>112</v>
      </c>
      <c r="R44" s="122">
        <v>29</v>
      </c>
      <c r="S44" s="122">
        <v>8</v>
      </c>
      <c r="T44" s="122">
        <v>15</v>
      </c>
      <c r="U44" s="122">
        <v>5</v>
      </c>
    </row>
    <row r="45" spans="1:21" ht="12.75" x14ac:dyDescent="0.2">
      <c r="A45" s="122" t="s">
        <v>397</v>
      </c>
      <c r="B45" s="122">
        <v>17</v>
      </c>
      <c r="C45" s="122">
        <v>11</v>
      </c>
      <c r="D45" s="122">
        <v>11</v>
      </c>
      <c r="E45" s="122">
        <v>29</v>
      </c>
      <c r="F45" s="122">
        <v>38</v>
      </c>
      <c r="G45" s="122">
        <v>13</v>
      </c>
      <c r="H45" s="122">
        <v>5</v>
      </c>
      <c r="I45" s="122">
        <v>5</v>
      </c>
      <c r="J45" s="122">
        <v>3</v>
      </c>
      <c r="K45" s="122">
        <v>9</v>
      </c>
      <c r="L45" s="122">
        <v>33</v>
      </c>
      <c r="M45" s="122">
        <v>7</v>
      </c>
      <c r="N45" s="122">
        <v>27</v>
      </c>
      <c r="O45" s="122">
        <v>20</v>
      </c>
      <c r="P45" s="122">
        <v>15</v>
      </c>
      <c r="Q45" s="122">
        <v>35</v>
      </c>
      <c r="R45" s="122">
        <v>15</v>
      </c>
      <c r="S45" s="122">
        <v>1</v>
      </c>
      <c r="T45" s="122">
        <v>4</v>
      </c>
      <c r="U45" s="122">
        <v>4</v>
      </c>
    </row>
    <row r="46" spans="1:21" ht="12.75" x14ac:dyDescent="0.2">
      <c r="A46" s="122" t="s">
        <v>398</v>
      </c>
      <c r="B46" s="122">
        <v>58</v>
      </c>
      <c r="C46" s="122">
        <v>7</v>
      </c>
      <c r="D46" s="122">
        <v>53</v>
      </c>
      <c r="E46" s="122">
        <v>130</v>
      </c>
      <c r="F46" s="122">
        <v>86</v>
      </c>
      <c r="G46" s="122">
        <v>46</v>
      </c>
      <c r="H46" s="122">
        <v>37</v>
      </c>
      <c r="I46" s="122">
        <v>18</v>
      </c>
      <c r="J46" s="122">
        <v>1</v>
      </c>
      <c r="K46" s="122">
        <v>28</v>
      </c>
      <c r="L46" s="122">
        <v>188</v>
      </c>
      <c r="M46" s="122">
        <v>7</v>
      </c>
      <c r="N46" s="122">
        <v>89</v>
      </c>
      <c r="O46" s="122">
        <v>37</v>
      </c>
      <c r="P46" s="122">
        <v>33</v>
      </c>
      <c r="Q46" s="122">
        <v>155</v>
      </c>
      <c r="R46" s="122">
        <v>69</v>
      </c>
      <c r="S46" s="122">
        <v>27</v>
      </c>
      <c r="T46" s="122">
        <v>100</v>
      </c>
      <c r="U46" s="122">
        <v>7</v>
      </c>
    </row>
    <row r="47" spans="1:21" ht="12.75" x14ac:dyDescent="0.2">
      <c r="A47" s="122" t="s">
        <v>399</v>
      </c>
      <c r="B47" s="122">
        <v>80</v>
      </c>
      <c r="C47" s="122">
        <v>53</v>
      </c>
      <c r="D47" s="122">
        <v>54</v>
      </c>
      <c r="E47" s="122">
        <v>200</v>
      </c>
      <c r="F47" s="122">
        <v>107</v>
      </c>
      <c r="G47" s="122">
        <v>56</v>
      </c>
      <c r="H47" s="122">
        <v>52</v>
      </c>
      <c r="I47" s="122">
        <v>39</v>
      </c>
      <c r="J47" s="122">
        <v>1</v>
      </c>
      <c r="K47" s="122">
        <v>25</v>
      </c>
      <c r="L47" s="122">
        <v>195</v>
      </c>
      <c r="M47" s="122">
        <v>18</v>
      </c>
      <c r="N47" s="122">
        <v>225</v>
      </c>
      <c r="O47" s="122">
        <v>82</v>
      </c>
      <c r="P47" s="122">
        <v>59</v>
      </c>
      <c r="Q47" s="122">
        <v>287</v>
      </c>
      <c r="R47" s="122">
        <v>121</v>
      </c>
      <c r="S47" s="122">
        <v>25</v>
      </c>
      <c r="T47" s="122">
        <v>36</v>
      </c>
      <c r="U47" s="122">
        <v>28</v>
      </c>
    </row>
    <row r="48" spans="1:21" ht="12.75" x14ac:dyDescent="0.2">
      <c r="A48" s="122" t="s">
        <v>400</v>
      </c>
      <c r="B48" s="122">
        <v>11</v>
      </c>
      <c r="C48" s="122">
        <v>6</v>
      </c>
      <c r="D48" s="122">
        <v>9</v>
      </c>
      <c r="E48" s="122">
        <v>29</v>
      </c>
      <c r="F48" s="122">
        <v>24</v>
      </c>
      <c r="G48" s="122">
        <v>15</v>
      </c>
      <c r="H48" s="122">
        <v>4</v>
      </c>
      <c r="I48" s="122">
        <v>8</v>
      </c>
      <c r="J48" s="122">
        <v>1</v>
      </c>
      <c r="K48" s="122">
        <v>6</v>
      </c>
      <c r="L48" s="122">
        <v>48</v>
      </c>
      <c r="M48" s="122">
        <v>1</v>
      </c>
      <c r="N48" s="122">
        <v>32</v>
      </c>
      <c r="O48" s="122">
        <v>14</v>
      </c>
      <c r="P48" s="122">
        <v>17</v>
      </c>
      <c r="Q48" s="122">
        <v>46</v>
      </c>
      <c r="R48" s="122">
        <v>9</v>
      </c>
      <c r="S48" s="122">
        <v>5</v>
      </c>
      <c r="T48" s="122">
        <v>2</v>
      </c>
      <c r="U48" s="122">
        <v>2</v>
      </c>
    </row>
    <row r="49" spans="1:21" ht="12.75" x14ac:dyDescent="0.2">
      <c r="A49" s="122" t="s">
        <v>401</v>
      </c>
      <c r="B49" s="122">
        <v>36</v>
      </c>
      <c r="C49" s="122">
        <v>13</v>
      </c>
      <c r="D49" s="122">
        <v>89</v>
      </c>
      <c r="E49" s="122">
        <v>163</v>
      </c>
      <c r="F49" s="122">
        <v>76</v>
      </c>
      <c r="G49" s="122">
        <v>53</v>
      </c>
      <c r="H49" s="122">
        <v>36</v>
      </c>
      <c r="I49" s="122">
        <v>12</v>
      </c>
      <c r="J49" s="122">
        <v>6</v>
      </c>
      <c r="K49" s="122">
        <v>20</v>
      </c>
      <c r="L49" s="122">
        <v>111</v>
      </c>
      <c r="M49" s="122">
        <v>21</v>
      </c>
      <c r="N49" s="122">
        <v>115</v>
      </c>
      <c r="O49" s="122">
        <v>51</v>
      </c>
      <c r="P49" s="122">
        <v>41</v>
      </c>
      <c r="Q49" s="122">
        <v>182</v>
      </c>
      <c r="R49" s="122">
        <v>93</v>
      </c>
      <c r="S49" s="122">
        <v>8</v>
      </c>
      <c r="T49" s="122">
        <v>28</v>
      </c>
      <c r="U49" s="122">
        <v>14</v>
      </c>
    </row>
    <row r="50" spans="1:21" ht="12.75" x14ac:dyDescent="0.2">
      <c r="A50" s="122" t="s">
        <v>402</v>
      </c>
      <c r="B50" s="122">
        <v>12</v>
      </c>
      <c r="C50" s="122">
        <v>12</v>
      </c>
      <c r="D50" s="122">
        <v>16</v>
      </c>
      <c r="E50" s="122">
        <v>63</v>
      </c>
      <c r="F50" s="122">
        <v>32</v>
      </c>
      <c r="G50" s="122">
        <v>10</v>
      </c>
      <c r="H50" s="122">
        <v>9</v>
      </c>
      <c r="I50" s="122">
        <v>2</v>
      </c>
      <c r="J50" s="122">
        <v>2</v>
      </c>
      <c r="K50" s="122">
        <v>7</v>
      </c>
      <c r="L50" s="122">
        <v>32</v>
      </c>
      <c r="M50" s="122">
        <v>12</v>
      </c>
      <c r="N50" s="122">
        <v>40</v>
      </c>
      <c r="O50" s="122">
        <v>21</v>
      </c>
      <c r="P50" s="122">
        <v>11</v>
      </c>
      <c r="Q50" s="122">
        <v>73</v>
      </c>
      <c r="R50" s="122">
        <v>23</v>
      </c>
      <c r="S50" s="122">
        <v>12</v>
      </c>
      <c r="T50" s="122">
        <v>4</v>
      </c>
      <c r="U50" s="122">
        <v>6</v>
      </c>
    </row>
    <row r="51" spans="1:21" ht="12.75" x14ac:dyDescent="0.2">
      <c r="A51" s="122" t="s">
        <v>403</v>
      </c>
      <c r="B51" s="122">
        <v>17</v>
      </c>
      <c r="C51" s="122">
        <v>6</v>
      </c>
      <c r="D51" s="122">
        <v>8</v>
      </c>
      <c r="E51" s="122">
        <v>22</v>
      </c>
      <c r="F51" s="122">
        <v>24</v>
      </c>
      <c r="G51" s="122">
        <v>19</v>
      </c>
      <c r="H51" s="122">
        <v>20</v>
      </c>
      <c r="I51" s="122">
        <v>9</v>
      </c>
      <c r="J51" s="122">
        <v>2</v>
      </c>
      <c r="K51" s="122">
        <v>4</v>
      </c>
      <c r="L51" s="122">
        <v>55</v>
      </c>
      <c r="M51" s="122">
        <v>6</v>
      </c>
      <c r="N51" s="122">
        <v>16</v>
      </c>
      <c r="O51" s="122">
        <v>10</v>
      </c>
      <c r="P51" s="122">
        <v>8</v>
      </c>
      <c r="Q51" s="122">
        <v>25</v>
      </c>
      <c r="R51" s="122">
        <v>11</v>
      </c>
      <c r="S51" s="122">
        <v>12</v>
      </c>
      <c r="T51" s="122">
        <v>24</v>
      </c>
      <c r="U51" s="122">
        <v>4</v>
      </c>
    </row>
    <row r="52" spans="1:21" ht="14.25" customHeight="1" x14ac:dyDescent="0.2">
      <c r="A52" s="19" t="s">
        <v>404</v>
      </c>
      <c r="B52" s="19"/>
      <c r="C52" s="19"/>
      <c r="D52" s="122"/>
      <c r="E52" s="122"/>
      <c r="F52" s="19"/>
      <c r="G52" s="122"/>
      <c r="H52" s="122"/>
      <c r="I52" s="19"/>
      <c r="J52" s="122"/>
      <c r="K52" s="122"/>
      <c r="L52" s="122"/>
      <c r="M52" s="122"/>
      <c r="N52" s="122"/>
      <c r="O52" s="19"/>
      <c r="P52" s="122"/>
      <c r="Q52" s="122"/>
      <c r="R52" s="122"/>
      <c r="S52" s="19"/>
      <c r="T52" s="122"/>
      <c r="U52" s="122"/>
    </row>
    <row r="53" spans="1:21" ht="12.75" x14ac:dyDescent="0.2">
      <c r="A53" s="122" t="s">
        <v>405</v>
      </c>
      <c r="B53" s="122">
        <v>13</v>
      </c>
      <c r="C53" s="122">
        <v>9</v>
      </c>
      <c r="D53" s="122">
        <v>9</v>
      </c>
      <c r="E53" s="122">
        <v>11</v>
      </c>
      <c r="F53" s="122">
        <v>6</v>
      </c>
      <c r="G53" s="122">
        <v>9</v>
      </c>
      <c r="H53" s="122">
        <v>5</v>
      </c>
      <c r="I53" s="122">
        <v>3</v>
      </c>
      <c r="J53" s="122">
        <v>0</v>
      </c>
      <c r="K53" s="122">
        <v>4</v>
      </c>
      <c r="L53" s="122">
        <v>19</v>
      </c>
      <c r="M53" s="122">
        <v>4</v>
      </c>
      <c r="N53" s="122">
        <v>18</v>
      </c>
      <c r="O53" s="122">
        <v>13</v>
      </c>
      <c r="P53" s="122">
        <v>10</v>
      </c>
      <c r="Q53" s="122">
        <v>16</v>
      </c>
      <c r="R53" s="122">
        <v>16</v>
      </c>
      <c r="S53" s="122">
        <v>1</v>
      </c>
      <c r="T53" s="122">
        <v>12</v>
      </c>
      <c r="U53" s="122">
        <v>1</v>
      </c>
    </row>
    <row r="54" spans="1:21" ht="12.75" x14ac:dyDescent="0.2">
      <c r="A54" s="122" t="s">
        <v>406</v>
      </c>
      <c r="B54" s="122">
        <v>39</v>
      </c>
      <c r="C54" s="122">
        <v>25</v>
      </c>
      <c r="D54" s="122">
        <v>35</v>
      </c>
      <c r="E54" s="122">
        <v>34</v>
      </c>
      <c r="F54" s="122">
        <v>32</v>
      </c>
      <c r="G54" s="122">
        <v>28</v>
      </c>
      <c r="H54" s="122">
        <v>12</v>
      </c>
      <c r="I54" s="122">
        <v>7</v>
      </c>
      <c r="J54" s="122">
        <v>2</v>
      </c>
      <c r="K54" s="122">
        <v>13</v>
      </c>
      <c r="L54" s="122">
        <v>101</v>
      </c>
      <c r="M54" s="122">
        <v>52</v>
      </c>
      <c r="N54" s="122">
        <v>42</v>
      </c>
      <c r="O54" s="122">
        <v>21</v>
      </c>
      <c r="P54" s="122">
        <v>16</v>
      </c>
      <c r="Q54" s="122">
        <v>105</v>
      </c>
      <c r="R54" s="122">
        <v>73</v>
      </c>
      <c r="S54" s="122">
        <v>8</v>
      </c>
      <c r="T54" s="122">
        <v>59</v>
      </c>
      <c r="U54" s="122">
        <v>2</v>
      </c>
    </row>
    <row r="55" spans="1:21" ht="12.75" x14ac:dyDescent="0.2">
      <c r="A55" s="122" t="s">
        <v>407</v>
      </c>
      <c r="B55" s="122">
        <v>15</v>
      </c>
      <c r="C55" s="122">
        <v>20</v>
      </c>
      <c r="D55" s="122">
        <v>13</v>
      </c>
      <c r="E55" s="122">
        <v>25</v>
      </c>
      <c r="F55" s="122">
        <v>26</v>
      </c>
      <c r="G55" s="122">
        <v>24</v>
      </c>
      <c r="H55" s="122">
        <v>13</v>
      </c>
      <c r="I55" s="122">
        <v>2</v>
      </c>
      <c r="J55" s="122">
        <v>2</v>
      </c>
      <c r="K55" s="122">
        <v>4</v>
      </c>
      <c r="L55" s="122">
        <v>39</v>
      </c>
      <c r="M55" s="122">
        <v>9</v>
      </c>
      <c r="N55" s="122">
        <v>21</v>
      </c>
      <c r="O55" s="122">
        <v>26</v>
      </c>
      <c r="P55" s="122">
        <v>6</v>
      </c>
      <c r="Q55" s="122">
        <v>50</v>
      </c>
      <c r="R55" s="122">
        <v>16</v>
      </c>
      <c r="S55" s="122">
        <v>5</v>
      </c>
      <c r="T55" s="122">
        <v>7</v>
      </c>
      <c r="U55" s="122">
        <v>2</v>
      </c>
    </row>
    <row r="56" spans="1:21" ht="12.75" x14ac:dyDescent="0.2">
      <c r="A56" s="122" t="s">
        <v>408</v>
      </c>
      <c r="B56" s="122">
        <v>197</v>
      </c>
      <c r="C56" s="122">
        <v>73</v>
      </c>
      <c r="D56" s="122">
        <v>136</v>
      </c>
      <c r="E56" s="122">
        <v>527</v>
      </c>
      <c r="F56" s="122">
        <v>239</v>
      </c>
      <c r="G56" s="122">
        <v>101</v>
      </c>
      <c r="H56" s="122">
        <v>123</v>
      </c>
      <c r="I56" s="122">
        <v>8</v>
      </c>
      <c r="J56" s="122">
        <v>37</v>
      </c>
      <c r="K56" s="122">
        <v>83</v>
      </c>
      <c r="L56" s="122">
        <v>515</v>
      </c>
      <c r="M56" s="122">
        <v>26</v>
      </c>
      <c r="N56" s="122">
        <v>872</v>
      </c>
      <c r="O56" s="122">
        <v>138</v>
      </c>
      <c r="P56" s="122">
        <v>64</v>
      </c>
      <c r="Q56" s="122">
        <v>950</v>
      </c>
      <c r="R56" s="122">
        <v>445</v>
      </c>
      <c r="S56" s="122">
        <v>26</v>
      </c>
      <c r="T56" s="122">
        <v>138</v>
      </c>
      <c r="U56" s="122">
        <v>135</v>
      </c>
    </row>
    <row r="57" spans="1:21" ht="12.75" x14ac:dyDescent="0.2">
      <c r="A57" s="122" t="s">
        <v>409</v>
      </c>
      <c r="B57" s="122">
        <v>67</v>
      </c>
      <c r="C57" s="122">
        <v>51</v>
      </c>
      <c r="D57" s="122">
        <v>45</v>
      </c>
      <c r="E57" s="122">
        <v>104</v>
      </c>
      <c r="F57" s="122">
        <v>38</v>
      </c>
      <c r="G57" s="122">
        <v>37</v>
      </c>
      <c r="H57" s="122">
        <v>12</v>
      </c>
      <c r="I57" s="122">
        <v>9</v>
      </c>
      <c r="J57" s="122">
        <v>6</v>
      </c>
      <c r="K57" s="122">
        <v>13</v>
      </c>
      <c r="L57" s="122">
        <v>98</v>
      </c>
      <c r="M57" s="122">
        <v>17</v>
      </c>
      <c r="N57" s="122">
        <v>79</v>
      </c>
      <c r="O57" s="122">
        <v>46</v>
      </c>
      <c r="P57" s="122">
        <v>23</v>
      </c>
      <c r="Q57" s="122">
        <v>114</v>
      </c>
      <c r="R57" s="122">
        <v>61</v>
      </c>
      <c r="S57" s="122">
        <v>3</v>
      </c>
      <c r="T57" s="122">
        <v>26</v>
      </c>
      <c r="U57" s="122">
        <v>8</v>
      </c>
    </row>
    <row r="58" spans="1:21" ht="12.75" x14ac:dyDescent="0.2">
      <c r="A58" s="122" t="s">
        <v>410</v>
      </c>
      <c r="B58" s="122">
        <v>87</v>
      </c>
      <c r="C58" s="122">
        <v>57</v>
      </c>
      <c r="D58" s="122">
        <v>64</v>
      </c>
      <c r="E58" s="122">
        <v>166</v>
      </c>
      <c r="F58" s="122">
        <v>79</v>
      </c>
      <c r="G58" s="122">
        <v>55</v>
      </c>
      <c r="H58" s="122">
        <v>47</v>
      </c>
      <c r="I58" s="122">
        <v>24</v>
      </c>
      <c r="J58" s="122">
        <v>30</v>
      </c>
      <c r="K58" s="122">
        <v>29</v>
      </c>
      <c r="L58" s="122">
        <v>190</v>
      </c>
      <c r="M58" s="122">
        <v>9</v>
      </c>
      <c r="N58" s="122">
        <v>170</v>
      </c>
      <c r="O58" s="122">
        <v>51</v>
      </c>
      <c r="P58" s="122">
        <v>19</v>
      </c>
      <c r="Q58" s="122">
        <v>161</v>
      </c>
      <c r="R58" s="122">
        <v>127</v>
      </c>
      <c r="S58" s="122">
        <v>13</v>
      </c>
      <c r="T58" s="122">
        <v>59</v>
      </c>
      <c r="U58" s="122">
        <v>12</v>
      </c>
    </row>
    <row r="59" spans="1:21" ht="12.75" x14ac:dyDescent="0.2">
      <c r="A59" s="122" t="s">
        <v>411</v>
      </c>
      <c r="B59" s="122">
        <v>193</v>
      </c>
      <c r="C59" s="122">
        <v>171</v>
      </c>
      <c r="D59" s="122">
        <v>211</v>
      </c>
      <c r="E59" s="122">
        <v>479</v>
      </c>
      <c r="F59" s="122">
        <v>258</v>
      </c>
      <c r="G59" s="122">
        <v>121</v>
      </c>
      <c r="H59" s="122">
        <v>117</v>
      </c>
      <c r="I59" s="122">
        <v>43</v>
      </c>
      <c r="J59" s="122">
        <v>45</v>
      </c>
      <c r="K59" s="122">
        <v>127</v>
      </c>
      <c r="L59" s="122">
        <v>699</v>
      </c>
      <c r="M59" s="122">
        <v>101</v>
      </c>
      <c r="N59" s="122">
        <v>487</v>
      </c>
      <c r="O59" s="122">
        <v>165</v>
      </c>
      <c r="P59" s="122">
        <v>76</v>
      </c>
      <c r="Q59" s="122">
        <v>713</v>
      </c>
      <c r="R59" s="122">
        <v>435</v>
      </c>
      <c r="S59" s="122">
        <v>84</v>
      </c>
      <c r="T59" s="122">
        <v>148</v>
      </c>
      <c r="U59" s="122">
        <v>33</v>
      </c>
    </row>
    <row r="60" spans="1:21" ht="12.75" x14ac:dyDescent="0.2">
      <c r="A60" s="122" t="s">
        <v>412</v>
      </c>
      <c r="B60" s="122">
        <v>28</v>
      </c>
      <c r="C60" s="122">
        <v>10</v>
      </c>
      <c r="D60" s="122">
        <v>18</v>
      </c>
      <c r="E60" s="122">
        <v>58</v>
      </c>
      <c r="F60" s="122">
        <v>42</v>
      </c>
      <c r="G60" s="122">
        <v>10</v>
      </c>
      <c r="H60" s="122">
        <v>15</v>
      </c>
      <c r="I60" s="122">
        <v>5</v>
      </c>
      <c r="J60" s="122">
        <v>4</v>
      </c>
      <c r="K60" s="122">
        <v>21</v>
      </c>
      <c r="L60" s="122">
        <v>52</v>
      </c>
      <c r="M60" s="122">
        <v>6</v>
      </c>
      <c r="N60" s="122">
        <v>66</v>
      </c>
      <c r="O60" s="122">
        <v>23</v>
      </c>
      <c r="P60" s="122">
        <v>10</v>
      </c>
      <c r="Q60" s="122">
        <v>74</v>
      </c>
      <c r="R60" s="122">
        <v>27</v>
      </c>
      <c r="S60" s="122">
        <v>7</v>
      </c>
      <c r="T60" s="122">
        <v>14</v>
      </c>
      <c r="U60" s="122">
        <v>2</v>
      </c>
    </row>
    <row r="61" spans="1:21" ht="12.75" x14ac:dyDescent="0.2">
      <c r="A61" s="122" t="s">
        <v>413</v>
      </c>
      <c r="B61" s="122">
        <v>12</v>
      </c>
      <c r="C61" s="122">
        <v>5</v>
      </c>
      <c r="D61" s="122">
        <v>6</v>
      </c>
      <c r="E61" s="122">
        <v>45</v>
      </c>
      <c r="F61" s="122">
        <v>14</v>
      </c>
      <c r="G61" s="122">
        <v>7</v>
      </c>
      <c r="H61" s="122">
        <v>6</v>
      </c>
      <c r="I61" s="122">
        <v>7</v>
      </c>
      <c r="J61" s="122">
        <v>6</v>
      </c>
      <c r="K61" s="122">
        <v>10</v>
      </c>
      <c r="L61" s="122">
        <v>21</v>
      </c>
      <c r="M61" s="122">
        <v>2</v>
      </c>
      <c r="N61" s="122">
        <v>25</v>
      </c>
      <c r="O61" s="122">
        <v>8</v>
      </c>
      <c r="P61" s="122">
        <v>6</v>
      </c>
      <c r="Q61" s="122">
        <v>23</v>
      </c>
      <c r="R61" s="122">
        <v>24</v>
      </c>
      <c r="S61" s="122">
        <v>2</v>
      </c>
      <c r="T61" s="122">
        <v>14</v>
      </c>
      <c r="U61" s="122">
        <v>3</v>
      </c>
    </row>
    <row r="62" spans="1:21" ht="12.75" x14ac:dyDescent="0.2">
      <c r="A62" s="122" t="s">
        <v>414</v>
      </c>
      <c r="B62" s="122">
        <v>15</v>
      </c>
      <c r="C62" s="122">
        <v>15</v>
      </c>
      <c r="D62" s="122">
        <v>10</v>
      </c>
      <c r="E62" s="122">
        <v>11</v>
      </c>
      <c r="F62" s="122">
        <v>10</v>
      </c>
      <c r="G62" s="122">
        <v>14</v>
      </c>
      <c r="H62" s="122">
        <v>9</v>
      </c>
      <c r="I62" s="122">
        <v>2</v>
      </c>
      <c r="J62" s="122">
        <v>2</v>
      </c>
      <c r="K62" s="122">
        <v>7</v>
      </c>
      <c r="L62" s="122">
        <v>48</v>
      </c>
      <c r="M62" s="122">
        <v>8</v>
      </c>
      <c r="N62" s="122">
        <v>27</v>
      </c>
      <c r="O62" s="122">
        <v>17</v>
      </c>
      <c r="P62" s="122">
        <v>5</v>
      </c>
      <c r="Q62" s="122">
        <v>31</v>
      </c>
      <c r="R62" s="122">
        <v>9</v>
      </c>
      <c r="S62" s="122">
        <v>7</v>
      </c>
      <c r="T62" s="122">
        <v>8</v>
      </c>
      <c r="U62" s="122">
        <v>4</v>
      </c>
    </row>
    <row r="63" spans="1:21" ht="12.75" x14ac:dyDescent="0.2">
      <c r="A63" s="122" t="s">
        <v>415</v>
      </c>
      <c r="B63" s="122">
        <v>13</v>
      </c>
      <c r="C63" s="122">
        <v>2</v>
      </c>
      <c r="D63" s="122">
        <v>3</v>
      </c>
      <c r="E63" s="122">
        <v>5</v>
      </c>
      <c r="F63" s="122">
        <v>8</v>
      </c>
      <c r="G63" s="122">
        <v>6</v>
      </c>
      <c r="H63" s="122">
        <v>4</v>
      </c>
      <c r="I63" s="122">
        <v>0</v>
      </c>
      <c r="J63" s="122">
        <v>0</v>
      </c>
      <c r="K63" s="122">
        <v>2</v>
      </c>
      <c r="L63" s="122">
        <v>19</v>
      </c>
      <c r="M63" s="122">
        <v>3</v>
      </c>
      <c r="N63" s="122">
        <v>15</v>
      </c>
      <c r="O63" s="122">
        <v>13</v>
      </c>
      <c r="P63" s="122">
        <v>4</v>
      </c>
      <c r="Q63" s="122">
        <v>10</v>
      </c>
      <c r="R63" s="122">
        <v>11</v>
      </c>
      <c r="S63" s="122">
        <v>0</v>
      </c>
      <c r="T63" s="122">
        <v>7</v>
      </c>
      <c r="U63" s="122">
        <v>1</v>
      </c>
    </row>
    <row r="64" spans="1:21" ht="12.75" x14ac:dyDescent="0.2">
      <c r="A64" s="122" t="s">
        <v>416</v>
      </c>
      <c r="B64" s="122">
        <v>39</v>
      </c>
      <c r="C64" s="122">
        <v>11</v>
      </c>
      <c r="D64" s="122">
        <v>21</v>
      </c>
      <c r="E64" s="122">
        <v>34</v>
      </c>
      <c r="F64" s="122">
        <v>12</v>
      </c>
      <c r="G64" s="122">
        <v>18</v>
      </c>
      <c r="H64" s="122">
        <v>41</v>
      </c>
      <c r="I64" s="122">
        <v>3</v>
      </c>
      <c r="J64" s="122">
        <v>0</v>
      </c>
      <c r="K64" s="122">
        <v>3</v>
      </c>
      <c r="L64" s="122">
        <v>56</v>
      </c>
      <c r="M64" s="122">
        <v>9</v>
      </c>
      <c r="N64" s="122">
        <v>32</v>
      </c>
      <c r="O64" s="122">
        <v>22</v>
      </c>
      <c r="P64" s="122">
        <v>9</v>
      </c>
      <c r="Q64" s="122">
        <v>59</v>
      </c>
      <c r="R64" s="122">
        <v>23</v>
      </c>
      <c r="S64" s="122">
        <v>6</v>
      </c>
      <c r="T64" s="122">
        <v>16</v>
      </c>
      <c r="U64" s="122">
        <v>4</v>
      </c>
    </row>
    <row r="65" spans="1:21" ht="12.75" x14ac:dyDescent="0.2">
      <c r="A65" s="122" t="s">
        <v>417</v>
      </c>
      <c r="B65" s="122">
        <v>20</v>
      </c>
      <c r="C65" s="122">
        <v>5</v>
      </c>
      <c r="D65" s="122">
        <v>7</v>
      </c>
      <c r="E65" s="122">
        <v>17</v>
      </c>
      <c r="F65" s="122">
        <v>6</v>
      </c>
      <c r="G65" s="122">
        <v>4</v>
      </c>
      <c r="H65" s="122">
        <v>3</v>
      </c>
      <c r="I65" s="122">
        <v>3</v>
      </c>
      <c r="J65" s="122">
        <v>1</v>
      </c>
      <c r="K65" s="122">
        <v>10</v>
      </c>
      <c r="L65" s="122">
        <v>19</v>
      </c>
      <c r="M65" s="122">
        <v>2</v>
      </c>
      <c r="N65" s="122">
        <v>16</v>
      </c>
      <c r="O65" s="122">
        <v>11</v>
      </c>
      <c r="P65" s="122">
        <v>8</v>
      </c>
      <c r="Q65" s="122">
        <v>21</v>
      </c>
      <c r="R65" s="122">
        <v>17</v>
      </c>
      <c r="S65" s="122">
        <v>2</v>
      </c>
      <c r="T65" s="122">
        <v>4</v>
      </c>
      <c r="U65" s="122">
        <v>2</v>
      </c>
    </row>
    <row r="66" spans="1:21" ht="14.25" customHeight="1" x14ac:dyDescent="0.2">
      <c r="A66" s="19" t="s">
        <v>418</v>
      </c>
      <c r="B66" s="19"/>
      <c r="C66" s="19"/>
      <c r="D66" s="122"/>
      <c r="E66" s="122"/>
      <c r="F66" s="19"/>
      <c r="G66" s="122"/>
      <c r="H66" s="122"/>
      <c r="I66" s="19"/>
      <c r="J66" s="122"/>
      <c r="K66" s="122"/>
      <c r="L66" s="122"/>
      <c r="M66" s="122"/>
      <c r="N66" s="122"/>
      <c r="O66" s="19"/>
      <c r="P66" s="122"/>
      <c r="Q66" s="122"/>
      <c r="R66" s="122"/>
      <c r="S66" s="19"/>
      <c r="T66" s="122"/>
      <c r="U66" s="122"/>
    </row>
    <row r="67" spans="1:21" ht="12.75" x14ac:dyDescent="0.2">
      <c r="A67" s="122" t="s">
        <v>419</v>
      </c>
      <c r="B67" s="122">
        <v>14</v>
      </c>
      <c r="C67" s="122">
        <v>12</v>
      </c>
      <c r="D67" s="122">
        <v>7</v>
      </c>
      <c r="E67" s="122">
        <v>23</v>
      </c>
      <c r="F67" s="122">
        <v>8</v>
      </c>
      <c r="G67" s="122">
        <v>13</v>
      </c>
      <c r="H67" s="122">
        <v>10</v>
      </c>
      <c r="I67" s="122">
        <v>4</v>
      </c>
      <c r="J67" s="122">
        <v>0</v>
      </c>
      <c r="K67" s="122">
        <v>5</v>
      </c>
      <c r="L67" s="122">
        <v>36</v>
      </c>
      <c r="M67" s="122">
        <v>5</v>
      </c>
      <c r="N67" s="122">
        <v>9</v>
      </c>
      <c r="O67" s="122">
        <v>12</v>
      </c>
      <c r="P67" s="122">
        <v>2</v>
      </c>
      <c r="Q67" s="122">
        <v>25</v>
      </c>
      <c r="R67" s="122">
        <v>20</v>
      </c>
      <c r="S67" s="122">
        <v>2</v>
      </c>
      <c r="T67" s="122">
        <v>12</v>
      </c>
      <c r="U67" s="122">
        <v>2</v>
      </c>
    </row>
    <row r="68" spans="1:21" ht="12.75" x14ac:dyDescent="0.2">
      <c r="A68" s="122" t="s">
        <v>420</v>
      </c>
      <c r="B68" s="122">
        <v>33</v>
      </c>
      <c r="C68" s="122">
        <v>9</v>
      </c>
      <c r="D68" s="122">
        <v>15</v>
      </c>
      <c r="E68" s="122">
        <v>50</v>
      </c>
      <c r="F68" s="122">
        <v>14</v>
      </c>
      <c r="G68" s="122">
        <v>21</v>
      </c>
      <c r="H68" s="122">
        <v>20</v>
      </c>
      <c r="I68" s="122">
        <v>1</v>
      </c>
      <c r="J68" s="122">
        <v>6</v>
      </c>
      <c r="K68" s="122">
        <v>13</v>
      </c>
      <c r="L68" s="122">
        <v>90</v>
      </c>
      <c r="M68" s="122">
        <v>11</v>
      </c>
      <c r="N68" s="122">
        <v>56</v>
      </c>
      <c r="O68" s="122">
        <v>14</v>
      </c>
      <c r="P68" s="122">
        <v>7</v>
      </c>
      <c r="Q68" s="122">
        <v>71</v>
      </c>
      <c r="R68" s="122">
        <v>49</v>
      </c>
      <c r="S68" s="122">
        <v>0</v>
      </c>
      <c r="T68" s="122">
        <v>34</v>
      </c>
      <c r="U68" s="122">
        <v>1</v>
      </c>
    </row>
    <row r="69" spans="1:21" ht="12.75" x14ac:dyDescent="0.2">
      <c r="A69" s="122" t="s">
        <v>421</v>
      </c>
      <c r="B69" s="122">
        <v>42</v>
      </c>
      <c r="C69" s="122">
        <v>35</v>
      </c>
      <c r="D69" s="122">
        <v>55</v>
      </c>
      <c r="E69" s="122">
        <v>117</v>
      </c>
      <c r="F69" s="122">
        <v>85</v>
      </c>
      <c r="G69" s="122">
        <v>28</v>
      </c>
      <c r="H69" s="122">
        <v>44</v>
      </c>
      <c r="I69" s="122">
        <v>5</v>
      </c>
      <c r="J69" s="122">
        <v>2</v>
      </c>
      <c r="K69" s="122">
        <v>9</v>
      </c>
      <c r="L69" s="122">
        <v>188</v>
      </c>
      <c r="M69" s="122">
        <v>14</v>
      </c>
      <c r="N69" s="122">
        <v>53</v>
      </c>
      <c r="O69" s="122">
        <v>29</v>
      </c>
      <c r="P69" s="122">
        <v>23</v>
      </c>
      <c r="Q69" s="122">
        <v>149</v>
      </c>
      <c r="R69" s="122">
        <v>146</v>
      </c>
      <c r="S69" s="122">
        <v>11</v>
      </c>
      <c r="T69" s="122">
        <v>35</v>
      </c>
      <c r="U69" s="122">
        <v>10</v>
      </c>
    </row>
    <row r="70" spans="1:21" ht="12.75" x14ac:dyDescent="0.2">
      <c r="A70" s="122" t="s">
        <v>422</v>
      </c>
      <c r="B70" s="122">
        <v>8</v>
      </c>
      <c r="C70" s="122">
        <v>4</v>
      </c>
      <c r="D70" s="122">
        <v>24</v>
      </c>
      <c r="E70" s="122">
        <v>53</v>
      </c>
      <c r="F70" s="122">
        <v>21</v>
      </c>
      <c r="G70" s="122">
        <v>12</v>
      </c>
      <c r="H70" s="122">
        <v>23</v>
      </c>
      <c r="I70" s="122">
        <v>0</v>
      </c>
      <c r="J70" s="122">
        <v>0</v>
      </c>
      <c r="K70" s="122">
        <v>1</v>
      </c>
      <c r="L70" s="122">
        <v>77</v>
      </c>
      <c r="M70" s="122">
        <v>6</v>
      </c>
      <c r="N70" s="122">
        <v>53</v>
      </c>
      <c r="O70" s="122">
        <v>13</v>
      </c>
      <c r="P70" s="122">
        <v>5</v>
      </c>
      <c r="Q70" s="122">
        <v>46</v>
      </c>
      <c r="R70" s="122">
        <v>33</v>
      </c>
      <c r="S70" s="122">
        <v>2</v>
      </c>
      <c r="T70" s="122">
        <v>9</v>
      </c>
      <c r="U70" s="122">
        <v>3</v>
      </c>
    </row>
    <row r="71" spans="1:21" ht="12.75" x14ac:dyDescent="0.2">
      <c r="A71" s="122" t="s">
        <v>423</v>
      </c>
      <c r="B71" s="122">
        <v>27</v>
      </c>
      <c r="C71" s="122">
        <v>13</v>
      </c>
      <c r="D71" s="122">
        <v>24</v>
      </c>
      <c r="E71" s="122">
        <v>31</v>
      </c>
      <c r="F71" s="122">
        <v>32</v>
      </c>
      <c r="G71" s="122">
        <v>15</v>
      </c>
      <c r="H71" s="122">
        <v>17</v>
      </c>
      <c r="I71" s="122">
        <v>1</v>
      </c>
      <c r="J71" s="122">
        <v>2</v>
      </c>
      <c r="K71" s="122">
        <v>5</v>
      </c>
      <c r="L71" s="122">
        <v>30</v>
      </c>
      <c r="M71" s="122">
        <v>6</v>
      </c>
      <c r="N71" s="122">
        <v>34</v>
      </c>
      <c r="O71" s="122">
        <v>17</v>
      </c>
      <c r="P71" s="122">
        <v>7</v>
      </c>
      <c r="Q71" s="122">
        <v>54</v>
      </c>
      <c r="R71" s="122">
        <v>37</v>
      </c>
      <c r="S71" s="122">
        <v>5</v>
      </c>
      <c r="T71" s="122">
        <v>13</v>
      </c>
      <c r="U71" s="122">
        <v>7</v>
      </c>
    </row>
    <row r="72" spans="1:21" ht="12.75" x14ac:dyDescent="0.2">
      <c r="A72" s="122" t="s">
        <v>424</v>
      </c>
      <c r="B72" s="122">
        <v>201</v>
      </c>
      <c r="C72" s="122">
        <v>103</v>
      </c>
      <c r="D72" s="122">
        <v>164</v>
      </c>
      <c r="E72" s="122">
        <v>578</v>
      </c>
      <c r="F72" s="122">
        <v>287</v>
      </c>
      <c r="G72" s="122">
        <v>136</v>
      </c>
      <c r="H72" s="122">
        <v>100</v>
      </c>
      <c r="I72" s="122">
        <v>46</v>
      </c>
      <c r="J72" s="122">
        <v>24</v>
      </c>
      <c r="K72" s="122">
        <v>83</v>
      </c>
      <c r="L72" s="122">
        <v>346</v>
      </c>
      <c r="M72" s="122">
        <v>35</v>
      </c>
      <c r="N72" s="122">
        <v>517</v>
      </c>
      <c r="O72" s="122">
        <v>110</v>
      </c>
      <c r="P72" s="122">
        <v>71</v>
      </c>
      <c r="Q72" s="122">
        <v>722</v>
      </c>
      <c r="R72" s="122">
        <v>461</v>
      </c>
      <c r="S72" s="122">
        <v>57</v>
      </c>
      <c r="T72" s="122">
        <v>181</v>
      </c>
      <c r="U72" s="122">
        <v>119</v>
      </c>
    </row>
    <row r="73" spans="1:21" ht="12.75" x14ac:dyDescent="0.2">
      <c r="A73" s="122" t="s">
        <v>425</v>
      </c>
      <c r="B73" s="122">
        <v>12</v>
      </c>
      <c r="C73" s="122">
        <v>5</v>
      </c>
      <c r="D73" s="122">
        <v>6</v>
      </c>
      <c r="E73" s="122">
        <v>16</v>
      </c>
      <c r="F73" s="122">
        <v>14</v>
      </c>
      <c r="G73" s="122">
        <v>28</v>
      </c>
      <c r="H73" s="122">
        <v>4</v>
      </c>
      <c r="I73" s="122">
        <v>4</v>
      </c>
      <c r="J73" s="122">
        <v>0</v>
      </c>
      <c r="K73" s="122">
        <v>3</v>
      </c>
      <c r="L73" s="122">
        <v>30</v>
      </c>
      <c r="M73" s="122">
        <v>11</v>
      </c>
      <c r="N73" s="122">
        <v>17</v>
      </c>
      <c r="O73" s="122">
        <v>15</v>
      </c>
      <c r="P73" s="122">
        <v>6</v>
      </c>
      <c r="Q73" s="122">
        <v>21</v>
      </c>
      <c r="R73" s="122">
        <v>24</v>
      </c>
      <c r="S73" s="122">
        <v>7</v>
      </c>
      <c r="T73" s="122">
        <v>16</v>
      </c>
      <c r="U73" s="122">
        <v>3</v>
      </c>
    </row>
    <row r="74" spans="1:21" ht="12.75" x14ac:dyDescent="0.2">
      <c r="A74" s="122" t="s">
        <v>426</v>
      </c>
      <c r="B74" s="122">
        <v>84</v>
      </c>
      <c r="C74" s="122">
        <v>45</v>
      </c>
      <c r="D74" s="122">
        <v>63</v>
      </c>
      <c r="E74" s="122">
        <v>109</v>
      </c>
      <c r="F74" s="122">
        <v>35</v>
      </c>
      <c r="G74" s="122">
        <v>38</v>
      </c>
      <c r="H74" s="122">
        <v>30</v>
      </c>
      <c r="I74" s="122">
        <v>1</v>
      </c>
      <c r="J74" s="122">
        <v>1</v>
      </c>
      <c r="K74" s="122">
        <v>24</v>
      </c>
      <c r="L74" s="122">
        <v>171</v>
      </c>
      <c r="M74" s="122">
        <v>10</v>
      </c>
      <c r="N74" s="122">
        <v>100</v>
      </c>
      <c r="O74" s="122">
        <v>21</v>
      </c>
      <c r="P74" s="122">
        <v>11</v>
      </c>
      <c r="Q74" s="122">
        <v>127</v>
      </c>
      <c r="R74" s="122">
        <v>123</v>
      </c>
      <c r="S74" s="122">
        <v>10</v>
      </c>
      <c r="T74" s="122">
        <v>75</v>
      </c>
      <c r="U74" s="122">
        <v>7</v>
      </c>
    </row>
    <row r="75" spans="1:21" ht="12.75" x14ac:dyDescent="0.2">
      <c r="A75" s="122" t="s">
        <v>427</v>
      </c>
      <c r="B75" s="122">
        <v>41</v>
      </c>
      <c r="C75" s="122">
        <v>5</v>
      </c>
      <c r="D75" s="122">
        <v>8</v>
      </c>
      <c r="E75" s="122">
        <v>25</v>
      </c>
      <c r="F75" s="122">
        <v>16</v>
      </c>
      <c r="G75" s="122">
        <v>22</v>
      </c>
      <c r="H75" s="122">
        <v>9</v>
      </c>
      <c r="I75" s="122">
        <v>1</v>
      </c>
      <c r="J75" s="122">
        <v>0</v>
      </c>
      <c r="K75" s="122">
        <v>7</v>
      </c>
      <c r="L75" s="122">
        <v>75</v>
      </c>
      <c r="M75" s="122">
        <v>13</v>
      </c>
      <c r="N75" s="122">
        <v>38</v>
      </c>
      <c r="O75" s="122">
        <v>7</v>
      </c>
      <c r="P75" s="122">
        <v>5</v>
      </c>
      <c r="Q75" s="122">
        <v>48</v>
      </c>
      <c r="R75" s="122">
        <v>51</v>
      </c>
      <c r="S75" s="122">
        <v>0</v>
      </c>
      <c r="T75" s="122">
        <v>23</v>
      </c>
      <c r="U75" s="122">
        <v>12</v>
      </c>
    </row>
    <row r="76" spans="1:21" ht="12.75" x14ac:dyDescent="0.2">
      <c r="A76" s="122" t="s">
        <v>428</v>
      </c>
      <c r="B76" s="122">
        <v>42</v>
      </c>
      <c r="C76" s="122">
        <v>26</v>
      </c>
      <c r="D76" s="122">
        <v>21</v>
      </c>
      <c r="E76" s="122">
        <v>71</v>
      </c>
      <c r="F76" s="122">
        <v>44</v>
      </c>
      <c r="G76" s="122">
        <v>34</v>
      </c>
      <c r="H76" s="122">
        <v>23</v>
      </c>
      <c r="I76" s="122">
        <v>4</v>
      </c>
      <c r="J76" s="122">
        <v>6</v>
      </c>
      <c r="K76" s="122">
        <v>19</v>
      </c>
      <c r="L76" s="122">
        <v>86</v>
      </c>
      <c r="M76" s="122">
        <v>12</v>
      </c>
      <c r="N76" s="122">
        <v>46</v>
      </c>
      <c r="O76" s="122">
        <v>17</v>
      </c>
      <c r="P76" s="122">
        <v>19</v>
      </c>
      <c r="Q76" s="122">
        <v>94</v>
      </c>
      <c r="R76" s="122">
        <v>55</v>
      </c>
      <c r="S76" s="122">
        <v>1</v>
      </c>
      <c r="T76" s="122">
        <v>13</v>
      </c>
      <c r="U76" s="122">
        <v>8</v>
      </c>
    </row>
    <row r="77" spans="1:21" ht="12.75" x14ac:dyDescent="0.2">
      <c r="A77" s="122" t="s">
        <v>429</v>
      </c>
      <c r="B77" s="122">
        <v>10</v>
      </c>
      <c r="C77" s="122">
        <v>20</v>
      </c>
      <c r="D77" s="122">
        <v>19</v>
      </c>
      <c r="E77" s="122">
        <v>74</v>
      </c>
      <c r="F77" s="122">
        <v>21</v>
      </c>
      <c r="G77" s="122">
        <v>14</v>
      </c>
      <c r="H77" s="122">
        <v>13</v>
      </c>
      <c r="I77" s="122">
        <v>2</v>
      </c>
      <c r="J77" s="122">
        <v>1</v>
      </c>
      <c r="K77" s="122">
        <v>9</v>
      </c>
      <c r="L77" s="122">
        <v>63</v>
      </c>
      <c r="M77" s="122">
        <v>11</v>
      </c>
      <c r="N77" s="122">
        <v>45</v>
      </c>
      <c r="O77" s="122">
        <v>27</v>
      </c>
      <c r="P77" s="122">
        <v>8</v>
      </c>
      <c r="Q77" s="122">
        <v>50</v>
      </c>
      <c r="R77" s="122">
        <v>51</v>
      </c>
      <c r="S77" s="122">
        <v>2</v>
      </c>
      <c r="T77" s="122">
        <v>19</v>
      </c>
      <c r="U77" s="122">
        <v>6</v>
      </c>
    </row>
    <row r="78" spans="1:21" ht="12.75" x14ac:dyDescent="0.2">
      <c r="A78" s="122" t="s">
        <v>430</v>
      </c>
      <c r="B78" s="122">
        <v>59</v>
      </c>
      <c r="C78" s="122">
        <v>9</v>
      </c>
      <c r="D78" s="122">
        <v>46</v>
      </c>
      <c r="E78" s="122">
        <v>121</v>
      </c>
      <c r="F78" s="122">
        <v>33</v>
      </c>
      <c r="G78" s="122">
        <v>53</v>
      </c>
      <c r="H78" s="122">
        <v>54</v>
      </c>
      <c r="I78" s="122">
        <v>6</v>
      </c>
      <c r="J78" s="122">
        <v>2</v>
      </c>
      <c r="K78" s="122">
        <v>22</v>
      </c>
      <c r="L78" s="122">
        <v>121</v>
      </c>
      <c r="M78" s="122">
        <v>23</v>
      </c>
      <c r="N78" s="122">
        <v>73</v>
      </c>
      <c r="O78" s="122">
        <v>23</v>
      </c>
      <c r="P78" s="122">
        <v>19</v>
      </c>
      <c r="Q78" s="122">
        <v>102</v>
      </c>
      <c r="R78" s="122">
        <v>104</v>
      </c>
      <c r="S78" s="122">
        <v>11</v>
      </c>
      <c r="T78" s="122">
        <v>45</v>
      </c>
      <c r="U78" s="122">
        <v>12</v>
      </c>
    </row>
    <row r="79" spans="1:21" ht="12.75" x14ac:dyDescent="0.2">
      <c r="A79" s="122" t="s">
        <v>431</v>
      </c>
      <c r="B79" s="122">
        <v>44</v>
      </c>
      <c r="C79" s="122">
        <v>27</v>
      </c>
      <c r="D79" s="122">
        <v>35</v>
      </c>
      <c r="E79" s="122">
        <v>167</v>
      </c>
      <c r="F79" s="122">
        <v>47</v>
      </c>
      <c r="G79" s="122">
        <v>30</v>
      </c>
      <c r="H79" s="122">
        <v>31</v>
      </c>
      <c r="I79" s="122">
        <v>2</v>
      </c>
      <c r="J79" s="122">
        <v>12</v>
      </c>
      <c r="K79" s="122">
        <v>12</v>
      </c>
      <c r="L79" s="122">
        <v>133</v>
      </c>
      <c r="M79" s="122">
        <v>12</v>
      </c>
      <c r="N79" s="122">
        <v>172</v>
      </c>
      <c r="O79" s="122">
        <v>23</v>
      </c>
      <c r="P79" s="122">
        <v>31</v>
      </c>
      <c r="Q79" s="122">
        <v>169</v>
      </c>
      <c r="R79" s="122">
        <v>120</v>
      </c>
      <c r="S79" s="122">
        <v>4</v>
      </c>
      <c r="T79" s="122">
        <v>44</v>
      </c>
      <c r="U79" s="122">
        <v>11</v>
      </c>
    </row>
    <row r="80" spans="1:21" ht="14.25" customHeight="1" x14ac:dyDescent="0.2">
      <c r="A80" s="19" t="s">
        <v>432</v>
      </c>
      <c r="B80" s="19"/>
      <c r="C80" s="19"/>
      <c r="D80" s="122"/>
      <c r="E80" s="122"/>
      <c r="F80" s="19"/>
      <c r="G80" s="122"/>
      <c r="H80" s="122"/>
      <c r="I80" s="19"/>
      <c r="J80" s="122"/>
      <c r="K80" s="122"/>
      <c r="L80" s="122"/>
      <c r="M80" s="122"/>
      <c r="N80" s="122"/>
      <c r="O80" s="19"/>
      <c r="P80" s="122"/>
      <c r="Q80" s="122"/>
      <c r="R80" s="122"/>
      <c r="S80" s="19"/>
      <c r="T80" s="122"/>
      <c r="U80" s="122"/>
    </row>
    <row r="81" spans="1:21" ht="12.75" x14ac:dyDescent="0.2">
      <c r="A81" s="122" t="s">
        <v>433</v>
      </c>
      <c r="B81" s="122">
        <v>46</v>
      </c>
      <c r="C81" s="122">
        <v>13</v>
      </c>
      <c r="D81" s="122">
        <v>29</v>
      </c>
      <c r="E81" s="122">
        <v>54</v>
      </c>
      <c r="F81" s="122">
        <v>29</v>
      </c>
      <c r="G81" s="122">
        <v>31</v>
      </c>
      <c r="H81" s="122">
        <v>28</v>
      </c>
      <c r="I81" s="122">
        <v>13</v>
      </c>
      <c r="J81" s="122">
        <v>4</v>
      </c>
      <c r="K81" s="122">
        <v>6</v>
      </c>
      <c r="L81" s="122">
        <v>114</v>
      </c>
      <c r="M81" s="122">
        <v>9</v>
      </c>
      <c r="N81" s="122">
        <v>55</v>
      </c>
      <c r="O81" s="122">
        <v>24</v>
      </c>
      <c r="P81" s="122">
        <v>22</v>
      </c>
      <c r="Q81" s="122">
        <v>85</v>
      </c>
      <c r="R81" s="122">
        <v>41</v>
      </c>
      <c r="S81" s="122">
        <v>9</v>
      </c>
      <c r="T81" s="122">
        <v>29</v>
      </c>
      <c r="U81" s="122">
        <v>12</v>
      </c>
    </row>
    <row r="82" spans="1:21" ht="12.75" x14ac:dyDescent="0.2">
      <c r="A82" s="122" t="s">
        <v>434</v>
      </c>
      <c r="B82" s="122">
        <v>22</v>
      </c>
      <c r="C82" s="122">
        <v>8</v>
      </c>
      <c r="D82" s="122">
        <v>13</v>
      </c>
      <c r="E82" s="122">
        <v>24</v>
      </c>
      <c r="F82" s="122">
        <v>16</v>
      </c>
      <c r="G82" s="122">
        <v>23</v>
      </c>
      <c r="H82" s="122">
        <v>11</v>
      </c>
      <c r="I82" s="122">
        <v>6</v>
      </c>
      <c r="J82" s="122">
        <v>1</v>
      </c>
      <c r="K82" s="122">
        <v>4</v>
      </c>
      <c r="L82" s="122">
        <v>95</v>
      </c>
      <c r="M82" s="122">
        <v>1</v>
      </c>
      <c r="N82" s="122">
        <v>15</v>
      </c>
      <c r="O82" s="122">
        <v>9</v>
      </c>
      <c r="P82" s="122">
        <v>8</v>
      </c>
      <c r="Q82" s="122">
        <v>44</v>
      </c>
      <c r="R82" s="122">
        <v>11</v>
      </c>
      <c r="S82" s="122">
        <v>3</v>
      </c>
      <c r="T82" s="122">
        <v>10</v>
      </c>
      <c r="U82" s="122">
        <v>3</v>
      </c>
    </row>
    <row r="83" spans="1:21" ht="12.75" x14ac:dyDescent="0.2">
      <c r="A83" s="122" t="s">
        <v>435</v>
      </c>
      <c r="B83" s="122">
        <v>69</v>
      </c>
      <c r="C83" s="122">
        <v>30</v>
      </c>
      <c r="D83" s="122">
        <v>54</v>
      </c>
      <c r="E83" s="122">
        <v>102</v>
      </c>
      <c r="F83" s="122">
        <v>43</v>
      </c>
      <c r="G83" s="122">
        <v>42</v>
      </c>
      <c r="H83" s="122">
        <v>39</v>
      </c>
      <c r="I83" s="122">
        <v>8</v>
      </c>
      <c r="J83" s="122">
        <v>7</v>
      </c>
      <c r="K83" s="122">
        <v>7</v>
      </c>
      <c r="L83" s="122">
        <v>101</v>
      </c>
      <c r="M83" s="122">
        <v>25</v>
      </c>
      <c r="N83" s="122">
        <v>88</v>
      </c>
      <c r="O83" s="122">
        <v>22</v>
      </c>
      <c r="P83" s="122">
        <v>20</v>
      </c>
      <c r="Q83" s="122">
        <v>98</v>
      </c>
      <c r="R83" s="122">
        <v>69</v>
      </c>
      <c r="S83" s="122">
        <v>6</v>
      </c>
      <c r="T83" s="122">
        <v>64</v>
      </c>
      <c r="U83" s="122">
        <v>5</v>
      </c>
    </row>
    <row r="84" spans="1:21" ht="12.75" x14ac:dyDescent="0.2">
      <c r="A84" s="122" t="s">
        <v>436</v>
      </c>
      <c r="B84" s="122">
        <v>8</v>
      </c>
      <c r="C84" s="122">
        <v>25</v>
      </c>
      <c r="D84" s="122">
        <v>17</v>
      </c>
      <c r="E84" s="122">
        <v>30</v>
      </c>
      <c r="F84" s="122">
        <v>8</v>
      </c>
      <c r="G84" s="122">
        <v>12</v>
      </c>
      <c r="H84" s="122">
        <v>2</v>
      </c>
      <c r="I84" s="122">
        <v>6</v>
      </c>
      <c r="J84" s="122">
        <v>0</v>
      </c>
      <c r="K84" s="122">
        <v>8</v>
      </c>
      <c r="L84" s="122">
        <v>75</v>
      </c>
      <c r="M84" s="122">
        <v>0</v>
      </c>
      <c r="N84" s="122">
        <v>45</v>
      </c>
      <c r="O84" s="122">
        <v>8</v>
      </c>
      <c r="P84" s="122">
        <v>7</v>
      </c>
      <c r="Q84" s="122">
        <v>36</v>
      </c>
      <c r="R84" s="122">
        <v>17</v>
      </c>
      <c r="S84" s="122">
        <v>11</v>
      </c>
      <c r="T84" s="122">
        <v>11</v>
      </c>
      <c r="U84" s="122">
        <v>1</v>
      </c>
    </row>
    <row r="85" spans="1:21" ht="12.75" x14ac:dyDescent="0.2">
      <c r="A85" s="122" t="s">
        <v>437</v>
      </c>
      <c r="B85" s="122">
        <v>16</v>
      </c>
      <c r="C85" s="122">
        <v>37</v>
      </c>
      <c r="D85" s="122">
        <v>19</v>
      </c>
      <c r="E85" s="122">
        <v>36</v>
      </c>
      <c r="F85" s="122">
        <v>35</v>
      </c>
      <c r="G85" s="122">
        <v>14</v>
      </c>
      <c r="H85" s="122">
        <v>8</v>
      </c>
      <c r="I85" s="122">
        <v>7</v>
      </c>
      <c r="J85" s="122">
        <v>4</v>
      </c>
      <c r="K85" s="122">
        <v>6</v>
      </c>
      <c r="L85" s="122">
        <v>69</v>
      </c>
      <c r="M85" s="122">
        <v>25</v>
      </c>
      <c r="N85" s="122">
        <v>22</v>
      </c>
      <c r="O85" s="122">
        <v>16</v>
      </c>
      <c r="P85" s="122">
        <v>19</v>
      </c>
      <c r="Q85" s="122">
        <v>58</v>
      </c>
      <c r="R85" s="122">
        <v>35</v>
      </c>
      <c r="S85" s="122">
        <v>1</v>
      </c>
      <c r="T85" s="122">
        <v>15</v>
      </c>
      <c r="U85" s="122">
        <v>3</v>
      </c>
    </row>
    <row r="86" spans="1:21" ht="12.75" x14ac:dyDescent="0.2">
      <c r="A86" s="122" t="s">
        <v>438</v>
      </c>
      <c r="B86" s="122">
        <v>30</v>
      </c>
      <c r="C86" s="122">
        <v>6</v>
      </c>
      <c r="D86" s="122">
        <v>16</v>
      </c>
      <c r="E86" s="122">
        <v>16</v>
      </c>
      <c r="F86" s="122">
        <v>17</v>
      </c>
      <c r="G86" s="122">
        <v>21</v>
      </c>
      <c r="H86" s="122">
        <v>9</v>
      </c>
      <c r="I86" s="122">
        <v>8</v>
      </c>
      <c r="J86" s="122">
        <v>3</v>
      </c>
      <c r="K86" s="122">
        <v>8</v>
      </c>
      <c r="L86" s="122">
        <v>48</v>
      </c>
      <c r="M86" s="122">
        <v>2</v>
      </c>
      <c r="N86" s="122">
        <v>20</v>
      </c>
      <c r="O86" s="122">
        <v>11</v>
      </c>
      <c r="P86" s="122">
        <v>14</v>
      </c>
      <c r="Q86" s="122">
        <v>37</v>
      </c>
      <c r="R86" s="122">
        <v>12</v>
      </c>
      <c r="S86" s="122">
        <v>8</v>
      </c>
      <c r="T86" s="122">
        <v>24</v>
      </c>
      <c r="U86" s="122">
        <v>4</v>
      </c>
    </row>
    <row r="87" spans="1:21" ht="12.75" x14ac:dyDescent="0.2">
      <c r="A87" s="122" t="s">
        <v>439</v>
      </c>
      <c r="B87" s="122">
        <v>125</v>
      </c>
      <c r="C87" s="122">
        <v>45</v>
      </c>
      <c r="D87" s="122">
        <v>115</v>
      </c>
      <c r="E87" s="122">
        <v>353</v>
      </c>
      <c r="F87" s="122">
        <v>157</v>
      </c>
      <c r="G87" s="122">
        <v>70</v>
      </c>
      <c r="H87" s="122">
        <v>97</v>
      </c>
      <c r="I87" s="122">
        <v>27</v>
      </c>
      <c r="J87" s="122">
        <v>59</v>
      </c>
      <c r="K87" s="122">
        <v>51</v>
      </c>
      <c r="L87" s="122">
        <v>405</v>
      </c>
      <c r="M87" s="122">
        <v>20</v>
      </c>
      <c r="N87" s="122">
        <v>351</v>
      </c>
      <c r="O87" s="122">
        <v>75</v>
      </c>
      <c r="P87" s="122">
        <v>65</v>
      </c>
      <c r="Q87" s="122">
        <v>583</v>
      </c>
      <c r="R87" s="122">
        <v>173</v>
      </c>
      <c r="S87" s="122">
        <v>29</v>
      </c>
      <c r="T87" s="122">
        <v>89</v>
      </c>
      <c r="U87" s="122">
        <v>58</v>
      </c>
    </row>
    <row r="88" spans="1:21" ht="12.75" x14ac:dyDescent="0.2">
      <c r="A88" s="122" t="s">
        <v>440</v>
      </c>
      <c r="B88" s="122">
        <v>32</v>
      </c>
      <c r="C88" s="122">
        <v>27</v>
      </c>
      <c r="D88" s="122">
        <v>24</v>
      </c>
      <c r="E88" s="122">
        <v>62</v>
      </c>
      <c r="F88" s="122">
        <v>30</v>
      </c>
      <c r="G88" s="122">
        <v>21</v>
      </c>
      <c r="H88" s="122">
        <v>42</v>
      </c>
      <c r="I88" s="122">
        <v>8</v>
      </c>
      <c r="J88" s="122">
        <v>4</v>
      </c>
      <c r="K88" s="122">
        <v>7</v>
      </c>
      <c r="L88" s="122">
        <v>60</v>
      </c>
      <c r="M88" s="122">
        <v>2</v>
      </c>
      <c r="N88" s="122">
        <v>51</v>
      </c>
      <c r="O88" s="122">
        <v>12</v>
      </c>
      <c r="P88" s="122">
        <v>3</v>
      </c>
      <c r="Q88" s="122">
        <v>67</v>
      </c>
      <c r="R88" s="122">
        <v>38</v>
      </c>
      <c r="S88" s="122">
        <v>2</v>
      </c>
      <c r="T88" s="122">
        <v>10</v>
      </c>
      <c r="U88" s="122">
        <v>20</v>
      </c>
    </row>
    <row r="89" spans="1:21" ht="14.25" customHeight="1" x14ac:dyDescent="0.2">
      <c r="A89" s="19" t="s">
        <v>441</v>
      </c>
      <c r="B89" s="19"/>
      <c r="C89" s="19"/>
      <c r="D89" s="122"/>
      <c r="E89" s="122"/>
      <c r="F89" s="19"/>
      <c r="G89" s="122"/>
      <c r="H89" s="122"/>
      <c r="I89" s="19"/>
      <c r="J89" s="122"/>
      <c r="K89" s="122"/>
      <c r="L89" s="122"/>
      <c r="M89" s="122"/>
      <c r="N89" s="122"/>
      <c r="O89" s="19"/>
      <c r="P89" s="122"/>
      <c r="Q89" s="122"/>
      <c r="R89" s="122"/>
      <c r="S89" s="19"/>
      <c r="T89" s="122"/>
      <c r="U89" s="122"/>
    </row>
    <row r="90" spans="1:21" ht="12.75" x14ac:dyDescent="0.2">
      <c r="A90" s="122" t="s">
        <v>442</v>
      </c>
      <c r="B90" s="122">
        <v>17</v>
      </c>
      <c r="C90" s="122">
        <v>17</v>
      </c>
      <c r="D90" s="122">
        <v>26</v>
      </c>
      <c r="E90" s="122">
        <v>24</v>
      </c>
      <c r="F90" s="122">
        <v>18</v>
      </c>
      <c r="G90" s="122">
        <v>16</v>
      </c>
      <c r="H90" s="122">
        <v>5</v>
      </c>
      <c r="I90" s="122">
        <v>8</v>
      </c>
      <c r="J90" s="122">
        <v>3</v>
      </c>
      <c r="K90" s="122">
        <v>11</v>
      </c>
      <c r="L90" s="122">
        <v>36</v>
      </c>
      <c r="M90" s="122">
        <v>0</v>
      </c>
      <c r="N90" s="122">
        <v>27</v>
      </c>
      <c r="O90" s="122">
        <v>15</v>
      </c>
      <c r="P90" s="122">
        <v>14</v>
      </c>
      <c r="Q90" s="122">
        <v>53</v>
      </c>
      <c r="R90" s="122">
        <v>25</v>
      </c>
      <c r="S90" s="122">
        <v>0</v>
      </c>
      <c r="T90" s="122">
        <v>3</v>
      </c>
      <c r="U90" s="122">
        <v>4</v>
      </c>
    </row>
    <row r="91" spans="1:21" ht="12.75" x14ac:dyDescent="0.2">
      <c r="A91" s="122" t="s">
        <v>443</v>
      </c>
      <c r="B91" s="122">
        <v>8</v>
      </c>
      <c r="C91" s="122">
        <v>5</v>
      </c>
      <c r="D91" s="122">
        <v>12</v>
      </c>
      <c r="E91" s="122">
        <v>17</v>
      </c>
      <c r="F91" s="122">
        <v>18</v>
      </c>
      <c r="G91" s="122">
        <v>14</v>
      </c>
      <c r="H91" s="122">
        <v>11</v>
      </c>
      <c r="I91" s="122">
        <v>8</v>
      </c>
      <c r="J91" s="122">
        <v>4</v>
      </c>
      <c r="K91" s="122">
        <v>6</v>
      </c>
      <c r="L91" s="122">
        <v>41</v>
      </c>
      <c r="M91" s="122">
        <v>19</v>
      </c>
      <c r="N91" s="122">
        <v>25</v>
      </c>
      <c r="O91" s="122">
        <v>8</v>
      </c>
      <c r="P91" s="122">
        <v>10</v>
      </c>
      <c r="Q91" s="122">
        <v>53</v>
      </c>
      <c r="R91" s="122">
        <v>36</v>
      </c>
      <c r="S91" s="122">
        <v>2</v>
      </c>
      <c r="T91" s="122">
        <v>14</v>
      </c>
      <c r="U91" s="122">
        <v>3</v>
      </c>
    </row>
    <row r="92" spans="1:21" ht="12.75" x14ac:dyDescent="0.2">
      <c r="A92" s="122" t="s">
        <v>444</v>
      </c>
      <c r="B92" s="122">
        <v>9</v>
      </c>
      <c r="C92" s="122">
        <v>15</v>
      </c>
      <c r="D92" s="122">
        <v>26</v>
      </c>
      <c r="E92" s="122">
        <v>49</v>
      </c>
      <c r="F92" s="122">
        <v>7</v>
      </c>
      <c r="G92" s="122">
        <v>38</v>
      </c>
      <c r="H92" s="122">
        <v>9</v>
      </c>
      <c r="I92" s="122">
        <v>7</v>
      </c>
      <c r="J92" s="122">
        <v>1</v>
      </c>
      <c r="K92" s="122">
        <v>1</v>
      </c>
      <c r="L92" s="122">
        <v>115</v>
      </c>
      <c r="M92" s="122">
        <v>3</v>
      </c>
      <c r="N92" s="122">
        <v>45</v>
      </c>
      <c r="O92" s="122">
        <v>21</v>
      </c>
      <c r="P92" s="122">
        <v>7</v>
      </c>
      <c r="Q92" s="122">
        <v>61</v>
      </c>
      <c r="R92" s="122">
        <v>28</v>
      </c>
      <c r="S92" s="122">
        <v>2</v>
      </c>
      <c r="T92" s="122">
        <v>34</v>
      </c>
      <c r="U92" s="122">
        <v>2</v>
      </c>
    </row>
    <row r="93" spans="1:21" ht="12.75" x14ac:dyDescent="0.2">
      <c r="A93" s="122" t="s">
        <v>445</v>
      </c>
      <c r="B93" s="122">
        <v>4</v>
      </c>
      <c r="C93" s="122">
        <v>11</v>
      </c>
      <c r="D93" s="122">
        <v>18</v>
      </c>
      <c r="E93" s="122">
        <v>14</v>
      </c>
      <c r="F93" s="122">
        <v>7</v>
      </c>
      <c r="G93" s="122">
        <v>13</v>
      </c>
      <c r="H93" s="122">
        <v>2</v>
      </c>
      <c r="I93" s="122">
        <v>4</v>
      </c>
      <c r="J93" s="122">
        <v>1</v>
      </c>
      <c r="K93" s="122">
        <v>4</v>
      </c>
      <c r="L93" s="122">
        <v>44</v>
      </c>
      <c r="M93" s="122">
        <v>6</v>
      </c>
      <c r="N93" s="122">
        <v>21</v>
      </c>
      <c r="O93" s="122">
        <v>11</v>
      </c>
      <c r="P93" s="122">
        <v>6</v>
      </c>
      <c r="Q93" s="122">
        <v>48</v>
      </c>
      <c r="R93" s="122">
        <v>7</v>
      </c>
      <c r="S93" s="122">
        <v>1</v>
      </c>
      <c r="T93" s="122">
        <v>7</v>
      </c>
      <c r="U93" s="122">
        <v>2</v>
      </c>
    </row>
    <row r="94" spans="1:21" ht="12.75" x14ac:dyDescent="0.2">
      <c r="A94" s="122" t="s">
        <v>441</v>
      </c>
      <c r="B94" s="122">
        <v>72</v>
      </c>
      <c r="C94" s="122">
        <v>67</v>
      </c>
      <c r="D94" s="122">
        <v>96</v>
      </c>
      <c r="E94" s="122">
        <v>253</v>
      </c>
      <c r="F94" s="122">
        <v>113</v>
      </c>
      <c r="G94" s="122">
        <v>71</v>
      </c>
      <c r="H94" s="122">
        <v>34</v>
      </c>
      <c r="I94" s="122">
        <v>24</v>
      </c>
      <c r="J94" s="122">
        <v>1</v>
      </c>
      <c r="K94" s="122">
        <v>45</v>
      </c>
      <c r="L94" s="122">
        <v>221</v>
      </c>
      <c r="M94" s="122">
        <v>2</v>
      </c>
      <c r="N94" s="122">
        <v>312</v>
      </c>
      <c r="O94" s="122">
        <v>34</v>
      </c>
      <c r="P94" s="122">
        <v>25</v>
      </c>
      <c r="Q94" s="122">
        <v>456</v>
      </c>
      <c r="R94" s="122">
        <v>213</v>
      </c>
      <c r="S94" s="122">
        <v>10</v>
      </c>
      <c r="T94" s="122">
        <v>45</v>
      </c>
      <c r="U94" s="122">
        <v>4</v>
      </c>
    </row>
    <row r="95" spans="1:21" ht="12.75" x14ac:dyDescent="0.2">
      <c r="A95" s="122" t="s">
        <v>446</v>
      </c>
      <c r="B95" s="122">
        <v>31</v>
      </c>
      <c r="C95" s="122">
        <v>18</v>
      </c>
      <c r="D95" s="122">
        <v>33</v>
      </c>
      <c r="E95" s="122">
        <v>19</v>
      </c>
      <c r="F95" s="122">
        <v>27</v>
      </c>
      <c r="G95" s="122">
        <v>18</v>
      </c>
      <c r="H95" s="122">
        <v>13</v>
      </c>
      <c r="I95" s="122">
        <v>2</v>
      </c>
      <c r="J95" s="122">
        <v>0</v>
      </c>
      <c r="K95" s="122">
        <v>16</v>
      </c>
      <c r="L95" s="122">
        <v>86</v>
      </c>
      <c r="M95" s="122">
        <v>14</v>
      </c>
      <c r="N95" s="122">
        <v>34</v>
      </c>
      <c r="O95" s="122">
        <v>17</v>
      </c>
      <c r="P95" s="122">
        <v>12</v>
      </c>
      <c r="Q95" s="122">
        <v>61</v>
      </c>
      <c r="R95" s="122">
        <v>35</v>
      </c>
      <c r="S95" s="122">
        <v>2</v>
      </c>
      <c r="T95" s="122">
        <v>16</v>
      </c>
      <c r="U95" s="122">
        <v>0</v>
      </c>
    </row>
    <row r="96" spans="1:21" ht="12.75" x14ac:dyDescent="0.2">
      <c r="A96" s="122" t="s">
        <v>447</v>
      </c>
      <c r="B96" s="122">
        <v>11</v>
      </c>
      <c r="C96" s="122">
        <v>34</v>
      </c>
      <c r="D96" s="122">
        <v>25</v>
      </c>
      <c r="E96" s="122">
        <v>39</v>
      </c>
      <c r="F96" s="122">
        <v>36</v>
      </c>
      <c r="G96" s="122">
        <v>15</v>
      </c>
      <c r="H96" s="122">
        <v>8</v>
      </c>
      <c r="I96" s="122">
        <v>4</v>
      </c>
      <c r="J96" s="122">
        <v>0</v>
      </c>
      <c r="K96" s="122">
        <v>8</v>
      </c>
      <c r="L96" s="122">
        <v>25</v>
      </c>
      <c r="M96" s="122">
        <v>0</v>
      </c>
      <c r="N96" s="122">
        <v>49</v>
      </c>
      <c r="O96" s="122">
        <v>16</v>
      </c>
      <c r="P96" s="122">
        <v>13</v>
      </c>
      <c r="Q96" s="122">
        <v>117</v>
      </c>
      <c r="R96" s="122">
        <v>28</v>
      </c>
      <c r="S96" s="122">
        <v>1</v>
      </c>
      <c r="T96" s="122">
        <v>16</v>
      </c>
      <c r="U96" s="122">
        <v>2</v>
      </c>
    </row>
    <row r="97" spans="1:21" ht="12.75" x14ac:dyDescent="0.2">
      <c r="A97" s="122" t="s">
        <v>448</v>
      </c>
      <c r="B97" s="122">
        <v>17</v>
      </c>
      <c r="C97" s="122">
        <v>9</v>
      </c>
      <c r="D97" s="122">
        <v>50</v>
      </c>
      <c r="E97" s="122">
        <v>51</v>
      </c>
      <c r="F97" s="122">
        <v>22</v>
      </c>
      <c r="G97" s="122">
        <v>34</v>
      </c>
      <c r="H97" s="122">
        <v>16</v>
      </c>
      <c r="I97" s="122">
        <v>6</v>
      </c>
      <c r="J97" s="122">
        <v>7</v>
      </c>
      <c r="K97" s="122">
        <v>23</v>
      </c>
      <c r="L97" s="122">
        <v>113</v>
      </c>
      <c r="M97" s="122">
        <v>1</v>
      </c>
      <c r="N97" s="122">
        <v>53</v>
      </c>
      <c r="O97" s="122">
        <v>20</v>
      </c>
      <c r="P97" s="122">
        <v>13</v>
      </c>
      <c r="Q97" s="122">
        <v>105</v>
      </c>
      <c r="R97" s="122">
        <v>55</v>
      </c>
      <c r="S97" s="122">
        <v>8</v>
      </c>
      <c r="T97" s="122">
        <v>27</v>
      </c>
      <c r="U97" s="122">
        <v>1</v>
      </c>
    </row>
    <row r="98" spans="1:21" ht="12.75" x14ac:dyDescent="0.2">
      <c r="A98" s="122" t="s">
        <v>449</v>
      </c>
      <c r="B98" s="122">
        <v>10</v>
      </c>
      <c r="C98" s="122">
        <v>9</v>
      </c>
      <c r="D98" s="122">
        <v>74</v>
      </c>
      <c r="E98" s="122">
        <v>65</v>
      </c>
      <c r="F98" s="122">
        <v>68</v>
      </c>
      <c r="G98" s="122">
        <v>41</v>
      </c>
      <c r="H98" s="122">
        <v>15</v>
      </c>
      <c r="I98" s="122">
        <v>7</v>
      </c>
      <c r="J98" s="122">
        <v>0</v>
      </c>
      <c r="K98" s="122">
        <v>11</v>
      </c>
      <c r="L98" s="122">
        <v>121</v>
      </c>
      <c r="M98" s="122">
        <v>15</v>
      </c>
      <c r="N98" s="122">
        <v>73</v>
      </c>
      <c r="O98" s="122">
        <v>21</v>
      </c>
      <c r="P98" s="122">
        <v>23</v>
      </c>
      <c r="Q98" s="122">
        <v>113</v>
      </c>
      <c r="R98" s="122">
        <v>119</v>
      </c>
      <c r="S98" s="122">
        <v>13</v>
      </c>
      <c r="T98" s="122">
        <v>21</v>
      </c>
      <c r="U98" s="122">
        <v>9</v>
      </c>
    </row>
    <row r="99" spans="1:21" ht="12.75" x14ac:dyDescent="0.2">
      <c r="A99" s="122" t="s">
        <v>450</v>
      </c>
      <c r="B99" s="122">
        <v>9</v>
      </c>
      <c r="C99" s="122">
        <v>5</v>
      </c>
      <c r="D99" s="122">
        <v>22</v>
      </c>
      <c r="E99" s="122">
        <v>15</v>
      </c>
      <c r="F99" s="122">
        <v>18</v>
      </c>
      <c r="G99" s="122">
        <v>12</v>
      </c>
      <c r="H99" s="122">
        <v>3</v>
      </c>
      <c r="I99" s="122">
        <v>4</v>
      </c>
      <c r="J99" s="122">
        <v>1</v>
      </c>
      <c r="K99" s="122">
        <v>8</v>
      </c>
      <c r="L99" s="122">
        <v>35</v>
      </c>
      <c r="M99" s="122">
        <v>0</v>
      </c>
      <c r="N99" s="122">
        <v>13</v>
      </c>
      <c r="O99" s="122">
        <v>7</v>
      </c>
      <c r="P99" s="122">
        <v>4</v>
      </c>
      <c r="Q99" s="122">
        <v>26</v>
      </c>
      <c r="R99" s="122">
        <v>14</v>
      </c>
      <c r="S99" s="122">
        <v>12</v>
      </c>
      <c r="T99" s="122">
        <v>5</v>
      </c>
      <c r="U99" s="122">
        <v>1</v>
      </c>
    </row>
    <row r="100" spans="1:21" ht="12.75" x14ac:dyDescent="0.2">
      <c r="A100" s="122" t="s">
        <v>451</v>
      </c>
      <c r="B100" s="122">
        <v>10</v>
      </c>
      <c r="C100" s="122">
        <v>8</v>
      </c>
      <c r="D100" s="122">
        <v>30</v>
      </c>
      <c r="E100" s="122">
        <v>15</v>
      </c>
      <c r="F100" s="122">
        <v>18</v>
      </c>
      <c r="G100" s="122">
        <v>47</v>
      </c>
      <c r="H100" s="122">
        <v>23</v>
      </c>
      <c r="I100" s="122">
        <v>5</v>
      </c>
      <c r="J100" s="122">
        <v>1</v>
      </c>
      <c r="K100" s="122">
        <v>12</v>
      </c>
      <c r="L100" s="122">
        <v>76</v>
      </c>
      <c r="M100" s="122">
        <v>17</v>
      </c>
      <c r="N100" s="122">
        <v>69</v>
      </c>
      <c r="O100" s="122">
        <v>16</v>
      </c>
      <c r="P100" s="122">
        <v>18</v>
      </c>
      <c r="Q100" s="122">
        <v>109</v>
      </c>
      <c r="R100" s="122">
        <v>45</v>
      </c>
      <c r="S100" s="122">
        <v>3</v>
      </c>
      <c r="T100" s="122">
        <v>10</v>
      </c>
      <c r="U100" s="122">
        <v>6</v>
      </c>
    </row>
    <row r="101" spans="1:21" ht="12.75" x14ac:dyDescent="0.2">
      <c r="A101" s="122" t="s">
        <v>452</v>
      </c>
      <c r="B101" s="122">
        <v>39</v>
      </c>
      <c r="C101" s="122">
        <v>14</v>
      </c>
      <c r="D101" s="122">
        <v>56</v>
      </c>
      <c r="E101" s="122">
        <v>157</v>
      </c>
      <c r="F101" s="122">
        <v>41</v>
      </c>
      <c r="G101" s="122">
        <v>36</v>
      </c>
      <c r="H101" s="122">
        <v>58</v>
      </c>
      <c r="I101" s="122">
        <v>5</v>
      </c>
      <c r="J101" s="122">
        <v>2</v>
      </c>
      <c r="K101" s="122">
        <v>29</v>
      </c>
      <c r="L101" s="122">
        <v>169</v>
      </c>
      <c r="M101" s="122">
        <v>34</v>
      </c>
      <c r="N101" s="122">
        <v>171</v>
      </c>
      <c r="O101" s="122">
        <v>39</v>
      </c>
      <c r="P101" s="122">
        <v>56</v>
      </c>
      <c r="Q101" s="122">
        <v>204</v>
      </c>
      <c r="R101" s="122">
        <v>12</v>
      </c>
      <c r="S101" s="122">
        <v>10</v>
      </c>
      <c r="T101" s="122">
        <v>43</v>
      </c>
      <c r="U101" s="122">
        <v>4</v>
      </c>
    </row>
    <row r="102" spans="1:21" ht="14.25" customHeight="1" x14ac:dyDescent="0.2">
      <c r="A102" s="19" t="s">
        <v>453</v>
      </c>
      <c r="B102" s="19"/>
      <c r="C102" s="19"/>
      <c r="D102" s="122"/>
      <c r="E102" s="122"/>
      <c r="F102" s="19"/>
      <c r="G102" s="122"/>
      <c r="H102" s="122"/>
      <c r="I102" s="19"/>
      <c r="J102" s="122"/>
      <c r="K102" s="122"/>
      <c r="L102" s="122"/>
      <c r="M102" s="122"/>
      <c r="N102" s="122"/>
      <c r="O102" s="19"/>
      <c r="P102" s="122"/>
      <c r="Q102" s="122"/>
      <c r="R102" s="122"/>
      <c r="S102" s="19"/>
      <c r="T102" s="122"/>
      <c r="U102" s="122"/>
    </row>
    <row r="103" spans="1:21" ht="12.75" x14ac:dyDescent="0.2">
      <c r="A103" s="122" t="s">
        <v>454</v>
      </c>
      <c r="B103" s="122">
        <v>64</v>
      </c>
      <c r="C103" s="122">
        <v>83</v>
      </c>
      <c r="D103" s="122">
        <v>83</v>
      </c>
      <c r="E103" s="122">
        <v>191</v>
      </c>
      <c r="F103" s="122">
        <v>121</v>
      </c>
      <c r="G103" s="122">
        <v>56</v>
      </c>
      <c r="H103" s="122">
        <v>70</v>
      </c>
      <c r="I103" s="122">
        <v>44</v>
      </c>
      <c r="J103" s="122">
        <v>28</v>
      </c>
      <c r="K103" s="122">
        <v>29</v>
      </c>
      <c r="L103" s="122">
        <v>133</v>
      </c>
      <c r="M103" s="122">
        <v>1</v>
      </c>
      <c r="N103" s="122">
        <v>135</v>
      </c>
      <c r="O103" s="122">
        <v>64</v>
      </c>
      <c r="P103" s="122">
        <v>73</v>
      </c>
      <c r="Q103" s="122">
        <v>284</v>
      </c>
      <c r="R103" s="122">
        <v>114</v>
      </c>
      <c r="S103" s="122">
        <v>26</v>
      </c>
      <c r="T103" s="122">
        <v>42</v>
      </c>
      <c r="U103" s="122">
        <v>27</v>
      </c>
    </row>
    <row r="104" spans="1:21" ht="14.25" customHeight="1" x14ac:dyDescent="0.2">
      <c r="A104" s="19" t="s">
        <v>455</v>
      </c>
      <c r="B104" s="19"/>
      <c r="C104" s="19"/>
      <c r="D104" s="122"/>
      <c r="E104" s="122"/>
      <c r="F104" s="19"/>
      <c r="G104" s="122"/>
      <c r="H104" s="122"/>
      <c r="I104" s="19"/>
      <c r="J104" s="122"/>
      <c r="K104" s="122"/>
      <c r="L104" s="122"/>
      <c r="M104" s="122"/>
      <c r="N104" s="122"/>
      <c r="O104" s="19"/>
      <c r="P104" s="122"/>
      <c r="Q104" s="122"/>
      <c r="R104" s="122"/>
      <c r="S104" s="19"/>
      <c r="T104" s="122"/>
      <c r="U104" s="122"/>
    </row>
    <row r="105" spans="1:21" ht="12.75" x14ac:dyDescent="0.2">
      <c r="A105" s="122" t="s">
        <v>456</v>
      </c>
      <c r="B105" s="122">
        <v>35</v>
      </c>
      <c r="C105" s="122">
        <v>36</v>
      </c>
      <c r="D105" s="122">
        <v>78</v>
      </c>
      <c r="E105" s="122">
        <v>148</v>
      </c>
      <c r="F105" s="122">
        <v>92</v>
      </c>
      <c r="G105" s="122">
        <v>25</v>
      </c>
      <c r="H105" s="122">
        <v>15</v>
      </c>
      <c r="I105" s="122">
        <v>18</v>
      </c>
      <c r="J105" s="122">
        <v>1</v>
      </c>
      <c r="K105" s="122">
        <v>25</v>
      </c>
      <c r="L105" s="122">
        <v>141</v>
      </c>
      <c r="M105" s="122">
        <v>3</v>
      </c>
      <c r="N105" s="122">
        <v>100</v>
      </c>
      <c r="O105" s="122">
        <v>30</v>
      </c>
      <c r="P105" s="122">
        <v>23</v>
      </c>
      <c r="Q105" s="122">
        <v>100</v>
      </c>
      <c r="R105" s="122">
        <v>82</v>
      </c>
      <c r="S105" s="122">
        <v>23</v>
      </c>
      <c r="T105" s="122">
        <v>25</v>
      </c>
      <c r="U105" s="122">
        <v>7</v>
      </c>
    </row>
    <row r="106" spans="1:21" ht="12.75" x14ac:dyDescent="0.2">
      <c r="A106" s="122" t="s">
        <v>457</v>
      </c>
      <c r="B106" s="122">
        <v>132</v>
      </c>
      <c r="C106" s="122">
        <v>116</v>
      </c>
      <c r="D106" s="122">
        <v>46</v>
      </c>
      <c r="E106" s="122">
        <v>256</v>
      </c>
      <c r="F106" s="122">
        <v>159</v>
      </c>
      <c r="G106" s="122">
        <v>55</v>
      </c>
      <c r="H106" s="122">
        <v>36</v>
      </c>
      <c r="I106" s="122">
        <v>12</v>
      </c>
      <c r="J106" s="122">
        <v>3</v>
      </c>
      <c r="K106" s="122">
        <v>34</v>
      </c>
      <c r="L106" s="122">
        <v>185</v>
      </c>
      <c r="M106" s="122">
        <v>30</v>
      </c>
      <c r="N106" s="122">
        <v>268</v>
      </c>
      <c r="O106" s="122">
        <v>53</v>
      </c>
      <c r="P106" s="122">
        <v>60</v>
      </c>
      <c r="Q106" s="122">
        <v>443</v>
      </c>
      <c r="R106" s="122">
        <v>126</v>
      </c>
      <c r="S106" s="122">
        <v>20</v>
      </c>
      <c r="T106" s="122">
        <v>55</v>
      </c>
      <c r="U106" s="122">
        <v>40</v>
      </c>
    </row>
    <row r="107" spans="1:21" ht="12.75" x14ac:dyDescent="0.2">
      <c r="A107" s="122" t="s">
        <v>458</v>
      </c>
      <c r="B107" s="122">
        <v>7</v>
      </c>
      <c r="C107" s="122">
        <v>37</v>
      </c>
      <c r="D107" s="122">
        <v>38</v>
      </c>
      <c r="E107" s="122">
        <v>38</v>
      </c>
      <c r="F107" s="122">
        <v>17</v>
      </c>
      <c r="G107" s="122">
        <v>24</v>
      </c>
      <c r="H107" s="122">
        <v>9</v>
      </c>
      <c r="I107" s="122">
        <v>4</v>
      </c>
      <c r="J107" s="122">
        <v>0</v>
      </c>
      <c r="K107" s="122">
        <v>14</v>
      </c>
      <c r="L107" s="122">
        <v>85</v>
      </c>
      <c r="M107" s="122">
        <v>11</v>
      </c>
      <c r="N107" s="122">
        <v>24</v>
      </c>
      <c r="O107" s="122">
        <v>12</v>
      </c>
      <c r="P107" s="122">
        <v>4</v>
      </c>
      <c r="Q107" s="122">
        <v>56</v>
      </c>
      <c r="R107" s="122">
        <v>47</v>
      </c>
      <c r="S107" s="122">
        <v>2</v>
      </c>
      <c r="T107" s="122">
        <v>10</v>
      </c>
      <c r="U107" s="122">
        <v>7</v>
      </c>
    </row>
    <row r="108" spans="1:21" ht="12.75" x14ac:dyDescent="0.2">
      <c r="A108" s="122" t="s">
        <v>459</v>
      </c>
      <c r="B108" s="122">
        <v>23</v>
      </c>
      <c r="C108" s="122">
        <v>57</v>
      </c>
      <c r="D108" s="122">
        <v>40</v>
      </c>
      <c r="E108" s="122">
        <v>79</v>
      </c>
      <c r="F108" s="122">
        <v>44</v>
      </c>
      <c r="G108" s="122">
        <v>33</v>
      </c>
      <c r="H108" s="122">
        <v>28</v>
      </c>
      <c r="I108" s="122">
        <v>10</v>
      </c>
      <c r="J108" s="122">
        <v>0</v>
      </c>
      <c r="K108" s="122">
        <v>17</v>
      </c>
      <c r="L108" s="122">
        <v>210</v>
      </c>
      <c r="M108" s="122">
        <v>19</v>
      </c>
      <c r="N108" s="122">
        <v>106</v>
      </c>
      <c r="O108" s="122">
        <v>41</v>
      </c>
      <c r="P108" s="122">
        <v>11</v>
      </c>
      <c r="Q108" s="122">
        <v>128</v>
      </c>
      <c r="R108" s="122">
        <v>77</v>
      </c>
      <c r="S108" s="122">
        <v>7</v>
      </c>
      <c r="T108" s="122">
        <v>17</v>
      </c>
      <c r="U108" s="122">
        <v>21</v>
      </c>
    </row>
    <row r="109" spans="1:21" ht="12.75" x14ac:dyDescent="0.2">
      <c r="A109" s="122" t="s">
        <v>460</v>
      </c>
      <c r="B109" s="122">
        <v>31</v>
      </c>
      <c r="C109" s="122">
        <v>26</v>
      </c>
      <c r="D109" s="122">
        <v>22</v>
      </c>
      <c r="E109" s="122">
        <v>69</v>
      </c>
      <c r="F109" s="122">
        <v>47</v>
      </c>
      <c r="G109" s="122">
        <v>17</v>
      </c>
      <c r="H109" s="122">
        <v>12</v>
      </c>
      <c r="I109" s="122">
        <v>7</v>
      </c>
      <c r="J109" s="122">
        <v>0</v>
      </c>
      <c r="K109" s="122">
        <v>7</v>
      </c>
      <c r="L109" s="122">
        <v>74</v>
      </c>
      <c r="M109" s="122">
        <v>14</v>
      </c>
      <c r="N109" s="122">
        <v>51</v>
      </c>
      <c r="O109" s="122">
        <v>13</v>
      </c>
      <c r="P109" s="122">
        <v>5</v>
      </c>
      <c r="Q109" s="122">
        <v>77</v>
      </c>
      <c r="R109" s="122">
        <v>43</v>
      </c>
      <c r="S109" s="122">
        <v>5</v>
      </c>
      <c r="T109" s="122">
        <v>20</v>
      </c>
      <c r="U109" s="122">
        <v>6</v>
      </c>
    </row>
    <row r="110" spans="1:21" ht="14.25" customHeight="1" x14ac:dyDescent="0.2">
      <c r="A110" s="19" t="s">
        <v>461</v>
      </c>
      <c r="B110" s="19"/>
      <c r="C110" s="19"/>
      <c r="D110" s="122"/>
      <c r="E110" s="122"/>
      <c r="F110" s="19"/>
      <c r="G110" s="122"/>
      <c r="H110" s="122"/>
      <c r="I110" s="19"/>
      <c r="J110" s="122"/>
      <c r="K110" s="122"/>
      <c r="L110" s="122"/>
      <c r="M110" s="122"/>
      <c r="N110" s="122"/>
      <c r="O110" s="19"/>
      <c r="P110" s="122"/>
      <c r="Q110" s="122"/>
      <c r="R110" s="122"/>
      <c r="S110" s="19"/>
      <c r="T110" s="122"/>
      <c r="U110" s="122"/>
    </row>
    <row r="111" spans="1:21" ht="12.75" x14ac:dyDescent="0.2">
      <c r="A111" s="122" t="s">
        <v>462</v>
      </c>
      <c r="B111" s="122">
        <v>14</v>
      </c>
      <c r="C111" s="122">
        <v>14</v>
      </c>
      <c r="D111" s="122">
        <v>32</v>
      </c>
      <c r="E111" s="122">
        <v>30</v>
      </c>
      <c r="F111" s="122">
        <v>36</v>
      </c>
      <c r="G111" s="122">
        <v>51</v>
      </c>
      <c r="H111" s="122">
        <v>14</v>
      </c>
      <c r="I111" s="122">
        <v>18</v>
      </c>
      <c r="J111" s="122">
        <v>6</v>
      </c>
      <c r="K111" s="122">
        <v>23</v>
      </c>
      <c r="L111" s="122">
        <v>53</v>
      </c>
      <c r="M111" s="122">
        <v>7</v>
      </c>
      <c r="N111" s="122">
        <v>52</v>
      </c>
      <c r="O111" s="122">
        <v>24</v>
      </c>
      <c r="P111" s="122">
        <v>21</v>
      </c>
      <c r="Q111" s="122">
        <v>73</v>
      </c>
      <c r="R111" s="122">
        <v>38</v>
      </c>
      <c r="S111" s="122">
        <v>10</v>
      </c>
      <c r="T111" s="122">
        <v>33</v>
      </c>
      <c r="U111" s="122">
        <v>4</v>
      </c>
    </row>
    <row r="112" spans="1:21" ht="12.75" x14ac:dyDescent="0.2">
      <c r="A112" s="122" t="s">
        <v>463</v>
      </c>
      <c r="B112" s="122">
        <v>26</v>
      </c>
      <c r="C112" s="122">
        <v>17</v>
      </c>
      <c r="D112" s="122">
        <v>40</v>
      </c>
      <c r="E112" s="122">
        <v>28</v>
      </c>
      <c r="F112" s="122">
        <v>25</v>
      </c>
      <c r="G112" s="122">
        <v>10</v>
      </c>
      <c r="H112" s="122">
        <v>10</v>
      </c>
      <c r="I112" s="122">
        <v>6</v>
      </c>
      <c r="J112" s="122">
        <v>2</v>
      </c>
      <c r="K112" s="122">
        <v>14</v>
      </c>
      <c r="L112" s="122">
        <v>62</v>
      </c>
      <c r="M112" s="122">
        <v>7</v>
      </c>
      <c r="N112" s="122">
        <v>32</v>
      </c>
      <c r="O112" s="122">
        <v>14</v>
      </c>
      <c r="P112" s="122">
        <v>7</v>
      </c>
      <c r="Q112" s="122">
        <v>64</v>
      </c>
      <c r="R112" s="122">
        <v>39</v>
      </c>
      <c r="S112" s="122">
        <v>3</v>
      </c>
      <c r="T112" s="122">
        <v>22</v>
      </c>
      <c r="U112" s="122">
        <v>6</v>
      </c>
    </row>
    <row r="113" spans="1:21" ht="12.75" x14ac:dyDescent="0.2">
      <c r="A113" s="122" t="s">
        <v>464</v>
      </c>
      <c r="B113" s="122">
        <v>20</v>
      </c>
      <c r="C113" s="122">
        <v>21</v>
      </c>
      <c r="D113" s="122">
        <v>23</v>
      </c>
      <c r="E113" s="122">
        <v>64</v>
      </c>
      <c r="F113" s="122">
        <v>26</v>
      </c>
      <c r="G113" s="122">
        <v>14</v>
      </c>
      <c r="H113" s="122">
        <v>18</v>
      </c>
      <c r="I113" s="122">
        <v>11</v>
      </c>
      <c r="J113" s="122">
        <v>5</v>
      </c>
      <c r="K113" s="122">
        <v>18</v>
      </c>
      <c r="L113" s="122">
        <v>52</v>
      </c>
      <c r="M113" s="122">
        <v>1</v>
      </c>
      <c r="N113" s="122">
        <v>82</v>
      </c>
      <c r="O113" s="122">
        <v>12</v>
      </c>
      <c r="P113" s="122">
        <v>8</v>
      </c>
      <c r="Q113" s="122">
        <v>138</v>
      </c>
      <c r="R113" s="122">
        <v>49</v>
      </c>
      <c r="S113" s="122">
        <v>12</v>
      </c>
      <c r="T113" s="122">
        <v>27</v>
      </c>
      <c r="U113" s="122">
        <v>11</v>
      </c>
    </row>
    <row r="114" spans="1:21" ht="12.75" x14ac:dyDescent="0.2">
      <c r="A114" s="122" t="s">
        <v>465</v>
      </c>
      <c r="B114" s="122">
        <v>17</v>
      </c>
      <c r="C114" s="122">
        <v>17</v>
      </c>
      <c r="D114" s="122">
        <v>21</v>
      </c>
      <c r="E114" s="122">
        <v>56</v>
      </c>
      <c r="F114" s="122">
        <v>30</v>
      </c>
      <c r="G114" s="122">
        <v>11</v>
      </c>
      <c r="H114" s="122">
        <v>12</v>
      </c>
      <c r="I114" s="122">
        <v>4</v>
      </c>
      <c r="J114" s="122">
        <v>3</v>
      </c>
      <c r="K114" s="122">
        <v>7</v>
      </c>
      <c r="L114" s="122">
        <v>52</v>
      </c>
      <c r="M114" s="122">
        <v>0</v>
      </c>
      <c r="N114" s="122">
        <v>61</v>
      </c>
      <c r="O114" s="122">
        <v>22</v>
      </c>
      <c r="P114" s="122">
        <v>6</v>
      </c>
      <c r="Q114" s="122">
        <v>87</v>
      </c>
      <c r="R114" s="122">
        <v>20</v>
      </c>
      <c r="S114" s="122">
        <v>3</v>
      </c>
      <c r="T114" s="122">
        <v>23</v>
      </c>
      <c r="U114" s="122">
        <v>6</v>
      </c>
    </row>
    <row r="115" spans="1:21" ht="12.75" x14ac:dyDescent="0.2">
      <c r="A115" s="122" t="s">
        <v>466</v>
      </c>
      <c r="B115" s="122">
        <v>51</v>
      </c>
      <c r="C115" s="122">
        <v>50</v>
      </c>
      <c r="D115" s="122">
        <v>54</v>
      </c>
      <c r="E115" s="122">
        <v>142</v>
      </c>
      <c r="F115" s="122">
        <v>81</v>
      </c>
      <c r="G115" s="122">
        <v>43</v>
      </c>
      <c r="H115" s="122">
        <v>33</v>
      </c>
      <c r="I115" s="122">
        <v>4</v>
      </c>
      <c r="J115" s="122">
        <v>7</v>
      </c>
      <c r="K115" s="122">
        <v>33</v>
      </c>
      <c r="L115" s="122">
        <v>100</v>
      </c>
      <c r="M115" s="122">
        <v>2</v>
      </c>
      <c r="N115" s="122">
        <v>95</v>
      </c>
      <c r="O115" s="122">
        <v>49</v>
      </c>
      <c r="P115" s="122">
        <v>35</v>
      </c>
      <c r="Q115" s="122">
        <v>190</v>
      </c>
      <c r="R115" s="122">
        <v>102</v>
      </c>
      <c r="S115" s="122">
        <v>6</v>
      </c>
      <c r="T115" s="122">
        <v>44</v>
      </c>
      <c r="U115" s="122">
        <v>11</v>
      </c>
    </row>
    <row r="116" spans="1:21" ht="12.75" x14ac:dyDescent="0.2">
      <c r="A116" s="122" t="s">
        <v>467</v>
      </c>
      <c r="B116" s="122">
        <v>92</v>
      </c>
      <c r="C116" s="122">
        <v>86</v>
      </c>
      <c r="D116" s="122">
        <v>169</v>
      </c>
      <c r="E116" s="122">
        <v>512</v>
      </c>
      <c r="F116" s="122">
        <v>269</v>
      </c>
      <c r="G116" s="122">
        <v>115</v>
      </c>
      <c r="H116" s="122">
        <v>112</v>
      </c>
      <c r="I116" s="122">
        <v>64</v>
      </c>
      <c r="J116" s="122">
        <v>25</v>
      </c>
      <c r="K116" s="122">
        <v>61</v>
      </c>
      <c r="L116" s="122">
        <v>464</v>
      </c>
      <c r="M116" s="122">
        <v>19</v>
      </c>
      <c r="N116" s="122">
        <v>733</v>
      </c>
      <c r="O116" s="122">
        <v>112</v>
      </c>
      <c r="P116" s="122">
        <v>71</v>
      </c>
      <c r="Q116" s="122">
        <v>1016</v>
      </c>
      <c r="R116" s="122">
        <v>329</v>
      </c>
      <c r="S116" s="122">
        <v>39</v>
      </c>
      <c r="T116" s="122">
        <v>108</v>
      </c>
      <c r="U116" s="122">
        <v>107</v>
      </c>
    </row>
    <row r="117" spans="1:21" ht="12.75" x14ac:dyDescent="0.2">
      <c r="A117" s="122" t="s">
        <v>468</v>
      </c>
      <c r="B117" s="122">
        <v>83</v>
      </c>
      <c r="C117" s="122">
        <v>81</v>
      </c>
      <c r="D117" s="122">
        <v>68</v>
      </c>
      <c r="E117" s="122">
        <v>179</v>
      </c>
      <c r="F117" s="122">
        <v>137</v>
      </c>
      <c r="G117" s="122">
        <v>63</v>
      </c>
      <c r="H117" s="122">
        <v>75</v>
      </c>
      <c r="I117" s="122">
        <v>15</v>
      </c>
      <c r="J117" s="122">
        <v>6</v>
      </c>
      <c r="K117" s="122">
        <v>37</v>
      </c>
      <c r="L117" s="122">
        <v>259</v>
      </c>
      <c r="M117" s="122">
        <v>28</v>
      </c>
      <c r="N117" s="122">
        <v>124</v>
      </c>
      <c r="O117" s="122">
        <v>68</v>
      </c>
      <c r="P117" s="122">
        <v>41</v>
      </c>
      <c r="Q117" s="122">
        <v>280</v>
      </c>
      <c r="R117" s="122">
        <v>162</v>
      </c>
      <c r="S117" s="122">
        <v>13</v>
      </c>
      <c r="T117" s="122">
        <v>75</v>
      </c>
      <c r="U117" s="122">
        <v>16</v>
      </c>
    </row>
    <row r="118" spans="1:21" ht="12.75" x14ac:dyDescent="0.2">
      <c r="A118" s="122" t="s">
        <v>469</v>
      </c>
      <c r="B118" s="122">
        <v>10</v>
      </c>
      <c r="C118" s="122">
        <v>13</v>
      </c>
      <c r="D118" s="122">
        <v>43</v>
      </c>
      <c r="E118" s="122">
        <v>104</v>
      </c>
      <c r="F118" s="122">
        <v>54</v>
      </c>
      <c r="G118" s="122">
        <v>8</v>
      </c>
      <c r="H118" s="122">
        <v>31</v>
      </c>
      <c r="I118" s="122">
        <v>9</v>
      </c>
      <c r="J118" s="122">
        <v>8</v>
      </c>
      <c r="K118" s="122">
        <v>15</v>
      </c>
      <c r="L118" s="122">
        <v>66</v>
      </c>
      <c r="M118" s="122">
        <v>1</v>
      </c>
      <c r="N118" s="122">
        <v>139</v>
      </c>
      <c r="O118" s="122">
        <v>15</v>
      </c>
      <c r="P118" s="122">
        <v>12</v>
      </c>
      <c r="Q118" s="122">
        <v>236</v>
      </c>
      <c r="R118" s="122">
        <v>102</v>
      </c>
      <c r="S118" s="122">
        <v>6</v>
      </c>
      <c r="T118" s="122">
        <v>18</v>
      </c>
      <c r="U118" s="122">
        <v>11</v>
      </c>
    </row>
    <row r="119" spans="1:21" ht="12.75" x14ac:dyDescent="0.2">
      <c r="A119" s="122" t="s">
        <v>470</v>
      </c>
      <c r="B119" s="122">
        <v>26</v>
      </c>
      <c r="C119" s="122">
        <v>30</v>
      </c>
      <c r="D119" s="122">
        <v>14</v>
      </c>
      <c r="E119" s="122">
        <v>29</v>
      </c>
      <c r="F119" s="122">
        <v>35</v>
      </c>
      <c r="G119" s="122">
        <v>42</v>
      </c>
      <c r="H119" s="122">
        <v>18</v>
      </c>
      <c r="I119" s="122">
        <v>2</v>
      </c>
      <c r="J119" s="122">
        <v>6</v>
      </c>
      <c r="K119" s="122">
        <v>10</v>
      </c>
      <c r="L119" s="122">
        <v>56</v>
      </c>
      <c r="M119" s="122">
        <v>0</v>
      </c>
      <c r="N119" s="122">
        <v>47</v>
      </c>
      <c r="O119" s="122">
        <v>32</v>
      </c>
      <c r="P119" s="122">
        <v>16</v>
      </c>
      <c r="Q119" s="122">
        <v>68</v>
      </c>
      <c r="R119" s="122">
        <v>23</v>
      </c>
      <c r="S119" s="122">
        <v>4</v>
      </c>
      <c r="T119" s="122">
        <v>21</v>
      </c>
      <c r="U119" s="122">
        <v>6</v>
      </c>
    </row>
    <row r="120" spans="1:21" ht="12.75" x14ac:dyDescent="0.2">
      <c r="A120" s="122" t="s">
        <v>471</v>
      </c>
      <c r="B120" s="122">
        <v>25</v>
      </c>
      <c r="C120" s="122">
        <v>23</v>
      </c>
      <c r="D120" s="122">
        <v>24</v>
      </c>
      <c r="E120" s="122">
        <v>51</v>
      </c>
      <c r="F120" s="122">
        <v>47</v>
      </c>
      <c r="G120" s="122">
        <v>22</v>
      </c>
      <c r="H120" s="122">
        <v>19</v>
      </c>
      <c r="I120" s="122">
        <v>4</v>
      </c>
      <c r="J120" s="122">
        <v>7</v>
      </c>
      <c r="K120" s="122">
        <v>18</v>
      </c>
      <c r="L120" s="122">
        <v>47</v>
      </c>
      <c r="M120" s="122">
        <v>1</v>
      </c>
      <c r="N120" s="122">
        <v>65</v>
      </c>
      <c r="O120" s="122">
        <v>28</v>
      </c>
      <c r="P120" s="122">
        <v>12</v>
      </c>
      <c r="Q120" s="122">
        <v>82</v>
      </c>
      <c r="R120" s="122">
        <v>42</v>
      </c>
      <c r="S120" s="122">
        <v>7</v>
      </c>
      <c r="T120" s="122">
        <v>32</v>
      </c>
      <c r="U120" s="122">
        <v>5</v>
      </c>
    </row>
    <row r="121" spans="1:21" ht="12.75" x14ac:dyDescent="0.2">
      <c r="A121" s="122" t="s">
        <v>472</v>
      </c>
      <c r="B121" s="122">
        <v>32</v>
      </c>
      <c r="C121" s="122">
        <v>30</v>
      </c>
      <c r="D121" s="122">
        <v>29</v>
      </c>
      <c r="E121" s="122">
        <v>60</v>
      </c>
      <c r="F121" s="122">
        <v>32</v>
      </c>
      <c r="G121" s="122">
        <v>68</v>
      </c>
      <c r="H121" s="122">
        <v>32</v>
      </c>
      <c r="I121" s="122">
        <v>7</v>
      </c>
      <c r="J121" s="122">
        <v>2</v>
      </c>
      <c r="K121" s="122">
        <v>14</v>
      </c>
      <c r="L121" s="122">
        <v>79</v>
      </c>
      <c r="M121" s="122">
        <v>11</v>
      </c>
      <c r="N121" s="122">
        <v>36</v>
      </c>
      <c r="O121" s="122">
        <v>38</v>
      </c>
      <c r="P121" s="122">
        <v>10</v>
      </c>
      <c r="Q121" s="122">
        <v>63</v>
      </c>
      <c r="R121" s="122">
        <v>30</v>
      </c>
      <c r="S121" s="122">
        <v>4</v>
      </c>
      <c r="T121" s="122">
        <v>33</v>
      </c>
      <c r="U121" s="122">
        <v>5</v>
      </c>
    </row>
    <row r="122" spans="1:21" ht="12.75" x14ac:dyDescent="0.2">
      <c r="A122" s="122" t="s">
        <v>473</v>
      </c>
      <c r="B122" s="122">
        <v>144</v>
      </c>
      <c r="C122" s="122">
        <v>105</v>
      </c>
      <c r="D122" s="122">
        <v>132</v>
      </c>
      <c r="E122" s="122">
        <v>171</v>
      </c>
      <c r="F122" s="122">
        <v>187</v>
      </c>
      <c r="G122" s="122">
        <v>80</v>
      </c>
      <c r="H122" s="122">
        <v>80</v>
      </c>
      <c r="I122" s="122">
        <v>27</v>
      </c>
      <c r="J122" s="122">
        <v>15</v>
      </c>
      <c r="K122" s="122">
        <v>56</v>
      </c>
      <c r="L122" s="122">
        <v>306</v>
      </c>
      <c r="M122" s="122">
        <v>22</v>
      </c>
      <c r="N122" s="122">
        <v>325</v>
      </c>
      <c r="O122" s="122">
        <v>85</v>
      </c>
      <c r="P122" s="122">
        <v>50</v>
      </c>
      <c r="Q122" s="122">
        <v>538</v>
      </c>
      <c r="R122" s="122">
        <v>198</v>
      </c>
      <c r="S122" s="122">
        <v>26</v>
      </c>
      <c r="T122" s="122">
        <v>135</v>
      </c>
      <c r="U122" s="122">
        <v>88</v>
      </c>
    </row>
    <row r="123" spans="1:21" ht="12.75" x14ac:dyDescent="0.2">
      <c r="A123" s="122" t="s">
        <v>474</v>
      </c>
      <c r="B123" s="122">
        <v>40</v>
      </c>
      <c r="C123" s="122">
        <v>26</v>
      </c>
      <c r="D123" s="122">
        <v>61</v>
      </c>
      <c r="E123" s="122">
        <v>156</v>
      </c>
      <c r="F123" s="122">
        <v>86</v>
      </c>
      <c r="G123" s="122">
        <v>40</v>
      </c>
      <c r="H123" s="122">
        <v>19</v>
      </c>
      <c r="I123" s="122">
        <v>18</v>
      </c>
      <c r="J123" s="122">
        <v>20</v>
      </c>
      <c r="K123" s="122">
        <v>20</v>
      </c>
      <c r="L123" s="122">
        <v>60</v>
      </c>
      <c r="M123" s="122">
        <v>2</v>
      </c>
      <c r="N123" s="122">
        <v>124</v>
      </c>
      <c r="O123" s="122">
        <v>30</v>
      </c>
      <c r="P123" s="122">
        <v>25</v>
      </c>
      <c r="Q123" s="122">
        <v>201</v>
      </c>
      <c r="R123" s="122">
        <v>95</v>
      </c>
      <c r="S123" s="122">
        <v>9</v>
      </c>
      <c r="T123" s="122">
        <v>30</v>
      </c>
      <c r="U123" s="122">
        <v>12</v>
      </c>
    </row>
    <row r="124" spans="1:21" ht="12.75" x14ac:dyDescent="0.2">
      <c r="A124" s="122" t="s">
        <v>475</v>
      </c>
      <c r="B124" s="122">
        <v>40</v>
      </c>
      <c r="C124" s="122">
        <v>57</v>
      </c>
      <c r="D124" s="122">
        <v>79</v>
      </c>
      <c r="E124" s="122">
        <v>158</v>
      </c>
      <c r="F124" s="122">
        <v>70</v>
      </c>
      <c r="G124" s="122">
        <v>46</v>
      </c>
      <c r="H124" s="122">
        <v>49</v>
      </c>
      <c r="I124" s="122">
        <v>12</v>
      </c>
      <c r="J124" s="122">
        <v>15</v>
      </c>
      <c r="K124" s="122">
        <v>35</v>
      </c>
      <c r="L124" s="122">
        <v>205</v>
      </c>
      <c r="M124" s="122">
        <v>6</v>
      </c>
      <c r="N124" s="122">
        <v>171</v>
      </c>
      <c r="O124" s="122">
        <v>34</v>
      </c>
      <c r="P124" s="122">
        <v>38</v>
      </c>
      <c r="Q124" s="122">
        <v>274</v>
      </c>
      <c r="R124" s="122">
        <v>106</v>
      </c>
      <c r="S124" s="122">
        <v>29</v>
      </c>
      <c r="T124" s="122">
        <v>48</v>
      </c>
      <c r="U124" s="122">
        <v>17</v>
      </c>
    </row>
    <row r="125" spans="1:21" ht="12.75" x14ac:dyDescent="0.2">
      <c r="A125" s="122" t="s">
        <v>476</v>
      </c>
      <c r="B125" s="122">
        <v>18</v>
      </c>
      <c r="C125" s="122">
        <v>10</v>
      </c>
      <c r="D125" s="122">
        <v>14</v>
      </c>
      <c r="E125" s="122">
        <v>146</v>
      </c>
      <c r="F125" s="122">
        <v>62</v>
      </c>
      <c r="G125" s="122">
        <v>5</v>
      </c>
      <c r="H125" s="122">
        <v>13</v>
      </c>
      <c r="I125" s="122">
        <v>12</v>
      </c>
      <c r="J125" s="122">
        <v>7</v>
      </c>
      <c r="K125" s="122">
        <v>15</v>
      </c>
      <c r="L125" s="122">
        <v>18</v>
      </c>
      <c r="M125" s="122">
        <v>1</v>
      </c>
      <c r="N125" s="122">
        <v>171</v>
      </c>
      <c r="O125" s="122">
        <v>14</v>
      </c>
      <c r="P125" s="122">
        <v>13</v>
      </c>
      <c r="Q125" s="122">
        <v>188</v>
      </c>
      <c r="R125" s="122">
        <v>69</v>
      </c>
      <c r="S125" s="122">
        <v>7</v>
      </c>
      <c r="T125" s="122">
        <v>20</v>
      </c>
      <c r="U125" s="122">
        <v>25</v>
      </c>
    </row>
    <row r="126" spans="1:21" ht="12.75" x14ac:dyDescent="0.2">
      <c r="A126" s="122" t="s">
        <v>477</v>
      </c>
      <c r="B126" s="122">
        <v>50</v>
      </c>
      <c r="C126" s="122">
        <v>42</v>
      </c>
      <c r="D126" s="122">
        <v>81</v>
      </c>
      <c r="E126" s="122">
        <v>268</v>
      </c>
      <c r="F126" s="122">
        <v>279</v>
      </c>
      <c r="G126" s="122">
        <v>55</v>
      </c>
      <c r="H126" s="122">
        <v>44</v>
      </c>
      <c r="I126" s="122">
        <v>23</v>
      </c>
      <c r="J126" s="122">
        <v>70</v>
      </c>
      <c r="K126" s="122">
        <v>41</v>
      </c>
      <c r="L126" s="122">
        <v>169</v>
      </c>
      <c r="M126" s="122">
        <v>3</v>
      </c>
      <c r="N126" s="122">
        <v>868</v>
      </c>
      <c r="O126" s="122">
        <v>57</v>
      </c>
      <c r="P126" s="122">
        <v>62</v>
      </c>
      <c r="Q126" s="122">
        <v>721</v>
      </c>
      <c r="R126" s="122">
        <v>224</v>
      </c>
      <c r="S126" s="122">
        <v>23</v>
      </c>
      <c r="T126" s="122">
        <v>77</v>
      </c>
      <c r="U126" s="122">
        <v>116</v>
      </c>
    </row>
    <row r="127" spans="1:21" ht="12.75" x14ac:dyDescent="0.2">
      <c r="A127" s="122" t="s">
        <v>478</v>
      </c>
      <c r="B127" s="122">
        <v>109</v>
      </c>
      <c r="C127" s="122">
        <v>192</v>
      </c>
      <c r="D127" s="122">
        <v>329</v>
      </c>
      <c r="E127" s="122">
        <v>926</v>
      </c>
      <c r="F127" s="122">
        <v>454</v>
      </c>
      <c r="G127" s="122">
        <v>155</v>
      </c>
      <c r="H127" s="122">
        <v>177</v>
      </c>
      <c r="I127" s="122">
        <v>92</v>
      </c>
      <c r="J127" s="122">
        <v>55</v>
      </c>
      <c r="K127" s="122">
        <v>191</v>
      </c>
      <c r="L127" s="122">
        <v>1306</v>
      </c>
      <c r="M127" s="122">
        <v>6</v>
      </c>
      <c r="N127" s="122">
        <v>1458</v>
      </c>
      <c r="O127" s="122">
        <v>112</v>
      </c>
      <c r="P127" s="122">
        <v>70</v>
      </c>
      <c r="Q127" s="122">
        <v>2165</v>
      </c>
      <c r="R127" s="122">
        <v>428</v>
      </c>
      <c r="S127" s="122">
        <v>120</v>
      </c>
      <c r="T127" s="122">
        <v>263</v>
      </c>
      <c r="U127" s="122">
        <v>276</v>
      </c>
    </row>
    <row r="128" spans="1:21" ht="12.75" x14ac:dyDescent="0.2">
      <c r="A128" s="122" t="s">
        <v>479</v>
      </c>
      <c r="B128" s="122">
        <v>18</v>
      </c>
      <c r="C128" s="122">
        <v>21</v>
      </c>
      <c r="D128" s="122">
        <v>15</v>
      </c>
      <c r="E128" s="122">
        <v>41</v>
      </c>
      <c r="F128" s="122">
        <v>24</v>
      </c>
      <c r="G128" s="122">
        <v>17</v>
      </c>
      <c r="H128" s="122">
        <v>28</v>
      </c>
      <c r="I128" s="122">
        <v>5</v>
      </c>
      <c r="J128" s="122">
        <v>0</v>
      </c>
      <c r="K128" s="122">
        <v>11</v>
      </c>
      <c r="L128" s="122">
        <v>76</v>
      </c>
      <c r="M128" s="122">
        <v>14</v>
      </c>
      <c r="N128" s="122">
        <v>36</v>
      </c>
      <c r="O128" s="122">
        <v>9</v>
      </c>
      <c r="P128" s="122">
        <v>9</v>
      </c>
      <c r="Q128" s="122">
        <v>58</v>
      </c>
      <c r="R128" s="122">
        <v>51</v>
      </c>
      <c r="S128" s="122">
        <v>3</v>
      </c>
      <c r="T128" s="122">
        <v>20</v>
      </c>
      <c r="U128" s="122">
        <v>9</v>
      </c>
    </row>
    <row r="129" spans="1:21" ht="12.75" x14ac:dyDescent="0.2">
      <c r="A129" s="122" t="s">
        <v>480</v>
      </c>
      <c r="B129" s="122">
        <v>1</v>
      </c>
      <c r="C129" s="122">
        <v>9</v>
      </c>
      <c r="D129" s="122">
        <v>21</v>
      </c>
      <c r="E129" s="122">
        <v>13</v>
      </c>
      <c r="F129" s="122">
        <v>16</v>
      </c>
      <c r="G129" s="122">
        <v>17</v>
      </c>
      <c r="H129" s="122">
        <v>8</v>
      </c>
      <c r="I129" s="122">
        <v>3</v>
      </c>
      <c r="J129" s="122">
        <v>0</v>
      </c>
      <c r="K129" s="122">
        <v>4</v>
      </c>
      <c r="L129" s="122">
        <v>39</v>
      </c>
      <c r="M129" s="122">
        <v>37</v>
      </c>
      <c r="N129" s="122">
        <v>23</v>
      </c>
      <c r="O129" s="122">
        <v>9</v>
      </c>
      <c r="P129" s="122">
        <v>5</v>
      </c>
      <c r="Q129" s="122">
        <v>18</v>
      </c>
      <c r="R129" s="122">
        <v>12</v>
      </c>
      <c r="S129" s="122">
        <v>0</v>
      </c>
      <c r="T129" s="122">
        <v>14</v>
      </c>
      <c r="U129" s="122">
        <v>1</v>
      </c>
    </row>
    <row r="130" spans="1:21" ht="12.75" x14ac:dyDescent="0.2">
      <c r="A130" s="122" t="s">
        <v>481</v>
      </c>
      <c r="B130" s="122">
        <v>14</v>
      </c>
      <c r="C130" s="122">
        <v>24</v>
      </c>
      <c r="D130" s="122">
        <v>29</v>
      </c>
      <c r="E130" s="122">
        <v>24</v>
      </c>
      <c r="F130" s="122">
        <v>63</v>
      </c>
      <c r="G130" s="122">
        <v>21</v>
      </c>
      <c r="H130" s="122">
        <v>16</v>
      </c>
      <c r="I130" s="122">
        <v>4</v>
      </c>
      <c r="J130" s="122">
        <v>7</v>
      </c>
      <c r="K130" s="122">
        <v>17</v>
      </c>
      <c r="L130" s="122">
        <v>85</v>
      </c>
      <c r="M130" s="122">
        <v>1</v>
      </c>
      <c r="N130" s="122">
        <v>67</v>
      </c>
      <c r="O130" s="122">
        <v>48</v>
      </c>
      <c r="P130" s="122">
        <v>12</v>
      </c>
      <c r="Q130" s="122">
        <v>121</v>
      </c>
      <c r="R130" s="122">
        <v>18</v>
      </c>
      <c r="S130" s="122">
        <v>8</v>
      </c>
      <c r="T130" s="122">
        <v>19</v>
      </c>
      <c r="U130" s="122">
        <v>4</v>
      </c>
    </row>
    <row r="131" spans="1:21" ht="12.75" x14ac:dyDescent="0.2">
      <c r="A131" s="122" t="s">
        <v>482</v>
      </c>
      <c r="B131" s="122">
        <v>33</v>
      </c>
      <c r="C131" s="122">
        <v>19</v>
      </c>
      <c r="D131" s="122">
        <v>24</v>
      </c>
      <c r="E131" s="122">
        <v>43</v>
      </c>
      <c r="F131" s="122">
        <v>51</v>
      </c>
      <c r="G131" s="122">
        <v>38</v>
      </c>
      <c r="H131" s="122">
        <v>16</v>
      </c>
      <c r="I131" s="122">
        <v>12</v>
      </c>
      <c r="J131" s="122">
        <v>8</v>
      </c>
      <c r="K131" s="122">
        <v>25</v>
      </c>
      <c r="L131" s="122">
        <v>62</v>
      </c>
      <c r="M131" s="122">
        <v>0</v>
      </c>
      <c r="N131" s="122">
        <v>44</v>
      </c>
      <c r="O131" s="122">
        <v>25</v>
      </c>
      <c r="P131" s="122">
        <v>15</v>
      </c>
      <c r="Q131" s="122">
        <v>75</v>
      </c>
      <c r="R131" s="122">
        <v>41</v>
      </c>
      <c r="S131" s="122">
        <v>9</v>
      </c>
      <c r="T131" s="122">
        <v>16</v>
      </c>
      <c r="U131" s="122">
        <v>2</v>
      </c>
    </row>
    <row r="132" spans="1:21" ht="12.75" x14ac:dyDescent="0.2">
      <c r="A132" s="122" t="s">
        <v>483</v>
      </c>
      <c r="B132" s="122">
        <v>42</v>
      </c>
      <c r="C132" s="122">
        <v>19</v>
      </c>
      <c r="D132" s="122">
        <v>36</v>
      </c>
      <c r="E132" s="122">
        <v>55</v>
      </c>
      <c r="F132" s="122">
        <v>37</v>
      </c>
      <c r="G132" s="122">
        <v>21</v>
      </c>
      <c r="H132" s="122">
        <v>14</v>
      </c>
      <c r="I132" s="122">
        <v>1</v>
      </c>
      <c r="J132" s="122">
        <v>2</v>
      </c>
      <c r="K132" s="122">
        <v>16</v>
      </c>
      <c r="L132" s="122">
        <v>45</v>
      </c>
      <c r="M132" s="122">
        <v>1</v>
      </c>
      <c r="N132" s="122">
        <v>38</v>
      </c>
      <c r="O132" s="122">
        <v>31</v>
      </c>
      <c r="P132" s="122">
        <v>9</v>
      </c>
      <c r="Q132" s="122">
        <v>106</v>
      </c>
      <c r="R132" s="122">
        <v>32</v>
      </c>
      <c r="S132" s="122">
        <v>14</v>
      </c>
      <c r="T132" s="122">
        <v>10</v>
      </c>
      <c r="U132" s="122">
        <v>4</v>
      </c>
    </row>
    <row r="133" spans="1:21" ht="12.75" x14ac:dyDescent="0.2">
      <c r="A133" s="122" t="s">
        <v>484</v>
      </c>
      <c r="B133" s="122">
        <v>21</v>
      </c>
      <c r="C133" s="122">
        <v>14</v>
      </c>
      <c r="D133" s="122">
        <v>37</v>
      </c>
      <c r="E133" s="122">
        <v>112</v>
      </c>
      <c r="F133" s="122">
        <v>72</v>
      </c>
      <c r="G133" s="122">
        <v>27</v>
      </c>
      <c r="H133" s="122">
        <v>39</v>
      </c>
      <c r="I133" s="122">
        <v>8</v>
      </c>
      <c r="J133" s="122">
        <v>11</v>
      </c>
      <c r="K133" s="122">
        <v>35</v>
      </c>
      <c r="L133" s="122">
        <v>50</v>
      </c>
      <c r="M133" s="122">
        <v>0</v>
      </c>
      <c r="N133" s="122">
        <v>100</v>
      </c>
      <c r="O133" s="122">
        <v>24</v>
      </c>
      <c r="P133" s="122">
        <v>15</v>
      </c>
      <c r="Q133" s="122">
        <v>208</v>
      </c>
      <c r="R133" s="122">
        <v>64</v>
      </c>
      <c r="S133" s="122">
        <v>7</v>
      </c>
      <c r="T133" s="122">
        <v>10</v>
      </c>
      <c r="U133" s="122">
        <v>16</v>
      </c>
    </row>
    <row r="134" spans="1:21" ht="12.75" x14ac:dyDescent="0.2">
      <c r="A134" s="122" t="s">
        <v>485</v>
      </c>
      <c r="B134" s="122">
        <v>37</v>
      </c>
      <c r="C134" s="122">
        <v>19</v>
      </c>
      <c r="D134" s="122">
        <v>16</v>
      </c>
      <c r="E134" s="122">
        <v>29</v>
      </c>
      <c r="F134" s="122">
        <v>25</v>
      </c>
      <c r="G134" s="122">
        <v>37</v>
      </c>
      <c r="H134" s="122">
        <v>8</v>
      </c>
      <c r="I134" s="122">
        <v>14</v>
      </c>
      <c r="J134" s="122">
        <v>5</v>
      </c>
      <c r="K134" s="122">
        <v>13</v>
      </c>
      <c r="L134" s="122">
        <v>67</v>
      </c>
      <c r="M134" s="122">
        <v>2</v>
      </c>
      <c r="N134" s="122">
        <v>47</v>
      </c>
      <c r="O134" s="122">
        <v>42</v>
      </c>
      <c r="P134" s="122">
        <v>14</v>
      </c>
      <c r="Q134" s="122">
        <v>76</v>
      </c>
      <c r="R134" s="122">
        <v>37</v>
      </c>
      <c r="S134" s="122">
        <v>8</v>
      </c>
      <c r="T134" s="122">
        <v>11</v>
      </c>
      <c r="U134" s="122">
        <v>7</v>
      </c>
    </row>
    <row r="135" spans="1:21" ht="12.75" x14ac:dyDescent="0.2">
      <c r="A135" s="122" t="s">
        <v>486</v>
      </c>
      <c r="B135" s="122">
        <v>25</v>
      </c>
      <c r="C135" s="122">
        <v>26</v>
      </c>
      <c r="D135" s="122">
        <v>55</v>
      </c>
      <c r="E135" s="122">
        <v>53</v>
      </c>
      <c r="F135" s="122">
        <v>57</v>
      </c>
      <c r="G135" s="122">
        <v>38</v>
      </c>
      <c r="H135" s="122">
        <v>25</v>
      </c>
      <c r="I135" s="122">
        <v>6</v>
      </c>
      <c r="J135" s="122">
        <v>7</v>
      </c>
      <c r="K135" s="122">
        <v>31</v>
      </c>
      <c r="L135" s="122">
        <v>37</v>
      </c>
      <c r="M135" s="122">
        <v>1</v>
      </c>
      <c r="N135" s="122">
        <v>71</v>
      </c>
      <c r="O135" s="122">
        <v>32</v>
      </c>
      <c r="P135" s="122">
        <v>16</v>
      </c>
      <c r="Q135" s="122">
        <v>187</v>
      </c>
      <c r="R135" s="122">
        <v>48</v>
      </c>
      <c r="S135" s="122">
        <v>14</v>
      </c>
      <c r="T135" s="122">
        <v>20</v>
      </c>
      <c r="U135" s="122">
        <v>7</v>
      </c>
    </row>
    <row r="136" spans="1:21" ht="12.75" x14ac:dyDescent="0.2">
      <c r="A136" s="122" t="s">
        <v>487</v>
      </c>
      <c r="B136" s="122">
        <v>22</v>
      </c>
      <c r="C136" s="122">
        <v>10</v>
      </c>
      <c r="D136" s="122">
        <v>23</v>
      </c>
      <c r="E136" s="122">
        <v>12</v>
      </c>
      <c r="F136" s="122">
        <v>37</v>
      </c>
      <c r="G136" s="122">
        <v>33</v>
      </c>
      <c r="H136" s="122">
        <v>20</v>
      </c>
      <c r="I136" s="122">
        <v>5</v>
      </c>
      <c r="J136" s="122">
        <v>2</v>
      </c>
      <c r="K136" s="122">
        <v>12</v>
      </c>
      <c r="L136" s="122">
        <v>67</v>
      </c>
      <c r="M136" s="122">
        <v>0</v>
      </c>
      <c r="N136" s="122">
        <v>21</v>
      </c>
      <c r="O136" s="122">
        <v>33</v>
      </c>
      <c r="P136" s="122">
        <v>13</v>
      </c>
      <c r="Q136" s="122">
        <v>55</v>
      </c>
      <c r="R136" s="122">
        <v>27</v>
      </c>
      <c r="S136" s="122">
        <v>5</v>
      </c>
      <c r="T136" s="122">
        <v>24</v>
      </c>
      <c r="U136" s="122">
        <v>1</v>
      </c>
    </row>
    <row r="137" spans="1:21" ht="12.75" x14ac:dyDescent="0.2">
      <c r="A137" s="122" t="s">
        <v>488</v>
      </c>
      <c r="B137" s="122">
        <v>72</v>
      </c>
      <c r="C137" s="122">
        <v>43</v>
      </c>
      <c r="D137" s="122">
        <v>72</v>
      </c>
      <c r="E137" s="122">
        <v>173</v>
      </c>
      <c r="F137" s="122">
        <v>97</v>
      </c>
      <c r="G137" s="122">
        <v>31</v>
      </c>
      <c r="H137" s="122">
        <v>37</v>
      </c>
      <c r="I137" s="122">
        <v>5</v>
      </c>
      <c r="J137" s="122">
        <v>11</v>
      </c>
      <c r="K137" s="122">
        <v>22</v>
      </c>
      <c r="L137" s="122">
        <v>156</v>
      </c>
      <c r="M137" s="122">
        <v>13</v>
      </c>
      <c r="N137" s="122">
        <v>125</v>
      </c>
      <c r="O137" s="122">
        <v>45</v>
      </c>
      <c r="P137" s="122">
        <v>28</v>
      </c>
      <c r="Q137" s="122">
        <v>278</v>
      </c>
      <c r="R137" s="122">
        <v>86</v>
      </c>
      <c r="S137" s="122">
        <v>20</v>
      </c>
      <c r="T137" s="122">
        <v>36</v>
      </c>
      <c r="U137" s="122">
        <v>7</v>
      </c>
    </row>
    <row r="138" spans="1:21" ht="12.75" x14ac:dyDescent="0.2">
      <c r="A138" s="122" t="s">
        <v>489</v>
      </c>
      <c r="B138" s="122">
        <v>28</v>
      </c>
      <c r="C138" s="122">
        <v>15</v>
      </c>
      <c r="D138" s="122">
        <v>38</v>
      </c>
      <c r="E138" s="122">
        <v>295</v>
      </c>
      <c r="F138" s="122">
        <v>93</v>
      </c>
      <c r="G138" s="122">
        <v>13</v>
      </c>
      <c r="H138" s="122">
        <v>22</v>
      </c>
      <c r="I138" s="122">
        <v>6</v>
      </c>
      <c r="J138" s="122">
        <v>8</v>
      </c>
      <c r="K138" s="122">
        <v>21</v>
      </c>
      <c r="L138" s="122">
        <v>36</v>
      </c>
      <c r="M138" s="122">
        <v>1</v>
      </c>
      <c r="N138" s="122">
        <v>209</v>
      </c>
      <c r="O138" s="122">
        <v>31</v>
      </c>
      <c r="P138" s="122">
        <v>15</v>
      </c>
      <c r="Q138" s="122">
        <v>327</v>
      </c>
      <c r="R138" s="122">
        <v>85</v>
      </c>
      <c r="S138" s="122">
        <v>5</v>
      </c>
      <c r="T138" s="122">
        <v>13</v>
      </c>
      <c r="U138" s="122">
        <v>32</v>
      </c>
    </row>
    <row r="139" spans="1:21" ht="12.75" x14ac:dyDescent="0.2">
      <c r="A139" s="122" t="s">
        <v>490</v>
      </c>
      <c r="B139" s="122">
        <v>31</v>
      </c>
      <c r="C139" s="122">
        <v>42</v>
      </c>
      <c r="D139" s="122">
        <v>49</v>
      </c>
      <c r="E139" s="122">
        <v>120</v>
      </c>
      <c r="F139" s="122">
        <v>51</v>
      </c>
      <c r="G139" s="122">
        <v>22</v>
      </c>
      <c r="H139" s="122">
        <v>34</v>
      </c>
      <c r="I139" s="122">
        <v>12</v>
      </c>
      <c r="J139" s="122">
        <v>9</v>
      </c>
      <c r="K139" s="122">
        <v>27</v>
      </c>
      <c r="L139" s="122">
        <v>78</v>
      </c>
      <c r="M139" s="122">
        <v>0</v>
      </c>
      <c r="N139" s="122">
        <v>96</v>
      </c>
      <c r="O139" s="122">
        <v>41</v>
      </c>
      <c r="P139" s="122">
        <v>11</v>
      </c>
      <c r="Q139" s="122">
        <v>137</v>
      </c>
      <c r="R139" s="122">
        <v>49</v>
      </c>
      <c r="S139" s="122">
        <v>23</v>
      </c>
      <c r="T139" s="122">
        <v>26</v>
      </c>
      <c r="U139" s="122">
        <v>3</v>
      </c>
    </row>
    <row r="140" spans="1:21" ht="12.75" x14ac:dyDescent="0.2">
      <c r="A140" s="122" t="s">
        <v>491</v>
      </c>
      <c r="B140" s="122">
        <v>18</v>
      </c>
      <c r="C140" s="122">
        <v>26</v>
      </c>
      <c r="D140" s="122">
        <v>36</v>
      </c>
      <c r="E140" s="122">
        <v>48</v>
      </c>
      <c r="F140" s="122">
        <v>42</v>
      </c>
      <c r="G140" s="122">
        <v>48</v>
      </c>
      <c r="H140" s="122">
        <v>16</v>
      </c>
      <c r="I140" s="122">
        <v>10</v>
      </c>
      <c r="J140" s="122">
        <v>1</v>
      </c>
      <c r="K140" s="122">
        <v>27</v>
      </c>
      <c r="L140" s="122">
        <v>91</v>
      </c>
      <c r="M140" s="122">
        <v>10</v>
      </c>
      <c r="N140" s="122">
        <v>69</v>
      </c>
      <c r="O140" s="122">
        <v>11</v>
      </c>
      <c r="P140" s="122">
        <v>7</v>
      </c>
      <c r="Q140" s="122">
        <v>51</v>
      </c>
      <c r="R140" s="122">
        <v>33</v>
      </c>
      <c r="S140" s="122">
        <v>10</v>
      </c>
      <c r="T140" s="122">
        <v>26</v>
      </c>
      <c r="U140" s="122">
        <v>5</v>
      </c>
    </row>
    <row r="141" spans="1:21" ht="12.75" x14ac:dyDescent="0.2">
      <c r="A141" s="122" t="s">
        <v>492</v>
      </c>
      <c r="B141" s="122">
        <v>45</v>
      </c>
      <c r="C141" s="122">
        <v>66</v>
      </c>
      <c r="D141" s="122">
        <v>58</v>
      </c>
      <c r="E141" s="122">
        <v>220</v>
      </c>
      <c r="F141" s="122">
        <v>82</v>
      </c>
      <c r="G141" s="122">
        <v>55</v>
      </c>
      <c r="H141" s="122">
        <v>48</v>
      </c>
      <c r="I141" s="122">
        <v>10</v>
      </c>
      <c r="J141" s="122">
        <v>18</v>
      </c>
      <c r="K141" s="122">
        <v>32</v>
      </c>
      <c r="L141" s="122">
        <v>103</v>
      </c>
      <c r="M141" s="122">
        <v>20</v>
      </c>
      <c r="N141" s="122">
        <v>116</v>
      </c>
      <c r="O141" s="122">
        <v>48</v>
      </c>
      <c r="P141" s="122">
        <v>35</v>
      </c>
      <c r="Q141" s="122">
        <v>161</v>
      </c>
      <c r="R141" s="122">
        <v>139</v>
      </c>
      <c r="S141" s="122">
        <v>12</v>
      </c>
      <c r="T141" s="122">
        <v>13</v>
      </c>
      <c r="U141" s="122">
        <v>13</v>
      </c>
    </row>
    <row r="142" spans="1:21" ht="12.75" x14ac:dyDescent="0.2">
      <c r="A142" s="122" t="s">
        <v>493</v>
      </c>
      <c r="B142" s="122">
        <v>17</v>
      </c>
      <c r="C142" s="122">
        <v>20</v>
      </c>
      <c r="D142" s="122">
        <v>17</v>
      </c>
      <c r="E142" s="122">
        <v>14</v>
      </c>
      <c r="F142" s="122">
        <v>14</v>
      </c>
      <c r="G142" s="122">
        <v>28</v>
      </c>
      <c r="H142" s="122">
        <v>10</v>
      </c>
      <c r="I142" s="122">
        <v>6</v>
      </c>
      <c r="J142" s="122">
        <v>0</v>
      </c>
      <c r="K142" s="122">
        <v>12</v>
      </c>
      <c r="L142" s="122">
        <v>62</v>
      </c>
      <c r="M142" s="122">
        <v>7</v>
      </c>
      <c r="N142" s="122">
        <v>34</v>
      </c>
      <c r="O142" s="122">
        <v>15</v>
      </c>
      <c r="P142" s="122">
        <v>7</v>
      </c>
      <c r="Q142" s="122">
        <v>39</v>
      </c>
      <c r="R142" s="122">
        <v>20</v>
      </c>
      <c r="S142" s="122">
        <v>5</v>
      </c>
      <c r="T142" s="122">
        <v>21</v>
      </c>
      <c r="U142" s="122">
        <v>2</v>
      </c>
    </row>
    <row r="143" spans="1:21" ht="12.75" x14ac:dyDescent="0.2">
      <c r="A143" s="122" t="s">
        <v>494</v>
      </c>
      <c r="B143" s="122">
        <v>34</v>
      </c>
      <c r="C143" s="122">
        <v>15</v>
      </c>
      <c r="D143" s="122">
        <v>23</v>
      </c>
      <c r="E143" s="122">
        <v>27</v>
      </c>
      <c r="F143" s="122">
        <v>33</v>
      </c>
      <c r="G143" s="122">
        <v>24</v>
      </c>
      <c r="H143" s="122">
        <v>22</v>
      </c>
      <c r="I143" s="122">
        <v>5</v>
      </c>
      <c r="J143" s="122">
        <v>1</v>
      </c>
      <c r="K143" s="122">
        <v>9</v>
      </c>
      <c r="L143" s="122">
        <v>98</v>
      </c>
      <c r="M143" s="122">
        <v>6</v>
      </c>
      <c r="N143" s="122">
        <v>28</v>
      </c>
      <c r="O143" s="122">
        <v>19</v>
      </c>
      <c r="P143" s="122">
        <v>13</v>
      </c>
      <c r="Q143" s="122">
        <v>80</v>
      </c>
      <c r="R143" s="122">
        <v>27</v>
      </c>
      <c r="S143" s="122">
        <v>5</v>
      </c>
      <c r="T143" s="122">
        <v>27</v>
      </c>
      <c r="U143" s="122">
        <v>3</v>
      </c>
    </row>
    <row r="144" spans="1:21" ht="14.25" customHeight="1" x14ac:dyDescent="0.2">
      <c r="A144" s="19" t="s">
        <v>495</v>
      </c>
      <c r="B144" s="19"/>
      <c r="C144" s="19"/>
      <c r="D144" s="122"/>
      <c r="E144" s="122"/>
      <c r="F144" s="19"/>
      <c r="G144" s="122"/>
      <c r="H144" s="122"/>
      <c r="I144" s="19"/>
      <c r="J144" s="122"/>
      <c r="K144" s="122"/>
      <c r="L144" s="122"/>
      <c r="M144" s="122"/>
      <c r="N144" s="122"/>
      <c r="O144" s="19"/>
      <c r="P144" s="122"/>
      <c r="Q144" s="122"/>
      <c r="R144" s="122"/>
      <c r="S144" s="19"/>
      <c r="T144" s="122"/>
      <c r="U144" s="122"/>
    </row>
    <row r="145" spans="1:21" ht="12.75" x14ac:dyDescent="0.2">
      <c r="A145" s="122" t="s">
        <v>496</v>
      </c>
      <c r="B145" s="122">
        <v>100</v>
      </c>
      <c r="C145" s="122">
        <v>62</v>
      </c>
      <c r="D145" s="122">
        <v>42</v>
      </c>
      <c r="E145" s="122">
        <v>204</v>
      </c>
      <c r="F145" s="122">
        <v>169</v>
      </c>
      <c r="G145" s="122">
        <v>44</v>
      </c>
      <c r="H145" s="122">
        <v>33</v>
      </c>
      <c r="I145" s="122">
        <v>37</v>
      </c>
      <c r="J145" s="122">
        <v>12</v>
      </c>
      <c r="K145" s="122">
        <v>33</v>
      </c>
      <c r="L145" s="122">
        <v>186</v>
      </c>
      <c r="M145" s="122">
        <v>31</v>
      </c>
      <c r="N145" s="122">
        <v>113</v>
      </c>
      <c r="O145" s="122">
        <v>59</v>
      </c>
      <c r="P145" s="122">
        <v>43</v>
      </c>
      <c r="Q145" s="122">
        <v>143</v>
      </c>
      <c r="R145" s="122">
        <v>166</v>
      </c>
      <c r="S145" s="122">
        <v>4</v>
      </c>
      <c r="T145" s="122">
        <v>26</v>
      </c>
      <c r="U145" s="122">
        <v>5</v>
      </c>
    </row>
    <row r="146" spans="1:21" ht="12.75" x14ac:dyDescent="0.2">
      <c r="A146" s="122" t="s">
        <v>497</v>
      </c>
      <c r="B146" s="122">
        <v>129</v>
      </c>
      <c r="C146" s="122">
        <v>69</v>
      </c>
      <c r="D146" s="122">
        <v>56</v>
      </c>
      <c r="E146" s="122">
        <v>331</v>
      </c>
      <c r="F146" s="122">
        <v>274</v>
      </c>
      <c r="G146" s="122">
        <v>62</v>
      </c>
      <c r="H146" s="122">
        <v>47</v>
      </c>
      <c r="I146" s="122">
        <v>49</v>
      </c>
      <c r="J146" s="122">
        <v>1</v>
      </c>
      <c r="K146" s="122">
        <v>48</v>
      </c>
      <c r="L146" s="122">
        <v>357</v>
      </c>
      <c r="M146" s="122">
        <v>20</v>
      </c>
      <c r="N146" s="122">
        <v>386</v>
      </c>
      <c r="O146" s="122">
        <v>75</v>
      </c>
      <c r="P146" s="122">
        <v>78</v>
      </c>
      <c r="Q146" s="122">
        <v>535</v>
      </c>
      <c r="R146" s="122">
        <v>248</v>
      </c>
      <c r="S146" s="122">
        <v>19</v>
      </c>
      <c r="T146" s="122">
        <v>162</v>
      </c>
      <c r="U146" s="122">
        <v>56</v>
      </c>
    </row>
    <row r="147" spans="1:21" ht="12.75" x14ac:dyDescent="0.2">
      <c r="A147" s="122" t="s">
        <v>498</v>
      </c>
      <c r="B147" s="122">
        <v>23</v>
      </c>
      <c r="C147" s="122">
        <v>16</v>
      </c>
      <c r="D147" s="122">
        <v>6</v>
      </c>
      <c r="E147" s="122">
        <v>23</v>
      </c>
      <c r="F147" s="122">
        <v>29</v>
      </c>
      <c r="G147" s="122">
        <v>23</v>
      </c>
      <c r="H147" s="122">
        <v>8</v>
      </c>
      <c r="I147" s="122">
        <v>12</v>
      </c>
      <c r="J147" s="122">
        <v>0</v>
      </c>
      <c r="K147" s="122">
        <v>9</v>
      </c>
      <c r="L147" s="122">
        <v>79</v>
      </c>
      <c r="M147" s="122">
        <v>8</v>
      </c>
      <c r="N147" s="122">
        <v>27</v>
      </c>
      <c r="O147" s="122">
        <v>17</v>
      </c>
      <c r="P147" s="122">
        <v>5</v>
      </c>
      <c r="Q147" s="122">
        <v>50</v>
      </c>
      <c r="R147" s="122">
        <v>19</v>
      </c>
      <c r="S147" s="122">
        <v>2</v>
      </c>
      <c r="T147" s="122">
        <v>16</v>
      </c>
      <c r="U147" s="122">
        <v>3</v>
      </c>
    </row>
    <row r="148" spans="1:21" ht="12.75" x14ac:dyDescent="0.2">
      <c r="A148" s="122" t="s">
        <v>499</v>
      </c>
      <c r="B148" s="122">
        <v>82</v>
      </c>
      <c r="C148" s="122">
        <v>33</v>
      </c>
      <c r="D148" s="122">
        <v>115</v>
      </c>
      <c r="E148" s="122">
        <v>551</v>
      </c>
      <c r="F148" s="122">
        <v>201</v>
      </c>
      <c r="G148" s="122">
        <v>62</v>
      </c>
      <c r="H148" s="122">
        <v>110</v>
      </c>
      <c r="I148" s="122">
        <v>71</v>
      </c>
      <c r="J148" s="122">
        <v>9</v>
      </c>
      <c r="K148" s="122">
        <v>60</v>
      </c>
      <c r="L148" s="122">
        <v>151</v>
      </c>
      <c r="M148" s="122">
        <v>27</v>
      </c>
      <c r="N148" s="122">
        <v>394</v>
      </c>
      <c r="O148" s="122">
        <v>55</v>
      </c>
      <c r="P148" s="122">
        <v>52</v>
      </c>
      <c r="Q148" s="122">
        <v>577</v>
      </c>
      <c r="R148" s="122">
        <v>364</v>
      </c>
      <c r="S148" s="122">
        <v>16</v>
      </c>
      <c r="T148" s="122">
        <v>52</v>
      </c>
      <c r="U148" s="122">
        <v>47</v>
      </c>
    </row>
    <row r="149" spans="1:21" ht="12.75" x14ac:dyDescent="0.2">
      <c r="A149" s="122" t="s">
        <v>500</v>
      </c>
      <c r="B149" s="122">
        <v>31</v>
      </c>
      <c r="C149" s="122">
        <v>24</v>
      </c>
      <c r="D149" s="122">
        <v>34</v>
      </c>
      <c r="E149" s="122">
        <v>69</v>
      </c>
      <c r="F149" s="122">
        <v>49</v>
      </c>
      <c r="G149" s="122">
        <v>23</v>
      </c>
      <c r="H149" s="122">
        <v>4</v>
      </c>
      <c r="I149" s="122">
        <v>33</v>
      </c>
      <c r="J149" s="122">
        <v>1</v>
      </c>
      <c r="K149" s="122">
        <v>24</v>
      </c>
      <c r="L149" s="122">
        <v>143</v>
      </c>
      <c r="M149" s="122">
        <v>14</v>
      </c>
      <c r="N149" s="122">
        <v>77</v>
      </c>
      <c r="O149" s="122">
        <v>50</v>
      </c>
      <c r="P149" s="122">
        <v>20</v>
      </c>
      <c r="Q149" s="122">
        <v>117</v>
      </c>
      <c r="R149" s="122">
        <v>85</v>
      </c>
      <c r="S149" s="122">
        <v>7</v>
      </c>
      <c r="T149" s="122">
        <v>14</v>
      </c>
      <c r="U149" s="122">
        <v>5</v>
      </c>
    </row>
    <row r="150" spans="1:21" ht="12.75" x14ac:dyDescent="0.2">
      <c r="A150" s="122" t="s">
        <v>501</v>
      </c>
      <c r="B150" s="122">
        <v>89</v>
      </c>
      <c r="C150" s="122">
        <v>10</v>
      </c>
      <c r="D150" s="122">
        <v>91</v>
      </c>
      <c r="E150" s="122">
        <v>194</v>
      </c>
      <c r="F150" s="122">
        <v>164</v>
      </c>
      <c r="G150" s="122">
        <v>55</v>
      </c>
      <c r="H150" s="122">
        <v>59</v>
      </c>
      <c r="I150" s="122">
        <v>34</v>
      </c>
      <c r="J150" s="122">
        <v>4</v>
      </c>
      <c r="K150" s="122">
        <v>38</v>
      </c>
      <c r="L150" s="122">
        <v>162</v>
      </c>
      <c r="M150" s="122">
        <v>37</v>
      </c>
      <c r="N150" s="122">
        <v>217</v>
      </c>
      <c r="O150" s="122">
        <v>56</v>
      </c>
      <c r="P150" s="122">
        <v>34</v>
      </c>
      <c r="Q150" s="122">
        <v>220</v>
      </c>
      <c r="R150" s="122">
        <v>226</v>
      </c>
      <c r="S150" s="122">
        <v>23</v>
      </c>
      <c r="T150" s="122">
        <v>104</v>
      </c>
      <c r="U150" s="122">
        <v>18</v>
      </c>
    </row>
    <row r="151" spans="1:21" ht="14.25" customHeight="1" x14ac:dyDescent="0.2">
      <c r="A151" s="19" t="s">
        <v>502</v>
      </c>
      <c r="B151" s="19"/>
      <c r="C151" s="19"/>
      <c r="D151" s="122"/>
      <c r="E151" s="122"/>
      <c r="F151" s="19"/>
      <c r="G151" s="122"/>
      <c r="H151" s="122"/>
      <c r="I151" s="19"/>
      <c r="J151" s="122"/>
      <c r="K151" s="122"/>
      <c r="L151" s="122"/>
      <c r="M151" s="122"/>
      <c r="N151" s="122"/>
      <c r="O151" s="19"/>
      <c r="P151" s="122"/>
      <c r="Q151" s="122"/>
      <c r="R151" s="122"/>
      <c r="S151" s="19"/>
      <c r="T151" s="122"/>
      <c r="U151" s="122"/>
    </row>
    <row r="152" spans="1:21" ht="12.75" x14ac:dyDescent="0.2">
      <c r="A152" s="122" t="s">
        <v>503</v>
      </c>
      <c r="B152" s="122">
        <v>63</v>
      </c>
      <c r="C152" s="122">
        <v>22</v>
      </c>
      <c r="D152" s="122">
        <v>52</v>
      </c>
      <c r="E152" s="122">
        <v>114</v>
      </c>
      <c r="F152" s="122">
        <v>65</v>
      </c>
      <c r="G152" s="122">
        <v>58</v>
      </c>
      <c r="H152" s="122">
        <v>61</v>
      </c>
      <c r="I152" s="122">
        <v>16</v>
      </c>
      <c r="J152" s="122">
        <v>9</v>
      </c>
      <c r="K152" s="122">
        <v>30</v>
      </c>
      <c r="L152" s="122">
        <v>150</v>
      </c>
      <c r="M152" s="122">
        <v>33</v>
      </c>
      <c r="N152" s="122">
        <v>73</v>
      </c>
      <c r="O152" s="122">
        <v>40</v>
      </c>
      <c r="P152" s="122">
        <v>23</v>
      </c>
      <c r="Q152" s="122">
        <v>173</v>
      </c>
      <c r="R152" s="122">
        <v>81</v>
      </c>
      <c r="S152" s="122">
        <v>11</v>
      </c>
      <c r="T152" s="122">
        <v>26</v>
      </c>
      <c r="U152" s="122">
        <v>7</v>
      </c>
    </row>
    <row r="153" spans="1:21" ht="12.75" x14ac:dyDescent="0.2">
      <c r="A153" s="122" t="s">
        <v>504</v>
      </c>
      <c r="B153" s="122">
        <v>57</v>
      </c>
      <c r="C153" s="122">
        <v>33</v>
      </c>
      <c r="D153" s="122">
        <v>76</v>
      </c>
      <c r="E153" s="122">
        <v>183</v>
      </c>
      <c r="F153" s="122">
        <v>131</v>
      </c>
      <c r="G153" s="122">
        <v>38</v>
      </c>
      <c r="H153" s="122">
        <v>53</v>
      </c>
      <c r="I153" s="122">
        <v>5</v>
      </c>
      <c r="J153" s="122">
        <v>22</v>
      </c>
      <c r="K153" s="122">
        <v>25</v>
      </c>
      <c r="L153" s="122">
        <v>85</v>
      </c>
      <c r="M153" s="122">
        <v>4</v>
      </c>
      <c r="N153" s="122">
        <v>112</v>
      </c>
      <c r="O153" s="122">
        <v>30</v>
      </c>
      <c r="P153" s="122">
        <v>31</v>
      </c>
      <c r="Q153" s="122">
        <v>206</v>
      </c>
      <c r="R153" s="122">
        <v>163</v>
      </c>
      <c r="S153" s="122">
        <v>4</v>
      </c>
      <c r="T153" s="122">
        <v>29</v>
      </c>
      <c r="U153" s="122">
        <v>13</v>
      </c>
    </row>
    <row r="154" spans="1:21" ht="12.75" x14ac:dyDescent="0.2">
      <c r="A154" s="122" t="s">
        <v>505</v>
      </c>
      <c r="B154" s="122">
        <v>12</v>
      </c>
      <c r="C154" s="122">
        <v>8</v>
      </c>
      <c r="D154" s="122">
        <v>21</v>
      </c>
      <c r="E154" s="122">
        <v>13</v>
      </c>
      <c r="F154" s="122">
        <v>17</v>
      </c>
      <c r="G154" s="122">
        <v>11</v>
      </c>
      <c r="H154" s="122">
        <v>8</v>
      </c>
      <c r="I154" s="122">
        <v>8</v>
      </c>
      <c r="J154" s="122">
        <v>0</v>
      </c>
      <c r="K154" s="122">
        <v>3</v>
      </c>
      <c r="L154" s="122">
        <v>63</v>
      </c>
      <c r="M154" s="122">
        <v>18</v>
      </c>
      <c r="N154" s="122">
        <v>37</v>
      </c>
      <c r="O154" s="122">
        <v>6</v>
      </c>
      <c r="P154" s="122">
        <v>7</v>
      </c>
      <c r="Q154" s="122">
        <v>65</v>
      </c>
      <c r="R154" s="122">
        <v>7</v>
      </c>
      <c r="S154" s="122">
        <v>3</v>
      </c>
      <c r="T154" s="122">
        <v>12</v>
      </c>
      <c r="U154" s="122">
        <v>0</v>
      </c>
    </row>
    <row r="155" spans="1:21" ht="12.75" x14ac:dyDescent="0.2">
      <c r="A155" s="122" t="s">
        <v>506</v>
      </c>
      <c r="B155" s="122">
        <v>18</v>
      </c>
      <c r="C155" s="122">
        <v>14</v>
      </c>
      <c r="D155" s="122">
        <v>16</v>
      </c>
      <c r="E155" s="122">
        <v>31</v>
      </c>
      <c r="F155" s="122">
        <v>25</v>
      </c>
      <c r="G155" s="122">
        <v>13</v>
      </c>
      <c r="H155" s="122">
        <v>11</v>
      </c>
      <c r="I155" s="122">
        <v>3</v>
      </c>
      <c r="J155" s="122">
        <v>3</v>
      </c>
      <c r="K155" s="122">
        <v>17</v>
      </c>
      <c r="L155" s="122">
        <v>15</v>
      </c>
      <c r="M155" s="122">
        <v>5</v>
      </c>
      <c r="N155" s="122">
        <v>20</v>
      </c>
      <c r="O155" s="122">
        <v>19</v>
      </c>
      <c r="P155" s="122">
        <v>6</v>
      </c>
      <c r="Q155" s="122">
        <v>30</v>
      </c>
      <c r="R155" s="122">
        <v>31</v>
      </c>
      <c r="S155" s="122">
        <v>4</v>
      </c>
      <c r="T155" s="122">
        <v>13</v>
      </c>
      <c r="U155" s="122">
        <v>10</v>
      </c>
    </row>
    <row r="156" spans="1:21" ht="12.75" x14ac:dyDescent="0.2">
      <c r="A156" s="122" t="s">
        <v>507</v>
      </c>
      <c r="B156" s="122">
        <v>173</v>
      </c>
      <c r="C156" s="122">
        <v>109</v>
      </c>
      <c r="D156" s="122">
        <v>128</v>
      </c>
      <c r="E156" s="122">
        <v>495</v>
      </c>
      <c r="F156" s="122">
        <v>280</v>
      </c>
      <c r="G156" s="122">
        <v>109</v>
      </c>
      <c r="H156" s="122">
        <v>100</v>
      </c>
      <c r="I156" s="122">
        <v>34</v>
      </c>
      <c r="J156" s="122">
        <v>76</v>
      </c>
      <c r="K156" s="122">
        <v>127</v>
      </c>
      <c r="L156" s="122">
        <v>381</v>
      </c>
      <c r="M156" s="122">
        <v>43</v>
      </c>
      <c r="N156" s="122">
        <v>418</v>
      </c>
      <c r="O156" s="122">
        <v>66</v>
      </c>
      <c r="P156" s="122">
        <v>60</v>
      </c>
      <c r="Q156" s="122">
        <v>474</v>
      </c>
      <c r="R156" s="122">
        <v>323</v>
      </c>
      <c r="S156" s="122">
        <v>55</v>
      </c>
      <c r="T156" s="122">
        <v>118</v>
      </c>
      <c r="U156" s="122">
        <v>57</v>
      </c>
    </row>
    <row r="157" spans="1:21" ht="12.75" x14ac:dyDescent="0.2">
      <c r="A157" s="122" t="s">
        <v>508</v>
      </c>
      <c r="B157" s="122">
        <v>4</v>
      </c>
      <c r="C157" s="122">
        <v>13</v>
      </c>
      <c r="D157" s="122">
        <v>14</v>
      </c>
      <c r="E157" s="122">
        <v>15</v>
      </c>
      <c r="F157" s="122">
        <v>12</v>
      </c>
      <c r="G157" s="122">
        <v>13</v>
      </c>
      <c r="H157" s="122">
        <v>6</v>
      </c>
      <c r="I157" s="122">
        <v>5</v>
      </c>
      <c r="J157" s="122">
        <v>1</v>
      </c>
      <c r="K157" s="122">
        <v>0</v>
      </c>
      <c r="L157" s="122">
        <v>20</v>
      </c>
      <c r="M157" s="122">
        <v>0</v>
      </c>
      <c r="N157" s="122">
        <v>12</v>
      </c>
      <c r="O157" s="122">
        <v>4</v>
      </c>
      <c r="P157" s="122">
        <v>2</v>
      </c>
      <c r="Q157" s="122">
        <v>27</v>
      </c>
      <c r="R157" s="122">
        <v>5</v>
      </c>
      <c r="S157" s="122">
        <v>3</v>
      </c>
      <c r="T157" s="122">
        <v>6</v>
      </c>
      <c r="U157" s="122">
        <v>0</v>
      </c>
    </row>
    <row r="158" spans="1:21" ht="12.75" x14ac:dyDescent="0.2">
      <c r="A158" s="122" t="s">
        <v>509</v>
      </c>
      <c r="B158" s="122">
        <v>9</v>
      </c>
      <c r="C158" s="122">
        <v>6</v>
      </c>
      <c r="D158" s="122">
        <v>12</v>
      </c>
      <c r="E158" s="122">
        <v>24</v>
      </c>
      <c r="F158" s="122">
        <v>8</v>
      </c>
      <c r="G158" s="122">
        <v>9</v>
      </c>
      <c r="H158" s="122">
        <v>11</v>
      </c>
      <c r="I158" s="122">
        <v>6</v>
      </c>
      <c r="J158" s="122">
        <v>0</v>
      </c>
      <c r="K158" s="122">
        <v>6</v>
      </c>
      <c r="L158" s="122">
        <v>14</v>
      </c>
      <c r="M158" s="122">
        <v>11</v>
      </c>
      <c r="N158" s="122">
        <v>8</v>
      </c>
      <c r="O158" s="122">
        <v>10</v>
      </c>
      <c r="P158" s="122">
        <v>4</v>
      </c>
      <c r="Q158" s="122">
        <v>24</v>
      </c>
      <c r="R158" s="122">
        <v>20</v>
      </c>
      <c r="S158" s="122">
        <v>1</v>
      </c>
      <c r="T158" s="122">
        <v>9</v>
      </c>
      <c r="U158" s="122">
        <v>0</v>
      </c>
    </row>
    <row r="159" spans="1:21" ht="12.75" x14ac:dyDescent="0.2">
      <c r="A159" s="122" t="s">
        <v>510</v>
      </c>
      <c r="B159" s="122">
        <v>50</v>
      </c>
      <c r="C159" s="122">
        <v>85</v>
      </c>
      <c r="D159" s="122">
        <v>43</v>
      </c>
      <c r="E159" s="122">
        <v>102</v>
      </c>
      <c r="F159" s="122">
        <v>69</v>
      </c>
      <c r="G159" s="122">
        <v>50</v>
      </c>
      <c r="H159" s="122">
        <v>46</v>
      </c>
      <c r="I159" s="122">
        <v>10</v>
      </c>
      <c r="J159" s="122">
        <v>7</v>
      </c>
      <c r="K159" s="122">
        <v>15</v>
      </c>
      <c r="L159" s="122">
        <v>197</v>
      </c>
      <c r="M159" s="122">
        <v>38</v>
      </c>
      <c r="N159" s="122">
        <v>58</v>
      </c>
      <c r="O159" s="122">
        <v>27</v>
      </c>
      <c r="P159" s="122">
        <v>17</v>
      </c>
      <c r="Q159" s="122">
        <v>120</v>
      </c>
      <c r="R159" s="122">
        <v>107</v>
      </c>
      <c r="S159" s="122">
        <v>7</v>
      </c>
      <c r="T159" s="122">
        <v>58</v>
      </c>
      <c r="U159" s="122">
        <v>19</v>
      </c>
    </row>
    <row r="160" spans="1:21" ht="12.75" x14ac:dyDescent="0.2">
      <c r="A160" s="122" t="s">
        <v>511</v>
      </c>
      <c r="B160" s="122">
        <v>25</v>
      </c>
      <c r="C160" s="122">
        <v>5</v>
      </c>
      <c r="D160" s="122">
        <v>4</v>
      </c>
      <c r="E160" s="122">
        <v>15</v>
      </c>
      <c r="F160" s="122">
        <v>15</v>
      </c>
      <c r="G160" s="122">
        <v>22</v>
      </c>
      <c r="H160" s="122">
        <v>3</v>
      </c>
      <c r="I160" s="122">
        <v>5</v>
      </c>
      <c r="J160" s="122">
        <v>0</v>
      </c>
      <c r="K160" s="122">
        <v>7</v>
      </c>
      <c r="L160" s="122">
        <v>47</v>
      </c>
      <c r="M160" s="122">
        <v>3</v>
      </c>
      <c r="N160" s="122">
        <v>14</v>
      </c>
      <c r="O160" s="122">
        <v>6</v>
      </c>
      <c r="P160" s="122">
        <v>7</v>
      </c>
      <c r="Q160" s="122">
        <v>17</v>
      </c>
      <c r="R160" s="122">
        <v>16</v>
      </c>
      <c r="S160" s="122">
        <v>10</v>
      </c>
      <c r="T160" s="122">
        <v>12</v>
      </c>
      <c r="U160" s="122">
        <v>0</v>
      </c>
    </row>
    <row r="161" spans="1:21" ht="12.75" x14ac:dyDescent="0.2">
      <c r="A161" s="122" t="s">
        <v>512</v>
      </c>
      <c r="B161" s="122">
        <v>6</v>
      </c>
      <c r="C161" s="122">
        <v>8</v>
      </c>
      <c r="D161" s="122">
        <v>5</v>
      </c>
      <c r="E161" s="122">
        <v>21</v>
      </c>
      <c r="F161" s="122">
        <v>19</v>
      </c>
      <c r="G161" s="122">
        <v>9</v>
      </c>
      <c r="H161" s="122">
        <v>13</v>
      </c>
      <c r="I161" s="122">
        <v>1</v>
      </c>
      <c r="J161" s="122">
        <v>0</v>
      </c>
      <c r="K161" s="122">
        <v>8</v>
      </c>
      <c r="L161" s="122">
        <v>16</v>
      </c>
      <c r="M161" s="122">
        <v>1</v>
      </c>
      <c r="N161" s="122">
        <v>6</v>
      </c>
      <c r="O161" s="122">
        <v>12</v>
      </c>
      <c r="P161" s="122">
        <v>2</v>
      </c>
      <c r="Q161" s="122">
        <v>24</v>
      </c>
      <c r="R161" s="122">
        <v>25</v>
      </c>
      <c r="S161" s="122">
        <v>3</v>
      </c>
      <c r="T161" s="122">
        <v>8</v>
      </c>
      <c r="U161" s="122">
        <v>2</v>
      </c>
    </row>
    <row r="162" spans="1:21" ht="12.75" x14ac:dyDescent="0.2">
      <c r="A162" s="122" t="s">
        <v>513</v>
      </c>
      <c r="B162" s="122">
        <v>8</v>
      </c>
      <c r="C162" s="122">
        <v>10</v>
      </c>
      <c r="D162" s="122">
        <v>7</v>
      </c>
      <c r="E162" s="122">
        <v>4</v>
      </c>
      <c r="F162" s="122">
        <v>11</v>
      </c>
      <c r="G162" s="122">
        <v>13</v>
      </c>
      <c r="H162" s="122">
        <v>1</v>
      </c>
      <c r="I162" s="122">
        <v>2</v>
      </c>
      <c r="J162" s="122">
        <v>1</v>
      </c>
      <c r="K162" s="122">
        <v>0</v>
      </c>
      <c r="L162" s="122">
        <v>29</v>
      </c>
      <c r="M162" s="122">
        <v>9</v>
      </c>
      <c r="N162" s="122">
        <v>11</v>
      </c>
      <c r="O162" s="122">
        <v>6</v>
      </c>
      <c r="P162" s="122">
        <v>5</v>
      </c>
      <c r="Q162" s="122">
        <v>16</v>
      </c>
      <c r="R162" s="122">
        <v>11</v>
      </c>
      <c r="S162" s="122">
        <v>2</v>
      </c>
      <c r="T162" s="122">
        <v>22</v>
      </c>
      <c r="U162" s="122">
        <v>7</v>
      </c>
    </row>
    <row r="163" spans="1:21" ht="12.75" x14ac:dyDescent="0.2">
      <c r="A163" s="122" t="s">
        <v>514</v>
      </c>
      <c r="B163" s="122">
        <v>323</v>
      </c>
      <c r="C163" s="122">
        <v>203</v>
      </c>
      <c r="D163" s="122">
        <v>507</v>
      </c>
      <c r="E163" s="122">
        <v>2116</v>
      </c>
      <c r="F163" s="122">
        <v>969</v>
      </c>
      <c r="G163" s="122">
        <v>261</v>
      </c>
      <c r="H163" s="122">
        <v>424</v>
      </c>
      <c r="I163" s="122">
        <v>112</v>
      </c>
      <c r="J163" s="122">
        <v>93</v>
      </c>
      <c r="K163" s="122">
        <v>220</v>
      </c>
      <c r="L163" s="122">
        <v>2474</v>
      </c>
      <c r="M163" s="122">
        <v>251</v>
      </c>
      <c r="N163" s="122">
        <v>2723</v>
      </c>
      <c r="O163" s="122">
        <v>172</v>
      </c>
      <c r="P163" s="122">
        <v>204</v>
      </c>
      <c r="Q163" s="122">
        <v>3138</v>
      </c>
      <c r="R163" s="122">
        <v>1212</v>
      </c>
      <c r="S163" s="122">
        <v>90</v>
      </c>
      <c r="T163" s="122">
        <v>328</v>
      </c>
      <c r="U163" s="122">
        <v>337</v>
      </c>
    </row>
    <row r="164" spans="1:21" ht="12.75" x14ac:dyDescent="0.2">
      <c r="A164" s="122" t="s">
        <v>515</v>
      </c>
      <c r="B164" s="122">
        <v>30</v>
      </c>
      <c r="C164" s="122">
        <v>13</v>
      </c>
      <c r="D164" s="122">
        <v>26</v>
      </c>
      <c r="E164" s="122">
        <v>46</v>
      </c>
      <c r="F164" s="122">
        <v>50</v>
      </c>
      <c r="G164" s="122">
        <v>41</v>
      </c>
      <c r="H164" s="122">
        <v>8</v>
      </c>
      <c r="I164" s="122">
        <v>5</v>
      </c>
      <c r="J164" s="122">
        <v>5</v>
      </c>
      <c r="K164" s="122">
        <v>9</v>
      </c>
      <c r="L164" s="122">
        <v>57</v>
      </c>
      <c r="M164" s="122">
        <v>4</v>
      </c>
      <c r="N164" s="122">
        <v>27</v>
      </c>
      <c r="O164" s="122">
        <v>11</v>
      </c>
      <c r="P164" s="122">
        <v>9</v>
      </c>
      <c r="Q164" s="122">
        <v>53</v>
      </c>
      <c r="R164" s="122">
        <v>35</v>
      </c>
      <c r="S164" s="122">
        <v>2</v>
      </c>
      <c r="T164" s="122">
        <v>19</v>
      </c>
      <c r="U164" s="122">
        <v>13</v>
      </c>
    </row>
    <row r="165" spans="1:21" ht="12.75" x14ac:dyDescent="0.2">
      <c r="A165" s="122" t="s">
        <v>516</v>
      </c>
      <c r="B165" s="122">
        <v>13</v>
      </c>
      <c r="C165" s="122">
        <v>13</v>
      </c>
      <c r="D165" s="122">
        <v>22</v>
      </c>
      <c r="E165" s="122">
        <v>38</v>
      </c>
      <c r="F165" s="122">
        <v>10</v>
      </c>
      <c r="G165" s="122">
        <v>15</v>
      </c>
      <c r="H165" s="122">
        <v>8</v>
      </c>
      <c r="I165" s="122">
        <v>2</v>
      </c>
      <c r="J165" s="122">
        <v>5</v>
      </c>
      <c r="K165" s="122">
        <v>10</v>
      </c>
      <c r="L165" s="122">
        <v>49</v>
      </c>
      <c r="M165" s="122">
        <v>13</v>
      </c>
      <c r="N165" s="122">
        <v>27</v>
      </c>
      <c r="O165" s="122">
        <v>15</v>
      </c>
      <c r="P165" s="122">
        <v>11</v>
      </c>
      <c r="Q165" s="122">
        <v>40</v>
      </c>
      <c r="R165" s="122">
        <v>21</v>
      </c>
      <c r="S165" s="122">
        <v>3</v>
      </c>
      <c r="T165" s="122">
        <v>11</v>
      </c>
      <c r="U165" s="122">
        <v>2</v>
      </c>
    </row>
    <row r="166" spans="1:21" ht="12.75" x14ac:dyDescent="0.2">
      <c r="A166" s="122" t="s">
        <v>517</v>
      </c>
      <c r="B166" s="122">
        <v>13</v>
      </c>
      <c r="C166" s="122">
        <v>12</v>
      </c>
      <c r="D166" s="122">
        <v>26</v>
      </c>
      <c r="E166" s="122">
        <v>15</v>
      </c>
      <c r="F166" s="122">
        <v>24</v>
      </c>
      <c r="G166" s="122">
        <v>17</v>
      </c>
      <c r="H166" s="122">
        <v>11</v>
      </c>
      <c r="I166" s="122">
        <v>0</v>
      </c>
      <c r="J166" s="122">
        <v>3</v>
      </c>
      <c r="K166" s="122">
        <v>6</v>
      </c>
      <c r="L166" s="122">
        <v>25</v>
      </c>
      <c r="M166" s="122">
        <v>23</v>
      </c>
      <c r="N166" s="122">
        <v>35</v>
      </c>
      <c r="O166" s="122">
        <v>8</v>
      </c>
      <c r="P166" s="122">
        <v>8</v>
      </c>
      <c r="Q166" s="122">
        <v>20</v>
      </c>
      <c r="R166" s="122">
        <v>20</v>
      </c>
      <c r="S166" s="122">
        <v>0</v>
      </c>
      <c r="T166" s="122">
        <v>22</v>
      </c>
      <c r="U166" s="122">
        <v>3</v>
      </c>
    </row>
    <row r="167" spans="1:21" ht="12.75" x14ac:dyDescent="0.2">
      <c r="A167" s="122" t="s">
        <v>518</v>
      </c>
      <c r="B167" s="122">
        <v>31</v>
      </c>
      <c r="C167" s="122">
        <v>30</v>
      </c>
      <c r="D167" s="122">
        <v>66</v>
      </c>
      <c r="E167" s="122">
        <v>208</v>
      </c>
      <c r="F167" s="122">
        <v>104</v>
      </c>
      <c r="G167" s="122">
        <v>41</v>
      </c>
      <c r="H167" s="122">
        <v>52</v>
      </c>
      <c r="I167" s="122">
        <v>14</v>
      </c>
      <c r="J167" s="122">
        <v>3</v>
      </c>
      <c r="K167" s="122">
        <v>19</v>
      </c>
      <c r="L167" s="122">
        <v>78</v>
      </c>
      <c r="M167" s="122">
        <v>13</v>
      </c>
      <c r="N167" s="122">
        <v>195</v>
      </c>
      <c r="O167" s="122">
        <v>32</v>
      </c>
      <c r="P167" s="122">
        <v>20</v>
      </c>
      <c r="Q167" s="122">
        <v>281</v>
      </c>
      <c r="R167" s="122">
        <v>134</v>
      </c>
      <c r="S167" s="122">
        <v>12</v>
      </c>
      <c r="T167" s="122">
        <v>16</v>
      </c>
      <c r="U167" s="122">
        <v>19</v>
      </c>
    </row>
    <row r="168" spans="1:21" ht="12.75" x14ac:dyDescent="0.2">
      <c r="A168" s="122" t="s">
        <v>519</v>
      </c>
      <c r="B168" s="122">
        <v>14</v>
      </c>
      <c r="C168" s="122">
        <v>14</v>
      </c>
      <c r="D168" s="122">
        <v>13</v>
      </c>
      <c r="E168" s="122">
        <v>4</v>
      </c>
      <c r="F168" s="122">
        <v>10</v>
      </c>
      <c r="G168" s="122">
        <v>21</v>
      </c>
      <c r="H168" s="122">
        <v>1</v>
      </c>
      <c r="I168" s="122">
        <v>3</v>
      </c>
      <c r="J168" s="122">
        <v>3</v>
      </c>
      <c r="K168" s="122">
        <v>2</v>
      </c>
      <c r="L168" s="122">
        <v>22</v>
      </c>
      <c r="M168" s="122">
        <v>14</v>
      </c>
      <c r="N168" s="122">
        <v>12</v>
      </c>
      <c r="O168" s="122">
        <v>14</v>
      </c>
      <c r="P168" s="122">
        <v>4</v>
      </c>
      <c r="Q168" s="122">
        <v>15</v>
      </c>
      <c r="R168" s="122">
        <v>15</v>
      </c>
      <c r="S168" s="122">
        <v>2</v>
      </c>
      <c r="T168" s="122">
        <v>14</v>
      </c>
      <c r="U168" s="122">
        <v>4</v>
      </c>
    </row>
    <row r="169" spans="1:21" ht="12.75" x14ac:dyDescent="0.2">
      <c r="A169" s="122" t="s">
        <v>520</v>
      </c>
      <c r="B169" s="122">
        <v>54</v>
      </c>
      <c r="C169" s="122">
        <v>21</v>
      </c>
      <c r="D169" s="122">
        <v>52</v>
      </c>
      <c r="E169" s="122">
        <v>217</v>
      </c>
      <c r="F169" s="122">
        <v>119</v>
      </c>
      <c r="G169" s="122">
        <v>53</v>
      </c>
      <c r="H169" s="122">
        <v>49</v>
      </c>
      <c r="I169" s="122">
        <v>11</v>
      </c>
      <c r="J169" s="122">
        <v>2</v>
      </c>
      <c r="K169" s="122">
        <v>28</v>
      </c>
      <c r="L169" s="122">
        <v>79</v>
      </c>
      <c r="M169" s="122">
        <v>34</v>
      </c>
      <c r="N169" s="122">
        <v>166</v>
      </c>
      <c r="O169" s="122">
        <v>30</v>
      </c>
      <c r="P169" s="122">
        <v>38</v>
      </c>
      <c r="Q169" s="122">
        <v>207</v>
      </c>
      <c r="R169" s="122">
        <v>151</v>
      </c>
      <c r="S169" s="122">
        <v>4</v>
      </c>
      <c r="T169" s="122">
        <v>34</v>
      </c>
      <c r="U169" s="122">
        <v>13</v>
      </c>
    </row>
    <row r="170" spans="1:21" ht="12.75" x14ac:dyDescent="0.2">
      <c r="A170" s="122" t="s">
        <v>521</v>
      </c>
      <c r="B170" s="122">
        <v>58</v>
      </c>
      <c r="C170" s="122">
        <v>30</v>
      </c>
      <c r="D170" s="122">
        <v>79</v>
      </c>
      <c r="E170" s="122">
        <v>218</v>
      </c>
      <c r="F170" s="122">
        <v>130</v>
      </c>
      <c r="G170" s="122">
        <v>21</v>
      </c>
      <c r="H170" s="122">
        <v>68</v>
      </c>
      <c r="I170" s="122">
        <v>14</v>
      </c>
      <c r="J170" s="122">
        <v>2</v>
      </c>
      <c r="K170" s="122">
        <v>23</v>
      </c>
      <c r="L170" s="122">
        <v>109</v>
      </c>
      <c r="M170" s="122">
        <v>15</v>
      </c>
      <c r="N170" s="122">
        <v>157</v>
      </c>
      <c r="O170" s="122">
        <v>34</v>
      </c>
      <c r="P170" s="122">
        <v>27</v>
      </c>
      <c r="Q170" s="122">
        <v>265</v>
      </c>
      <c r="R170" s="122">
        <v>177</v>
      </c>
      <c r="S170" s="122">
        <v>8</v>
      </c>
      <c r="T170" s="122">
        <v>10</v>
      </c>
      <c r="U170" s="122">
        <v>8</v>
      </c>
    </row>
    <row r="171" spans="1:21" ht="12.75" x14ac:dyDescent="0.2">
      <c r="A171" s="122" t="s">
        <v>522</v>
      </c>
      <c r="B171" s="122">
        <v>77</v>
      </c>
      <c r="C171" s="122">
        <v>48</v>
      </c>
      <c r="D171" s="122">
        <v>58</v>
      </c>
      <c r="E171" s="122">
        <v>176</v>
      </c>
      <c r="F171" s="122">
        <v>114</v>
      </c>
      <c r="G171" s="122">
        <v>37</v>
      </c>
      <c r="H171" s="122">
        <v>31</v>
      </c>
      <c r="I171" s="122">
        <v>5</v>
      </c>
      <c r="J171" s="122">
        <v>0</v>
      </c>
      <c r="K171" s="122">
        <v>27</v>
      </c>
      <c r="L171" s="122">
        <v>125</v>
      </c>
      <c r="M171" s="122">
        <v>10</v>
      </c>
      <c r="N171" s="122">
        <v>135</v>
      </c>
      <c r="O171" s="122">
        <v>33</v>
      </c>
      <c r="P171" s="122">
        <v>27</v>
      </c>
      <c r="Q171" s="122">
        <v>162</v>
      </c>
      <c r="R171" s="122">
        <v>112</v>
      </c>
      <c r="S171" s="122">
        <v>16</v>
      </c>
      <c r="T171" s="122">
        <v>53</v>
      </c>
      <c r="U171" s="122">
        <v>13</v>
      </c>
    </row>
    <row r="172" spans="1:21" ht="12.75" x14ac:dyDescent="0.2">
      <c r="A172" s="122" t="s">
        <v>523</v>
      </c>
      <c r="B172" s="122">
        <v>35</v>
      </c>
      <c r="C172" s="122">
        <v>9</v>
      </c>
      <c r="D172" s="122">
        <v>26</v>
      </c>
      <c r="E172" s="122">
        <v>35</v>
      </c>
      <c r="F172" s="122">
        <v>34</v>
      </c>
      <c r="G172" s="122">
        <v>32</v>
      </c>
      <c r="H172" s="122">
        <v>17</v>
      </c>
      <c r="I172" s="122">
        <v>9</v>
      </c>
      <c r="J172" s="122">
        <v>2</v>
      </c>
      <c r="K172" s="122">
        <v>25</v>
      </c>
      <c r="L172" s="122">
        <v>51</v>
      </c>
      <c r="M172" s="122">
        <v>8</v>
      </c>
      <c r="N172" s="122">
        <v>27</v>
      </c>
      <c r="O172" s="122">
        <v>17</v>
      </c>
      <c r="P172" s="122">
        <v>11</v>
      </c>
      <c r="Q172" s="122">
        <v>53</v>
      </c>
      <c r="R172" s="122">
        <v>34</v>
      </c>
      <c r="S172" s="122">
        <v>3</v>
      </c>
      <c r="T172" s="122">
        <v>14</v>
      </c>
      <c r="U172" s="122">
        <v>2</v>
      </c>
    </row>
    <row r="173" spans="1:21" ht="12.75" x14ac:dyDescent="0.2">
      <c r="A173" s="122" t="s">
        <v>524</v>
      </c>
      <c r="B173" s="122">
        <v>30</v>
      </c>
      <c r="C173" s="122">
        <v>7</v>
      </c>
      <c r="D173" s="122">
        <v>26</v>
      </c>
      <c r="E173" s="122">
        <v>41</v>
      </c>
      <c r="F173" s="122">
        <v>23</v>
      </c>
      <c r="G173" s="122">
        <v>23</v>
      </c>
      <c r="H173" s="122">
        <v>10</v>
      </c>
      <c r="I173" s="122">
        <v>4</v>
      </c>
      <c r="J173" s="122">
        <v>1</v>
      </c>
      <c r="K173" s="122">
        <v>12</v>
      </c>
      <c r="L173" s="122">
        <v>75</v>
      </c>
      <c r="M173" s="122">
        <v>9</v>
      </c>
      <c r="N173" s="122">
        <v>36</v>
      </c>
      <c r="O173" s="122">
        <v>7</v>
      </c>
      <c r="P173" s="122">
        <v>12</v>
      </c>
      <c r="Q173" s="122">
        <v>63</v>
      </c>
      <c r="R173" s="122">
        <v>55</v>
      </c>
      <c r="S173" s="122">
        <v>2</v>
      </c>
      <c r="T173" s="122">
        <v>13</v>
      </c>
      <c r="U173" s="122">
        <v>2</v>
      </c>
    </row>
    <row r="174" spans="1:21" ht="12.75" x14ac:dyDescent="0.2">
      <c r="A174" s="122" t="s">
        <v>525</v>
      </c>
      <c r="B174" s="122">
        <v>38</v>
      </c>
      <c r="C174" s="122">
        <v>24</v>
      </c>
      <c r="D174" s="122">
        <v>27</v>
      </c>
      <c r="E174" s="122">
        <v>76</v>
      </c>
      <c r="F174" s="122">
        <v>41</v>
      </c>
      <c r="G174" s="122">
        <v>41</v>
      </c>
      <c r="H174" s="122">
        <v>4</v>
      </c>
      <c r="I174" s="122">
        <v>1</v>
      </c>
      <c r="J174" s="122">
        <v>6</v>
      </c>
      <c r="K174" s="122">
        <v>25</v>
      </c>
      <c r="L174" s="122">
        <v>74</v>
      </c>
      <c r="M174" s="122">
        <v>27</v>
      </c>
      <c r="N174" s="122">
        <v>61</v>
      </c>
      <c r="O174" s="122">
        <v>16</v>
      </c>
      <c r="P174" s="122">
        <v>21</v>
      </c>
      <c r="Q174" s="122">
        <v>147</v>
      </c>
      <c r="R174" s="122">
        <v>65</v>
      </c>
      <c r="S174" s="122">
        <v>2</v>
      </c>
      <c r="T174" s="122">
        <v>42</v>
      </c>
      <c r="U174" s="122">
        <v>30</v>
      </c>
    </row>
    <row r="175" spans="1:21" ht="12.75" x14ac:dyDescent="0.2">
      <c r="A175" s="122" t="s">
        <v>526</v>
      </c>
      <c r="B175" s="122">
        <v>54</v>
      </c>
      <c r="C175" s="122">
        <v>27</v>
      </c>
      <c r="D175" s="122">
        <v>78</v>
      </c>
      <c r="E175" s="122">
        <v>131</v>
      </c>
      <c r="F175" s="122">
        <v>97</v>
      </c>
      <c r="G175" s="122">
        <v>34</v>
      </c>
      <c r="H175" s="122">
        <v>27</v>
      </c>
      <c r="I175" s="122">
        <v>13</v>
      </c>
      <c r="J175" s="122">
        <v>6</v>
      </c>
      <c r="K175" s="122">
        <v>40</v>
      </c>
      <c r="L175" s="122">
        <v>104</v>
      </c>
      <c r="M175" s="122">
        <v>29</v>
      </c>
      <c r="N175" s="122">
        <v>96</v>
      </c>
      <c r="O175" s="122">
        <v>42</v>
      </c>
      <c r="P175" s="122">
        <v>23</v>
      </c>
      <c r="Q175" s="122">
        <v>180</v>
      </c>
      <c r="R175" s="122">
        <v>157</v>
      </c>
      <c r="S175" s="122">
        <v>15</v>
      </c>
      <c r="T175" s="122">
        <v>58</v>
      </c>
      <c r="U175" s="122">
        <v>6</v>
      </c>
    </row>
    <row r="176" spans="1:21" ht="12.75" x14ac:dyDescent="0.2">
      <c r="A176" s="122" t="s">
        <v>527</v>
      </c>
      <c r="B176" s="122">
        <v>8</v>
      </c>
      <c r="C176" s="122">
        <v>20</v>
      </c>
      <c r="D176" s="122">
        <v>15</v>
      </c>
      <c r="E176" s="122">
        <v>14</v>
      </c>
      <c r="F176" s="122">
        <v>17</v>
      </c>
      <c r="G176" s="122">
        <v>20</v>
      </c>
      <c r="H176" s="122">
        <v>13</v>
      </c>
      <c r="I176" s="122">
        <v>4</v>
      </c>
      <c r="J176" s="122">
        <v>0</v>
      </c>
      <c r="K176" s="122">
        <v>11</v>
      </c>
      <c r="L176" s="122">
        <v>51</v>
      </c>
      <c r="M176" s="122">
        <v>5</v>
      </c>
      <c r="N176" s="122">
        <v>19</v>
      </c>
      <c r="O176" s="122">
        <v>12</v>
      </c>
      <c r="P176" s="122">
        <v>1</v>
      </c>
      <c r="Q176" s="122">
        <v>37</v>
      </c>
      <c r="R176" s="122">
        <v>20</v>
      </c>
      <c r="S176" s="122">
        <v>9</v>
      </c>
      <c r="T176" s="122">
        <v>18</v>
      </c>
      <c r="U176" s="122">
        <v>1</v>
      </c>
    </row>
    <row r="177" spans="1:21" ht="12.75" x14ac:dyDescent="0.2">
      <c r="A177" s="122" t="s">
        <v>528</v>
      </c>
      <c r="B177" s="122">
        <v>26</v>
      </c>
      <c r="C177" s="122">
        <v>12</v>
      </c>
      <c r="D177" s="122">
        <v>19</v>
      </c>
      <c r="E177" s="122">
        <v>24</v>
      </c>
      <c r="F177" s="122">
        <v>22</v>
      </c>
      <c r="G177" s="122">
        <v>14</v>
      </c>
      <c r="H177" s="122">
        <v>25</v>
      </c>
      <c r="I177" s="122">
        <v>1</v>
      </c>
      <c r="J177" s="122">
        <v>1</v>
      </c>
      <c r="K177" s="122">
        <v>4</v>
      </c>
      <c r="L177" s="122">
        <v>56</v>
      </c>
      <c r="M177" s="122">
        <v>22</v>
      </c>
      <c r="N177" s="122">
        <v>17</v>
      </c>
      <c r="O177" s="122">
        <v>17</v>
      </c>
      <c r="P177" s="122">
        <v>7</v>
      </c>
      <c r="Q177" s="122">
        <v>35</v>
      </c>
      <c r="R177" s="122">
        <v>33</v>
      </c>
      <c r="S177" s="122">
        <v>4</v>
      </c>
      <c r="T177" s="122">
        <v>22</v>
      </c>
      <c r="U177" s="122">
        <v>0</v>
      </c>
    </row>
    <row r="178" spans="1:21" ht="12.75" x14ac:dyDescent="0.2">
      <c r="A178" s="122" t="s">
        <v>529</v>
      </c>
      <c r="B178" s="122">
        <v>73</v>
      </c>
      <c r="C178" s="122">
        <v>38</v>
      </c>
      <c r="D178" s="122">
        <v>75</v>
      </c>
      <c r="E178" s="122">
        <v>254</v>
      </c>
      <c r="F178" s="122">
        <v>147</v>
      </c>
      <c r="G178" s="122">
        <v>52</v>
      </c>
      <c r="H178" s="122">
        <v>82</v>
      </c>
      <c r="I178" s="122">
        <v>19</v>
      </c>
      <c r="J178" s="122">
        <v>17</v>
      </c>
      <c r="K178" s="122">
        <v>30</v>
      </c>
      <c r="L178" s="122">
        <v>260</v>
      </c>
      <c r="M178" s="122">
        <v>21</v>
      </c>
      <c r="N178" s="122">
        <v>405</v>
      </c>
      <c r="O178" s="122">
        <v>39</v>
      </c>
      <c r="P178" s="122">
        <v>28</v>
      </c>
      <c r="Q178" s="122">
        <v>454</v>
      </c>
      <c r="R178" s="122">
        <v>250</v>
      </c>
      <c r="S178" s="122">
        <v>10</v>
      </c>
      <c r="T178" s="122">
        <v>45</v>
      </c>
      <c r="U178" s="122">
        <v>34</v>
      </c>
    </row>
    <row r="179" spans="1:21" ht="12.75" x14ac:dyDescent="0.2">
      <c r="A179" s="122" t="s">
        <v>530</v>
      </c>
      <c r="B179" s="122">
        <v>39</v>
      </c>
      <c r="C179" s="122">
        <v>14</v>
      </c>
      <c r="D179" s="122">
        <v>28</v>
      </c>
      <c r="E179" s="122">
        <v>58</v>
      </c>
      <c r="F179" s="122">
        <v>34</v>
      </c>
      <c r="G179" s="122">
        <v>40</v>
      </c>
      <c r="H179" s="122">
        <v>18</v>
      </c>
      <c r="I179" s="122">
        <v>7</v>
      </c>
      <c r="J179" s="122">
        <v>2</v>
      </c>
      <c r="K179" s="122">
        <v>14</v>
      </c>
      <c r="L179" s="122">
        <v>29</v>
      </c>
      <c r="M179" s="122">
        <v>17</v>
      </c>
      <c r="N179" s="122">
        <v>31</v>
      </c>
      <c r="O179" s="122">
        <v>15</v>
      </c>
      <c r="P179" s="122">
        <v>16</v>
      </c>
      <c r="Q179" s="122">
        <v>47</v>
      </c>
      <c r="R179" s="122">
        <v>61</v>
      </c>
      <c r="S179" s="122">
        <v>5</v>
      </c>
      <c r="T179" s="122">
        <v>31</v>
      </c>
      <c r="U179" s="122">
        <v>3</v>
      </c>
    </row>
    <row r="180" spans="1:21" ht="12.75" x14ac:dyDescent="0.2">
      <c r="A180" s="122" t="s">
        <v>531</v>
      </c>
      <c r="B180" s="122">
        <v>27</v>
      </c>
      <c r="C180" s="122">
        <v>24</v>
      </c>
      <c r="D180" s="122">
        <v>47</v>
      </c>
      <c r="E180" s="122">
        <v>203</v>
      </c>
      <c r="F180" s="122">
        <v>108</v>
      </c>
      <c r="G180" s="122">
        <v>25</v>
      </c>
      <c r="H180" s="122">
        <v>28</v>
      </c>
      <c r="I180" s="122">
        <v>11</v>
      </c>
      <c r="J180" s="122">
        <v>1</v>
      </c>
      <c r="K180" s="122">
        <v>25</v>
      </c>
      <c r="L180" s="122">
        <v>119</v>
      </c>
      <c r="M180" s="122">
        <v>22</v>
      </c>
      <c r="N180" s="122">
        <v>211</v>
      </c>
      <c r="O180" s="122">
        <v>18</v>
      </c>
      <c r="P180" s="122">
        <v>20</v>
      </c>
      <c r="Q180" s="122">
        <v>275</v>
      </c>
      <c r="R180" s="122">
        <v>126</v>
      </c>
      <c r="S180" s="122">
        <v>12</v>
      </c>
      <c r="T180" s="122">
        <v>11</v>
      </c>
      <c r="U180" s="122">
        <v>18</v>
      </c>
    </row>
    <row r="181" spans="1:21" ht="12.75" x14ac:dyDescent="0.2">
      <c r="A181" s="122" t="s">
        <v>532</v>
      </c>
      <c r="B181" s="122">
        <v>35</v>
      </c>
      <c r="C181" s="122">
        <v>8</v>
      </c>
      <c r="D181" s="122">
        <v>34</v>
      </c>
      <c r="E181" s="122">
        <v>86</v>
      </c>
      <c r="F181" s="122">
        <v>35</v>
      </c>
      <c r="G181" s="122">
        <v>20</v>
      </c>
      <c r="H181" s="122">
        <v>17</v>
      </c>
      <c r="I181" s="122">
        <v>5</v>
      </c>
      <c r="J181" s="122">
        <v>2</v>
      </c>
      <c r="K181" s="122">
        <v>15</v>
      </c>
      <c r="L181" s="122">
        <v>104</v>
      </c>
      <c r="M181" s="122">
        <v>25</v>
      </c>
      <c r="N181" s="122">
        <v>68</v>
      </c>
      <c r="O181" s="122">
        <v>16</v>
      </c>
      <c r="P181" s="122">
        <v>5</v>
      </c>
      <c r="Q181" s="122">
        <v>63</v>
      </c>
      <c r="R181" s="122">
        <v>28</v>
      </c>
      <c r="S181" s="122">
        <v>2</v>
      </c>
      <c r="T181" s="122">
        <v>44</v>
      </c>
      <c r="U181" s="122">
        <v>38</v>
      </c>
    </row>
    <row r="182" spans="1:21" ht="12.75" x14ac:dyDescent="0.2">
      <c r="A182" s="122" t="s">
        <v>533</v>
      </c>
      <c r="B182" s="122">
        <v>47</v>
      </c>
      <c r="C182" s="122">
        <v>54</v>
      </c>
      <c r="D182" s="122">
        <v>74</v>
      </c>
      <c r="E182" s="122">
        <v>142</v>
      </c>
      <c r="F182" s="122">
        <v>116</v>
      </c>
      <c r="G182" s="122">
        <v>58</v>
      </c>
      <c r="H182" s="122">
        <v>50</v>
      </c>
      <c r="I182" s="122">
        <v>20</v>
      </c>
      <c r="J182" s="122">
        <v>34</v>
      </c>
      <c r="K182" s="122">
        <v>50</v>
      </c>
      <c r="L182" s="122">
        <v>167</v>
      </c>
      <c r="M182" s="122">
        <v>132</v>
      </c>
      <c r="N182" s="122">
        <v>154</v>
      </c>
      <c r="O182" s="122">
        <v>28</v>
      </c>
      <c r="P182" s="122">
        <v>32</v>
      </c>
      <c r="Q182" s="122">
        <v>189</v>
      </c>
      <c r="R182" s="122">
        <v>122</v>
      </c>
      <c r="S182" s="122">
        <v>27</v>
      </c>
      <c r="T182" s="122">
        <v>153</v>
      </c>
      <c r="U182" s="122">
        <v>37</v>
      </c>
    </row>
    <row r="183" spans="1:21" ht="12.75" x14ac:dyDescent="0.2">
      <c r="A183" s="122" t="s">
        <v>534</v>
      </c>
      <c r="B183" s="122">
        <v>9</v>
      </c>
      <c r="C183" s="122">
        <v>6</v>
      </c>
      <c r="D183" s="122">
        <v>20</v>
      </c>
      <c r="E183" s="122">
        <v>46</v>
      </c>
      <c r="F183" s="122">
        <v>22</v>
      </c>
      <c r="G183" s="122">
        <v>10</v>
      </c>
      <c r="H183" s="122">
        <v>9</v>
      </c>
      <c r="I183" s="122">
        <v>1</v>
      </c>
      <c r="J183" s="122">
        <v>0</v>
      </c>
      <c r="K183" s="122">
        <v>10</v>
      </c>
      <c r="L183" s="122">
        <v>32</v>
      </c>
      <c r="M183" s="122">
        <v>7</v>
      </c>
      <c r="N183" s="122">
        <v>26</v>
      </c>
      <c r="O183" s="122">
        <v>3</v>
      </c>
      <c r="P183" s="122">
        <v>10</v>
      </c>
      <c r="Q183" s="122">
        <v>36</v>
      </c>
      <c r="R183" s="122">
        <v>26</v>
      </c>
      <c r="S183" s="122">
        <v>1</v>
      </c>
      <c r="T183" s="122">
        <v>14</v>
      </c>
      <c r="U183" s="122">
        <v>6</v>
      </c>
    </row>
    <row r="184" spans="1:21" ht="12.75" x14ac:dyDescent="0.2">
      <c r="A184" s="122" t="s">
        <v>535</v>
      </c>
      <c r="B184" s="122">
        <v>57</v>
      </c>
      <c r="C184" s="122">
        <v>14</v>
      </c>
      <c r="D184" s="122">
        <v>48</v>
      </c>
      <c r="E184" s="122">
        <v>126</v>
      </c>
      <c r="F184" s="122">
        <v>61</v>
      </c>
      <c r="G184" s="122">
        <v>38</v>
      </c>
      <c r="H184" s="122">
        <v>33</v>
      </c>
      <c r="I184" s="122">
        <v>12</v>
      </c>
      <c r="J184" s="122">
        <v>5</v>
      </c>
      <c r="K184" s="122">
        <v>22</v>
      </c>
      <c r="L184" s="122">
        <v>67</v>
      </c>
      <c r="M184" s="122">
        <v>44</v>
      </c>
      <c r="N184" s="122">
        <v>80</v>
      </c>
      <c r="O184" s="122">
        <v>26</v>
      </c>
      <c r="P184" s="122">
        <v>19</v>
      </c>
      <c r="Q184" s="122">
        <v>145</v>
      </c>
      <c r="R184" s="122">
        <v>111</v>
      </c>
      <c r="S184" s="122">
        <v>7</v>
      </c>
      <c r="T184" s="122">
        <v>15</v>
      </c>
      <c r="U184" s="122">
        <v>8</v>
      </c>
    </row>
    <row r="185" spans="1:21" ht="12.75" x14ac:dyDescent="0.2">
      <c r="A185" s="122" t="s">
        <v>536</v>
      </c>
      <c r="B185" s="122">
        <v>8</v>
      </c>
      <c r="C185" s="122">
        <v>7</v>
      </c>
      <c r="D185" s="122">
        <v>17</v>
      </c>
      <c r="E185" s="122">
        <v>63</v>
      </c>
      <c r="F185" s="122">
        <v>18</v>
      </c>
      <c r="G185" s="122">
        <v>16</v>
      </c>
      <c r="H185" s="122">
        <v>32</v>
      </c>
      <c r="I185" s="122">
        <v>2</v>
      </c>
      <c r="J185" s="122">
        <v>0</v>
      </c>
      <c r="K185" s="122">
        <v>9</v>
      </c>
      <c r="L185" s="122">
        <v>56</v>
      </c>
      <c r="M185" s="122">
        <v>0</v>
      </c>
      <c r="N185" s="122">
        <v>37</v>
      </c>
      <c r="O185" s="122">
        <v>2</v>
      </c>
      <c r="P185" s="122">
        <v>3</v>
      </c>
      <c r="Q185" s="122">
        <v>69</v>
      </c>
      <c r="R185" s="122">
        <v>35</v>
      </c>
      <c r="S185" s="122">
        <v>1</v>
      </c>
      <c r="T185" s="122">
        <v>6</v>
      </c>
      <c r="U185" s="122">
        <v>0</v>
      </c>
    </row>
    <row r="186" spans="1:21" ht="12.75" x14ac:dyDescent="0.2">
      <c r="A186" s="122" t="s">
        <v>537</v>
      </c>
      <c r="B186" s="122">
        <v>30</v>
      </c>
      <c r="C186" s="122">
        <v>17</v>
      </c>
      <c r="D186" s="122">
        <v>25</v>
      </c>
      <c r="E186" s="122">
        <v>24</v>
      </c>
      <c r="F186" s="122">
        <v>20</v>
      </c>
      <c r="G186" s="122">
        <v>16</v>
      </c>
      <c r="H186" s="122">
        <v>23</v>
      </c>
      <c r="I186" s="122">
        <v>7</v>
      </c>
      <c r="J186" s="122">
        <v>7</v>
      </c>
      <c r="K186" s="122">
        <v>8</v>
      </c>
      <c r="L186" s="122">
        <v>59</v>
      </c>
      <c r="M186" s="122">
        <v>14</v>
      </c>
      <c r="N186" s="122">
        <v>25</v>
      </c>
      <c r="O186" s="122">
        <v>22</v>
      </c>
      <c r="P186" s="122">
        <v>11</v>
      </c>
      <c r="Q186" s="122">
        <v>31</v>
      </c>
      <c r="R186" s="122">
        <v>22</v>
      </c>
      <c r="S186" s="122">
        <v>5</v>
      </c>
      <c r="T186" s="122">
        <v>21</v>
      </c>
      <c r="U186" s="122">
        <v>0</v>
      </c>
    </row>
    <row r="187" spans="1:21" ht="12.75" x14ac:dyDescent="0.2">
      <c r="A187" s="122" t="s">
        <v>538</v>
      </c>
      <c r="B187" s="122">
        <v>13</v>
      </c>
      <c r="C187" s="122">
        <v>12</v>
      </c>
      <c r="D187" s="122">
        <v>14</v>
      </c>
      <c r="E187" s="122">
        <v>48</v>
      </c>
      <c r="F187" s="122">
        <v>31</v>
      </c>
      <c r="G187" s="122">
        <v>27</v>
      </c>
      <c r="H187" s="122">
        <v>16</v>
      </c>
      <c r="I187" s="122">
        <v>2</v>
      </c>
      <c r="J187" s="122">
        <v>1</v>
      </c>
      <c r="K187" s="122">
        <v>9</v>
      </c>
      <c r="L187" s="122">
        <v>33</v>
      </c>
      <c r="M187" s="122">
        <v>5</v>
      </c>
      <c r="N187" s="122">
        <v>27</v>
      </c>
      <c r="O187" s="122">
        <v>11</v>
      </c>
      <c r="P187" s="122">
        <v>7</v>
      </c>
      <c r="Q187" s="122">
        <v>32</v>
      </c>
      <c r="R187" s="122">
        <v>36</v>
      </c>
      <c r="S187" s="122">
        <v>7</v>
      </c>
      <c r="T187" s="122">
        <v>16</v>
      </c>
      <c r="U187" s="122">
        <v>1</v>
      </c>
    </row>
    <row r="188" spans="1:21" ht="12.75" x14ac:dyDescent="0.2">
      <c r="A188" s="122" t="s">
        <v>539</v>
      </c>
      <c r="B188" s="122">
        <v>21</v>
      </c>
      <c r="C188" s="122">
        <v>15</v>
      </c>
      <c r="D188" s="122">
        <v>24</v>
      </c>
      <c r="E188" s="122">
        <v>25</v>
      </c>
      <c r="F188" s="122">
        <v>19</v>
      </c>
      <c r="G188" s="122">
        <v>17</v>
      </c>
      <c r="H188" s="122">
        <v>8</v>
      </c>
      <c r="I188" s="122">
        <v>1</v>
      </c>
      <c r="J188" s="122">
        <v>4</v>
      </c>
      <c r="K188" s="122">
        <v>6</v>
      </c>
      <c r="L188" s="122">
        <v>85</v>
      </c>
      <c r="M188" s="122">
        <v>35</v>
      </c>
      <c r="N188" s="122">
        <v>21</v>
      </c>
      <c r="O188" s="122">
        <v>8</v>
      </c>
      <c r="P188" s="122">
        <v>5</v>
      </c>
      <c r="Q188" s="122">
        <v>44</v>
      </c>
      <c r="R188" s="122">
        <v>33</v>
      </c>
      <c r="S188" s="122">
        <v>2</v>
      </c>
      <c r="T188" s="122">
        <v>27</v>
      </c>
      <c r="U188" s="122">
        <v>5</v>
      </c>
    </row>
    <row r="189" spans="1:21" ht="12.75" x14ac:dyDescent="0.2">
      <c r="A189" s="122" t="s">
        <v>540</v>
      </c>
      <c r="B189" s="122">
        <v>26</v>
      </c>
      <c r="C189" s="122">
        <v>14</v>
      </c>
      <c r="D189" s="122">
        <v>22</v>
      </c>
      <c r="E189" s="122">
        <v>35</v>
      </c>
      <c r="F189" s="122">
        <v>19</v>
      </c>
      <c r="G189" s="122">
        <v>24</v>
      </c>
      <c r="H189" s="122">
        <v>13</v>
      </c>
      <c r="I189" s="122">
        <v>4</v>
      </c>
      <c r="J189" s="122">
        <v>7</v>
      </c>
      <c r="K189" s="122">
        <v>10</v>
      </c>
      <c r="L189" s="122">
        <v>69</v>
      </c>
      <c r="M189" s="122">
        <v>19</v>
      </c>
      <c r="N189" s="122">
        <v>22</v>
      </c>
      <c r="O189" s="122">
        <v>10</v>
      </c>
      <c r="P189" s="122">
        <v>15</v>
      </c>
      <c r="Q189" s="122">
        <v>55</v>
      </c>
      <c r="R189" s="122">
        <v>21</v>
      </c>
      <c r="S189" s="122">
        <v>3</v>
      </c>
      <c r="T189" s="122">
        <v>45</v>
      </c>
      <c r="U189" s="122">
        <v>4</v>
      </c>
    </row>
    <row r="190" spans="1:21" ht="12.75" x14ac:dyDescent="0.2">
      <c r="A190" s="122" t="s">
        <v>541</v>
      </c>
      <c r="B190" s="122">
        <v>30</v>
      </c>
      <c r="C190" s="122">
        <v>5</v>
      </c>
      <c r="D190" s="122">
        <v>35</v>
      </c>
      <c r="E190" s="122">
        <v>69</v>
      </c>
      <c r="F190" s="122">
        <v>26</v>
      </c>
      <c r="G190" s="122">
        <v>21</v>
      </c>
      <c r="H190" s="122">
        <v>12</v>
      </c>
      <c r="I190" s="122">
        <v>5</v>
      </c>
      <c r="J190" s="122">
        <v>2</v>
      </c>
      <c r="K190" s="122">
        <v>10</v>
      </c>
      <c r="L190" s="122">
        <v>34</v>
      </c>
      <c r="M190" s="122">
        <v>30</v>
      </c>
      <c r="N190" s="122">
        <v>32</v>
      </c>
      <c r="O190" s="122">
        <v>11</v>
      </c>
      <c r="P190" s="122">
        <v>5</v>
      </c>
      <c r="Q190" s="122">
        <v>64</v>
      </c>
      <c r="R190" s="122">
        <v>54</v>
      </c>
      <c r="S190" s="122">
        <v>6</v>
      </c>
      <c r="T190" s="122">
        <v>13</v>
      </c>
      <c r="U190" s="122">
        <v>7</v>
      </c>
    </row>
    <row r="191" spans="1:21" ht="12.75" x14ac:dyDescent="0.2">
      <c r="A191" s="122" t="s">
        <v>542</v>
      </c>
      <c r="B191" s="122">
        <v>16</v>
      </c>
      <c r="C191" s="122">
        <v>8</v>
      </c>
      <c r="D191" s="122">
        <v>28</v>
      </c>
      <c r="E191" s="122">
        <v>62</v>
      </c>
      <c r="F191" s="122">
        <v>19</v>
      </c>
      <c r="G191" s="122">
        <v>10</v>
      </c>
      <c r="H191" s="122">
        <v>14</v>
      </c>
      <c r="I191" s="122">
        <v>3</v>
      </c>
      <c r="J191" s="122">
        <v>6</v>
      </c>
      <c r="K191" s="122">
        <v>17</v>
      </c>
      <c r="L191" s="122">
        <v>60</v>
      </c>
      <c r="M191" s="122">
        <v>10</v>
      </c>
      <c r="N191" s="122">
        <v>42</v>
      </c>
      <c r="O191" s="122">
        <v>20</v>
      </c>
      <c r="P191" s="122">
        <v>15</v>
      </c>
      <c r="Q191" s="122">
        <v>52</v>
      </c>
      <c r="R191" s="122">
        <v>51</v>
      </c>
      <c r="S191" s="122">
        <v>5</v>
      </c>
      <c r="T191" s="122">
        <v>8</v>
      </c>
      <c r="U191" s="122">
        <v>9</v>
      </c>
    </row>
    <row r="192" spans="1:21" ht="12.75" x14ac:dyDescent="0.2">
      <c r="A192" s="122" t="s">
        <v>543</v>
      </c>
      <c r="B192" s="122">
        <v>97</v>
      </c>
      <c r="C192" s="122">
        <v>54</v>
      </c>
      <c r="D192" s="122">
        <v>74</v>
      </c>
      <c r="E192" s="122">
        <v>264</v>
      </c>
      <c r="F192" s="122">
        <v>136</v>
      </c>
      <c r="G192" s="122">
        <v>38</v>
      </c>
      <c r="H192" s="122">
        <v>71</v>
      </c>
      <c r="I192" s="122">
        <v>15</v>
      </c>
      <c r="J192" s="122">
        <v>10</v>
      </c>
      <c r="K192" s="122">
        <v>33</v>
      </c>
      <c r="L192" s="122">
        <v>253</v>
      </c>
      <c r="M192" s="122">
        <v>57</v>
      </c>
      <c r="N192" s="122">
        <v>245</v>
      </c>
      <c r="O192" s="122">
        <v>18</v>
      </c>
      <c r="P192" s="122">
        <v>38</v>
      </c>
      <c r="Q192" s="122">
        <v>254</v>
      </c>
      <c r="R192" s="122">
        <v>219</v>
      </c>
      <c r="S192" s="122">
        <v>19</v>
      </c>
      <c r="T192" s="122">
        <v>104</v>
      </c>
      <c r="U192" s="122">
        <v>1</v>
      </c>
    </row>
    <row r="193" spans="1:21" ht="12.75" x14ac:dyDescent="0.2">
      <c r="A193" s="122" t="s">
        <v>544</v>
      </c>
      <c r="B193" s="122">
        <v>20</v>
      </c>
      <c r="C193" s="122">
        <v>12</v>
      </c>
      <c r="D193" s="122">
        <v>28</v>
      </c>
      <c r="E193" s="122">
        <v>18</v>
      </c>
      <c r="F193" s="122">
        <v>20</v>
      </c>
      <c r="G193" s="122">
        <v>16</v>
      </c>
      <c r="H193" s="122">
        <v>6</v>
      </c>
      <c r="I193" s="122">
        <v>3</v>
      </c>
      <c r="J193" s="122">
        <v>6</v>
      </c>
      <c r="K193" s="122">
        <v>8</v>
      </c>
      <c r="L193" s="122">
        <v>43</v>
      </c>
      <c r="M193" s="122">
        <v>23</v>
      </c>
      <c r="N193" s="122">
        <v>24</v>
      </c>
      <c r="O193" s="122">
        <v>10</v>
      </c>
      <c r="P193" s="122">
        <v>7</v>
      </c>
      <c r="Q193" s="122">
        <v>25</v>
      </c>
      <c r="R193" s="122">
        <v>28</v>
      </c>
      <c r="S193" s="122">
        <v>3</v>
      </c>
      <c r="T193" s="122">
        <v>23</v>
      </c>
      <c r="U193" s="122">
        <v>6</v>
      </c>
    </row>
    <row r="194" spans="1:21" ht="12.75" x14ac:dyDescent="0.2">
      <c r="A194" s="122" t="s">
        <v>545</v>
      </c>
      <c r="B194" s="122">
        <v>122</v>
      </c>
      <c r="C194" s="122">
        <v>46</v>
      </c>
      <c r="D194" s="122">
        <v>75</v>
      </c>
      <c r="E194" s="122">
        <v>239</v>
      </c>
      <c r="F194" s="122">
        <v>167</v>
      </c>
      <c r="G194" s="122">
        <v>58</v>
      </c>
      <c r="H194" s="122">
        <v>89</v>
      </c>
      <c r="I194" s="122">
        <v>18</v>
      </c>
      <c r="J194" s="122">
        <v>1</v>
      </c>
      <c r="K194" s="122">
        <v>44</v>
      </c>
      <c r="L194" s="122">
        <v>266</v>
      </c>
      <c r="M194" s="122">
        <v>12</v>
      </c>
      <c r="N194" s="122">
        <v>166</v>
      </c>
      <c r="O194" s="122">
        <v>23</v>
      </c>
      <c r="P194" s="122">
        <v>24</v>
      </c>
      <c r="Q194" s="122">
        <v>249</v>
      </c>
      <c r="R194" s="122">
        <v>176</v>
      </c>
      <c r="S194" s="122">
        <v>20</v>
      </c>
      <c r="T194" s="122">
        <v>128</v>
      </c>
      <c r="U194" s="122">
        <v>1</v>
      </c>
    </row>
    <row r="195" spans="1:21" ht="12.75" x14ac:dyDescent="0.2">
      <c r="A195" s="122" t="s">
        <v>546</v>
      </c>
      <c r="B195" s="122">
        <v>47</v>
      </c>
      <c r="C195" s="122">
        <v>13</v>
      </c>
      <c r="D195" s="122">
        <v>44</v>
      </c>
      <c r="E195" s="122">
        <v>88</v>
      </c>
      <c r="F195" s="122">
        <v>52</v>
      </c>
      <c r="G195" s="122">
        <v>38</v>
      </c>
      <c r="H195" s="122">
        <v>37</v>
      </c>
      <c r="I195" s="122">
        <v>2</v>
      </c>
      <c r="J195" s="122">
        <v>11</v>
      </c>
      <c r="K195" s="122">
        <v>18</v>
      </c>
      <c r="L195" s="122">
        <v>100</v>
      </c>
      <c r="M195" s="122">
        <v>22</v>
      </c>
      <c r="N195" s="122">
        <v>63</v>
      </c>
      <c r="O195" s="122">
        <v>27</v>
      </c>
      <c r="P195" s="122">
        <v>8</v>
      </c>
      <c r="Q195" s="122">
        <v>127</v>
      </c>
      <c r="R195" s="122">
        <v>103</v>
      </c>
      <c r="S195" s="122">
        <v>2</v>
      </c>
      <c r="T195" s="122">
        <v>29</v>
      </c>
      <c r="U195" s="122">
        <v>6</v>
      </c>
    </row>
    <row r="196" spans="1:21" ht="12.75" x14ac:dyDescent="0.2">
      <c r="A196" s="122" t="s">
        <v>547</v>
      </c>
      <c r="B196" s="122">
        <v>41</v>
      </c>
      <c r="C196" s="122">
        <v>20</v>
      </c>
      <c r="D196" s="122">
        <v>25</v>
      </c>
      <c r="E196" s="122">
        <v>61</v>
      </c>
      <c r="F196" s="122">
        <v>30</v>
      </c>
      <c r="G196" s="122">
        <v>37</v>
      </c>
      <c r="H196" s="122">
        <v>13</v>
      </c>
      <c r="I196" s="122">
        <v>3</v>
      </c>
      <c r="J196" s="122">
        <v>2</v>
      </c>
      <c r="K196" s="122">
        <v>15</v>
      </c>
      <c r="L196" s="122">
        <v>68</v>
      </c>
      <c r="M196" s="122">
        <v>13</v>
      </c>
      <c r="N196" s="122">
        <v>17</v>
      </c>
      <c r="O196" s="122">
        <v>16</v>
      </c>
      <c r="P196" s="122">
        <v>19</v>
      </c>
      <c r="Q196" s="122">
        <v>51</v>
      </c>
      <c r="R196" s="122">
        <v>45</v>
      </c>
      <c r="S196" s="122">
        <v>8</v>
      </c>
      <c r="T196" s="122">
        <v>13</v>
      </c>
      <c r="U196" s="122">
        <v>14</v>
      </c>
    </row>
    <row r="197" spans="1:21" ht="12.75" x14ac:dyDescent="0.2">
      <c r="A197" s="122" t="s">
        <v>548</v>
      </c>
      <c r="B197" s="122">
        <v>22</v>
      </c>
      <c r="C197" s="122">
        <v>9</v>
      </c>
      <c r="D197" s="122">
        <v>8</v>
      </c>
      <c r="E197" s="122">
        <v>37</v>
      </c>
      <c r="F197" s="122">
        <v>21</v>
      </c>
      <c r="G197" s="122">
        <v>22</v>
      </c>
      <c r="H197" s="122">
        <v>12</v>
      </c>
      <c r="I197" s="122">
        <v>2</v>
      </c>
      <c r="J197" s="122">
        <v>4</v>
      </c>
      <c r="K197" s="122">
        <v>14</v>
      </c>
      <c r="L197" s="122">
        <v>54</v>
      </c>
      <c r="M197" s="122">
        <v>14</v>
      </c>
      <c r="N197" s="122">
        <v>50</v>
      </c>
      <c r="O197" s="122">
        <v>18</v>
      </c>
      <c r="P197" s="122">
        <v>8</v>
      </c>
      <c r="Q197" s="122">
        <v>59</v>
      </c>
      <c r="R197" s="122">
        <v>30</v>
      </c>
      <c r="S197" s="122">
        <v>1</v>
      </c>
      <c r="T197" s="122">
        <v>22</v>
      </c>
      <c r="U197" s="122">
        <v>2</v>
      </c>
    </row>
    <row r="198" spans="1:21" ht="12.75" x14ac:dyDescent="0.2">
      <c r="A198" s="122" t="s">
        <v>549</v>
      </c>
      <c r="B198" s="122">
        <v>53</v>
      </c>
      <c r="C198" s="122">
        <v>66</v>
      </c>
      <c r="D198" s="122">
        <v>62</v>
      </c>
      <c r="E198" s="122">
        <v>159</v>
      </c>
      <c r="F198" s="122">
        <v>114</v>
      </c>
      <c r="G198" s="122">
        <v>35</v>
      </c>
      <c r="H198" s="122">
        <v>21</v>
      </c>
      <c r="I198" s="122">
        <v>15</v>
      </c>
      <c r="J198" s="122">
        <v>13</v>
      </c>
      <c r="K198" s="122">
        <v>24</v>
      </c>
      <c r="L198" s="122">
        <v>198</v>
      </c>
      <c r="M198" s="122">
        <v>22</v>
      </c>
      <c r="N198" s="122">
        <v>121</v>
      </c>
      <c r="O198" s="122">
        <v>23</v>
      </c>
      <c r="P198" s="122">
        <v>15</v>
      </c>
      <c r="Q198" s="122">
        <v>154</v>
      </c>
      <c r="R198" s="122">
        <v>156</v>
      </c>
      <c r="S198" s="122">
        <v>13</v>
      </c>
      <c r="T198" s="122">
        <v>96</v>
      </c>
      <c r="U198" s="122">
        <v>2</v>
      </c>
    </row>
    <row r="199" spans="1:21" ht="12.75" x14ac:dyDescent="0.2">
      <c r="A199" s="122" t="s">
        <v>550</v>
      </c>
      <c r="B199" s="122">
        <v>19</v>
      </c>
      <c r="C199" s="122">
        <v>11</v>
      </c>
      <c r="D199" s="122">
        <v>46</v>
      </c>
      <c r="E199" s="122">
        <v>31</v>
      </c>
      <c r="F199" s="122">
        <v>13</v>
      </c>
      <c r="G199" s="122">
        <v>16</v>
      </c>
      <c r="H199" s="122">
        <v>2</v>
      </c>
      <c r="I199" s="122">
        <v>4</v>
      </c>
      <c r="J199" s="122">
        <v>1</v>
      </c>
      <c r="K199" s="122">
        <v>1</v>
      </c>
      <c r="L199" s="122">
        <v>102</v>
      </c>
      <c r="M199" s="122">
        <v>10</v>
      </c>
      <c r="N199" s="122">
        <v>75</v>
      </c>
      <c r="O199" s="122">
        <v>10</v>
      </c>
      <c r="P199" s="122">
        <v>6</v>
      </c>
      <c r="Q199" s="122">
        <v>90</v>
      </c>
      <c r="R199" s="122">
        <v>38</v>
      </c>
      <c r="S199" s="122">
        <v>0</v>
      </c>
      <c r="T199" s="122">
        <v>8</v>
      </c>
      <c r="U199" s="122">
        <v>0</v>
      </c>
    </row>
    <row r="200" spans="1:21" ht="12.75" x14ac:dyDescent="0.2">
      <c r="A200" s="122" t="s">
        <v>551</v>
      </c>
      <c r="B200" s="122">
        <v>13</v>
      </c>
      <c r="C200" s="122">
        <v>8</v>
      </c>
      <c r="D200" s="122">
        <v>20</v>
      </c>
      <c r="E200" s="122">
        <v>64</v>
      </c>
      <c r="F200" s="122">
        <v>46</v>
      </c>
      <c r="G200" s="122">
        <v>11</v>
      </c>
      <c r="H200" s="122">
        <v>5</v>
      </c>
      <c r="I200" s="122">
        <v>12</v>
      </c>
      <c r="J200" s="122">
        <v>1</v>
      </c>
      <c r="K200" s="122">
        <v>18</v>
      </c>
      <c r="L200" s="122">
        <v>28</v>
      </c>
      <c r="M200" s="122">
        <v>22</v>
      </c>
      <c r="N200" s="122">
        <v>43</v>
      </c>
      <c r="O200" s="122">
        <v>13</v>
      </c>
      <c r="P200" s="122">
        <v>5</v>
      </c>
      <c r="Q200" s="122">
        <v>75</v>
      </c>
      <c r="R200" s="122">
        <v>29</v>
      </c>
      <c r="S200" s="122">
        <v>11</v>
      </c>
      <c r="T200" s="122">
        <v>10</v>
      </c>
      <c r="U200" s="122">
        <v>21</v>
      </c>
    </row>
    <row r="201" spans="1:21" ht="14.25" customHeight="1" x14ac:dyDescent="0.2">
      <c r="A201" s="19" t="s">
        <v>552</v>
      </c>
      <c r="B201" s="19"/>
      <c r="C201" s="19"/>
      <c r="D201" s="122"/>
      <c r="E201" s="122"/>
      <c r="F201" s="19"/>
      <c r="G201" s="122"/>
      <c r="H201" s="122"/>
      <c r="I201" s="19"/>
      <c r="J201" s="122"/>
      <c r="K201" s="122"/>
      <c r="L201" s="122"/>
      <c r="M201" s="122"/>
      <c r="N201" s="122"/>
      <c r="O201" s="19"/>
      <c r="P201" s="122"/>
      <c r="Q201" s="122"/>
      <c r="R201" s="122"/>
      <c r="S201" s="19"/>
      <c r="T201" s="122"/>
      <c r="U201" s="122"/>
    </row>
    <row r="202" spans="1:21" ht="12.75" x14ac:dyDescent="0.2">
      <c r="A202" s="122" t="s">
        <v>553</v>
      </c>
      <c r="B202" s="122">
        <v>42</v>
      </c>
      <c r="C202" s="122">
        <v>21</v>
      </c>
      <c r="D202" s="122">
        <v>46</v>
      </c>
      <c r="E202" s="122">
        <v>98</v>
      </c>
      <c r="F202" s="122">
        <v>67</v>
      </c>
      <c r="G202" s="122">
        <v>59</v>
      </c>
      <c r="H202" s="122">
        <v>45</v>
      </c>
      <c r="I202" s="122">
        <v>6</v>
      </c>
      <c r="J202" s="122">
        <v>4</v>
      </c>
      <c r="K202" s="122">
        <v>12</v>
      </c>
      <c r="L202" s="122">
        <v>82</v>
      </c>
      <c r="M202" s="122">
        <v>30</v>
      </c>
      <c r="N202" s="122">
        <v>74</v>
      </c>
      <c r="O202" s="122">
        <v>32</v>
      </c>
      <c r="P202" s="122">
        <v>15</v>
      </c>
      <c r="Q202" s="122">
        <v>91</v>
      </c>
      <c r="R202" s="122">
        <v>69</v>
      </c>
      <c r="S202" s="122">
        <v>31</v>
      </c>
      <c r="T202" s="122">
        <v>39</v>
      </c>
      <c r="U202" s="122">
        <v>3</v>
      </c>
    </row>
    <row r="203" spans="1:21" ht="12.75" x14ac:dyDescent="0.2">
      <c r="A203" s="122" t="s">
        <v>554</v>
      </c>
      <c r="B203" s="122">
        <v>9</v>
      </c>
      <c r="C203" s="122">
        <v>7</v>
      </c>
      <c r="D203" s="122">
        <v>16</v>
      </c>
      <c r="E203" s="122">
        <v>23</v>
      </c>
      <c r="F203" s="122">
        <v>13</v>
      </c>
      <c r="G203" s="122">
        <v>17</v>
      </c>
      <c r="H203" s="122">
        <v>14</v>
      </c>
      <c r="I203" s="122">
        <v>6</v>
      </c>
      <c r="J203" s="122">
        <v>0</v>
      </c>
      <c r="K203" s="122">
        <v>7</v>
      </c>
      <c r="L203" s="122">
        <v>24</v>
      </c>
      <c r="M203" s="122">
        <v>9</v>
      </c>
      <c r="N203" s="122">
        <v>12</v>
      </c>
      <c r="O203" s="122">
        <v>13</v>
      </c>
      <c r="P203" s="122">
        <v>6</v>
      </c>
      <c r="Q203" s="122">
        <v>22</v>
      </c>
      <c r="R203" s="122">
        <v>14</v>
      </c>
      <c r="S203" s="122">
        <v>6</v>
      </c>
      <c r="T203" s="122">
        <v>9</v>
      </c>
      <c r="U203" s="122">
        <v>0</v>
      </c>
    </row>
    <row r="204" spans="1:21" ht="12.75" x14ac:dyDescent="0.2">
      <c r="A204" s="122" t="s">
        <v>555</v>
      </c>
      <c r="B204" s="122">
        <v>25</v>
      </c>
      <c r="C204" s="122">
        <v>4</v>
      </c>
      <c r="D204" s="122">
        <v>29</v>
      </c>
      <c r="E204" s="122">
        <v>8</v>
      </c>
      <c r="F204" s="122">
        <v>10</v>
      </c>
      <c r="G204" s="122">
        <v>20</v>
      </c>
      <c r="H204" s="122">
        <v>22</v>
      </c>
      <c r="I204" s="122">
        <v>1</v>
      </c>
      <c r="J204" s="122">
        <v>0</v>
      </c>
      <c r="K204" s="122">
        <v>16</v>
      </c>
      <c r="L204" s="122">
        <v>85</v>
      </c>
      <c r="M204" s="122">
        <v>6</v>
      </c>
      <c r="N204" s="122">
        <v>39</v>
      </c>
      <c r="O204" s="122">
        <v>11</v>
      </c>
      <c r="P204" s="122">
        <v>18</v>
      </c>
      <c r="Q204" s="122">
        <v>59</v>
      </c>
      <c r="R204" s="122">
        <v>10</v>
      </c>
      <c r="S204" s="122">
        <v>2</v>
      </c>
      <c r="T204" s="122">
        <v>23</v>
      </c>
      <c r="U204" s="122">
        <v>1</v>
      </c>
    </row>
    <row r="205" spans="1:21" ht="12.75" x14ac:dyDescent="0.2">
      <c r="A205" s="122" t="s">
        <v>556</v>
      </c>
      <c r="B205" s="122">
        <v>20</v>
      </c>
      <c r="C205" s="122">
        <v>15</v>
      </c>
      <c r="D205" s="122">
        <v>23</v>
      </c>
      <c r="E205" s="122">
        <v>25</v>
      </c>
      <c r="F205" s="122">
        <v>39</v>
      </c>
      <c r="G205" s="122">
        <v>38</v>
      </c>
      <c r="H205" s="122">
        <v>21</v>
      </c>
      <c r="I205" s="122">
        <v>11</v>
      </c>
      <c r="J205" s="122">
        <v>1</v>
      </c>
      <c r="K205" s="122">
        <v>13</v>
      </c>
      <c r="L205" s="122">
        <v>44</v>
      </c>
      <c r="M205" s="122">
        <v>2</v>
      </c>
      <c r="N205" s="122">
        <v>35</v>
      </c>
      <c r="O205" s="122">
        <v>23</v>
      </c>
      <c r="P205" s="122">
        <v>5</v>
      </c>
      <c r="Q205" s="122">
        <v>57</v>
      </c>
      <c r="R205" s="122">
        <v>48</v>
      </c>
      <c r="S205" s="122">
        <v>14</v>
      </c>
      <c r="T205" s="122">
        <v>13</v>
      </c>
      <c r="U205" s="122">
        <v>2</v>
      </c>
    </row>
    <row r="206" spans="1:21" ht="12.75" x14ac:dyDescent="0.2">
      <c r="A206" s="122" t="s">
        <v>557</v>
      </c>
      <c r="B206" s="122">
        <v>16</v>
      </c>
      <c r="C206" s="122">
        <v>12</v>
      </c>
      <c r="D206" s="122">
        <v>11</v>
      </c>
      <c r="E206" s="122">
        <v>19</v>
      </c>
      <c r="F206" s="122">
        <v>29</v>
      </c>
      <c r="G206" s="122">
        <v>28</v>
      </c>
      <c r="H206" s="122">
        <v>9</v>
      </c>
      <c r="I206" s="122">
        <v>1</v>
      </c>
      <c r="J206" s="122">
        <v>1</v>
      </c>
      <c r="K206" s="122">
        <v>2</v>
      </c>
      <c r="L206" s="122">
        <v>51</v>
      </c>
      <c r="M206" s="122">
        <v>0</v>
      </c>
      <c r="N206" s="122">
        <v>17</v>
      </c>
      <c r="O206" s="122">
        <v>11</v>
      </c>
      <c r="P206" s="122">
        <v>2</v>
      </c>
      <c r="Q206" s="122">
        <v>20</v>
      </c>
      <c r="R206" s="122">
        <v>34</v>
      </c>
      <c r="S206" s="122">
        <v>0</v>
      </c>
      <c r="T206" s="122">
        <v>14</v>
      </c>
      <c r="U206" s="122">
        <v>3</v>
      </c>
    </row>
    <row r="207" spans="1:21" ht="12.75" x14ac:dyDescent="0.2">
      <c r="A207" s="122" t="s">
        <v>558</v>
      </c>
      <c r="B207" s="122">
        <v>37</v>
      </c>
      <c r="C207" s="122">
        <v>14</v>
      </c>
      <c r="D207" s="122">
        <v>16</v>
      </c>
      <c r="E207" s="122">
        <v>31</v>
      </c>
      <c r="F207" s="122">
        <v>14</v>
      </c>
      <c r="G207" s="122">
        <v>20</v>
      </c>
      <c r="H207" s="122">
        <v>1</v>
      </c>
      <c r="I207" s="122">
        <v>0</v>
      </c>
      <c r="J207" s="122">
        <v>2</v>
      </c>
      <c r="K207" s="122">
        <v>9</v>
      </c>
      <c r="L207" s="122">
        <v>58</v>
      </c>
      <c r="M207" s="122">
        <v>19</v>
      </c>
      <c r="N207" s="122">
        <v>29</v>
      </c>
      <c r="O207" s="122">
        <v>14</v>
      </c>
      <c r="P207" s="122">
        <v>5</v>
      </c>
      <c r="Q207" s="122">
        <v>63</v>
      </c>
      <c r="R207" s="122">
        <v>26</v>
      </c>
      <c r="S207" s="122">
        <v>0</v>
      </c>
      <c r="T207" s="122">
        <v>25</v>
      </c>
      <c r="U207" s="122">
        <v>1</v>
      </c>
    </row>
    <row r="208" spans="1:21" ht="12.75" x14ac:dyDescent="0.2">
      <c r="A208" s="122" t="s">
        <v>559</v>
      </c>
      <c r="B208" s="122">
        <v>12</v>
      </c>
      <c r="C208" s="122">
        <v>11</v>
      </c>
      <c r="D208" s="122">
        <v>17</v>
      </c>
      <c r="E208" s="122">
        <v>79</v>
      </c>
      <c r="F208" s="122">
        <v>48</v>
      </c>
      <c r="G208" s="122">
        <v>15</v>
      </c>
      <c r="H208" s="122">
        <v>8</v>
      </c>
      <c r="I208" s="122">
        <v>2</v>
      </c>
      <c r="J208" s="122">
        <v>4</v>
      </c>
      <c r="K208" s="122">
        <v>8</v>
      </c>
      <c r="L208" s="122">
        <v>30</v>
      </c>
      <c r="M208" s="122">
        <v>4</v>
      </c>
      <c r="N208" s="122">
        <v>100</v>
      </c>
      <c r="O208" s="122">
        <v>7</v>
      </c>
      <c r="P208" s="122">
        <v>2</v>
      </c>
      <c r="Q208" s="122">
        <v>90</v>
      </c>
      <c r="R208" s="122">
        <v>124</v>
      </c>
      <c r="S208" s="122">
        <v>3</v>
      </c>
      <c r="T208" s="122">
        <v>4</v>
      </c>
      <c r="U208" s="122">
        <v>1</v>
      </c>
    </row>
    <row r="209" spans="1:21" ht="12.75" x14ac:dyDescent="0.2">
      <c r="A209" s="122" t="s">
        <v>560</v>
      </c>
      <c r="B209" s="122">
        <v>83</v>
      </c>
      <c r="C209" s="122">
        <v>78</v>
      </c>
      <c r="D209" s="122">
        <v>70</v>
      </c>
      <c r="E209" s="122">
        <v>374</v>
      </c>
      <c r="F209" s="122">
        <v>247</v>
      </c>
      <c r="G209" s="122">
        <v>98</v>
      </c>
      <c r="H209" s="122">
        <v>71</v>
      </c>
      <c r="I209" s="122">
        <v>30</v>
      </c>
      <c r="J209" s="122">
        <v>25</v>
      </c>
      <c r="K209" s="122">
        <v>43</v>
      </c>
      <c r="L209" s="122">
        <v>258</v>
      </c>
      <c r="M209" s="122">
        <v>12</v>
      </c>
      <c r="N209" s="122">
        <v>313</v>
      </c>
      <c r="O209" s="122">
        <v>63</v>
      </c>
      <c r="P209" s="122">
        <v>21</v>
      </c>
      <c r="Q209" s="122">
        <v>383</v>
      </c>
      <c r="R209" s="122">
        <v>413</v>
      </c>
      <c r="S209" s="122">
        <v>24</v>
      </c>
      <c r="T209" s="122">
        <v>45</v>
      </c>
      <c r="U209" s="122">
        <v>26</v>
      </c>
    </row>
    <row r="210" spans="1:21" ht="12.75" x14ac:dyDescent="0.2">
      <c r="A210" s="122" t="s">
        <v>561</v>
      </c>
      <c r="B210" s="122">
        <v>21</v>
      </c>
      <c r="C210" s="122">
        <v>22</v>
      </c>
      <c r="D210" s="122">
        <v>39</v>
      </c>
      <c r="E210" s="122">
        <v>54</v>
      </c>
      <c r="F210" s="122">
        <v>43</v>
      </c>
      <c r="G210" s="122">
        <v>30</v>
      </c>
      <c r="H210" s="122">
        <v>9</v>
      </c>
      <c r="I210" s="122">
        <v>7</v>
      </c>
      <c r="J210" s="122">
        <v>2</v>
      </c>
      <c r="K210" s="122">
        <v>6</v>
      </c>
      <c r="L210" s="122">
        <v>37</v>
      </c>
      <c r="M210" s="122">
        <v>2</v>
      </c>
      <c r="N210" s="122">
        <v>32</v>
      </c>
      <c r="O210" s="122">
        <v>18</v>
      </c>
      <c r="P210" s="122">
        <v>2</v>
      </c>
      <c r="Q210" s="122">
        <v>39</v>
      </c>
      <c r="R210" s="122">
        <v>28</v>
      </c>
      <c r="S210" s="122">
        <v>10</v>
      </c>
      <c r="T210" s="122">
        <v>12</v>
      </c>
      <c r="U210" s="122">
        <v>3</v>
      </c>
    </row>
    <row r="211" spans="1:21" ht="12.75" x14ac:dyDescent="0.2">
      <c r="A211" s="122" t="s">
        <v>562</v>
      </c>
      <c r="B211" s="122">
        <v>16</v>
      </c>
      <c r="C211" s="122">
        <v>21</v>
      </c>
      <c r="D211" s="122">
        <v>47</v>
      </c>
      <c r="E211" s="122">
        <v>81</v>
      </c>
      <c r="F211" s="122">
        <v>68</v>
      </c>
      <c r="G211" s="122">
        <v>40</v>
      </c>
      <c r="H211" s="122">
        <v>33</v>
      </c>
      <c r="I211" s="122">
        <v>8</v>
      </c>
      <c r="J211" s="122">
        <v>8</v>
      </c>
      <c r="K211" s="122">
        <v>15</v>
      </c>
      <c r="L211" s="122">
        <v>129</v>
      </c>
      <c r="M211" s="122">
        <v>19</v>
      </c>
      <c r="N211" s="122">
        <v>70</v>
      </c>
      <c r="O211" s="122">
        <v>21</v>
      </c>
      <c r="P211" s="122">
        <v>16</v>
      </c>
      <c r="Q211" s="122">
        <v>129</v>
      </c>
      <c r="R211" s="122">
        <v>42</v>
      </c>
      <c r="S211" s="122">
        <v>4</v>
      </c>
      <c r="T211" s="122">
        <v>19</v>
      </c>
      <c r="U211" s="122">
        <v>6</v>
      </c>
    </row>
    <row r="212" spans="1:21" ht="12.75" x14ac:dyDescent="0.2">
      <c r="A212" s="122" t="s">
        <v>563</v>
      </c>
      <c r="B212" s="122">
        <v>5</v>
      </c>
      <c r="C212" s="122">
        <v>2</v>
      </c>
      <c r="D212" s="122">
        <v>5</v>
      </c>
      <c r="E212" s="122">
        <v>8</v>
      </c>
      <c r="F212" s="122">
        <v>5</v>
      </c>
      <c r="G212" s="122">
        <v>4</v>
      </c>
      <c r="H212" s="122">
        <v>3</v>
      </c>
      <c r="I212" s="122">
        <v>3</v>
      </c>
      <c r="J212" s="122">
        <v>0</v>
      </c>
      <c r="K212" s="122">
        <v>2</v>
      </c>
      <c r="L212" s="122">
        <v>21</v>
      </c>
      <c r="M212" s="122">
        <v>2</v>
      </c>
      <c r="N212" s="122">
        <v>6</v>
      </c>
      <c r="O212" s="122">
        <v>8</v>
      </c>
      <c r="P212" s="122">
        <v>1</v>
      </c>
      <c r="Q212" s="122">
        <v>13</v>
      </c>
      <c r="R212" s="122">
        <v>8</v>
      </c>
      <c r="S212" s="122">
        <v>0</v>
      </c>
      <c r="T212" s="122">
        <v>9</v>
      </c>
      <c r="U212" s="122">
        <v>3</v>
      </c>
    </row>
    <row r="213" spans="1:21" ht="12.75" x14ac:dyDescent="0.2">
      <c r="A213" s="122" t="s">
        <v>564</v>
      </c>
      <c r="B213" s="122">
        <v>7</v>
      </c>
      <c r="C213" s="122">
        <v>5</v>
      </c>
      <c r="D213" s="122">
        <v>9</v>
      </c>
      <c r="E213" s="122">
        <v>10</v>
      </c>
      <c r="F213" s="122">
        <v>11</v>
      </c>
      <c r="G213" s="122">
        <v>5</v>
      </c>
      <c r="H213" s="122">
        <v>5</v>
      </c>
      <c r="I213" s="122">
        <v>0</v>
      </c>
      <c r="J213" s="122">
        <v>0</v>
      </c>
      <c r="K213" s="122">
        <v>4</v>
      </c>
      <c r="L213" s="122">
        <v>19</v>
      </c>
      <c r="M213" s="122">
        <v>1</v>
      </c>
      <c r="N213" s="122">
        <v>14</v>
      </c>
      <c r="O213" s="122">
        <v>8</v>
      </c>
      <c r="P213" s="122">
        <v>3</v>
      </c>
      <c r="Q213" s="122">
        <v>23</v>
      </c>
      <c r="R213" s="122">
        <v>4</v>
      </c>
      <c r="S213" s="122">
        <v>0</v>
      </c>
      <c r="T213" s="122">
        <v>11</v>
      </c>
      <c r="U213" s="122">
        <v>0</v>
      </c>
    </row>
    <row r="214" spans="1:21" ht="12.75" x14ac:dyDescent="0.2">
      <c r="A214" s="122" t="s">
        <v>565</v>
      </c>
      <c r="B214" s="122">
        <v>25</v>
      </c>
      <c r="C214" s="122">
        <v>6</v>
      </c>
      <c r="D214" s="122">
        <v>14</v>
      </c>
      <c r="E214" s="122">
        <v>39</v>
      </c>
      <c r="F214" s="122">
        <v>26</v>
      </c>
      <c r="G214" s="122">
        <v>21</v>
      </c>
      <c r="H214" s="122">
        <v>11</v>
      </c>
      <c r="I214" s="122">
        <v>6</v>
      </c>
      <c r="J214" s="122">
        <v>0</v>
      </c>
      <c r="K214" s="122">
        <v>12</v>
      </c>
      <c r="L214" s="122">
        <v>73</v>
      </c>
      <c r="M214" s="122">
        <v>37</v>
      </c>
      <c r="N214" s="122">
        <v>52</v>
      </c>
      <c r="O214" s="122">
        <v>22</v>
      </c>
      <c r="P214" s="122">
        <v>7</v>
      </c>
      <c r="Q214" s="122">
        <v>78</v>
      </c>
      <c r="R214" s="122">
        <v>21</v>
      </c>
      <c r="S214" s="122">
        <v>1</v>
      </c>
      <c r="T214" s="122">
        <v>16</v>
      </c>
      <c r="U214" s="122">
        <v>1</v>
      </c>
    </row>
    <row r="215" spans="1:21" ht="12.75" x14ac:dyDescent="0.2">
      <c r="A215" s="122" t="s">
        <v>566</v>
      </c>
      <c r="B215" s="122">
        <v>50</v>
      </c>
      <c r="C215" s="122">
        <v>14</v>
      </c>
      <c r="D215" s="122">
        <v>29</v>
      </c>
      <c r="E215" s="122">
        <v>50</v>
      </c>
      <c r="F215" s="122">
        <v>32</v>
      </c>
      <c r="G215" s="122">
        <v>27</v>
      </c>
      <c r="H215" s="122">
        <v>18</v>
      </c>
      <c r="I215" s="122">
        <v>2</v>
      </c>
      <c r="J215" s="122">
        <v>1</v>
      </c>
      <c r="K215" s="122">
        <v>6</v>
      </c>
      <c r="L215" s="122">
        <v>78</v>
      </c>
      <c r="M215" s="122">
        <v>2</v>
      </c>
      <c r="N215" s="122">
        <v>44</v>
      </c>
      <c r="O215" s="122">
        <v>14</v>
      </c>
      <c r="P215" s="122">
        <v>8</v>
      </c>
      <c r="Q215" s="122">
        <v>71</v>
      </c>
      <c r="R215" s="122">
        <v>42</v>
      </c>
      <c r="S215" s="122">
        <v>1</v>
      </c>
      <c r="T215" s="122">
        <v>27</v>
      </c>
      <c r="U215" s="122">
        <v>4</v>
      </c>
    </row>
    <row r="216" spans="1:21" ht="12.75" x14ac:dyDescent="0.2">
      <c r="A216" s="122" t="s">
        <v>567</v>
      </c>
      <c r="B216" s="122">
        <v>28</v>
      </c>
      <c r="C216" s="122">
        <v>5</v>
      </c>
      <c r="D216" s="122">
        <v>11</v>
      </c>
      <c r="E216" s="122">
        <v>43</v>
      </c>
      <c r="F216" s="122">
        <v>24</v>
      </c>
      <c r="G216" s="122">
        <v>26</v>
      </c>
      <c r="H216" s="122">
        <v>10</v>
      </c>
      <c r="I216" s="122">
        <v>2</v>
      </c>
      <c r="J216" s="122">
        <v>2</v>
      </c>
      <c r="K216" s="122">
        <v>5</v>
      </c>
      <c r="L216" s="122">
        <v>44</v>
      </c>
      <c r="M216" s="122">
        <v>29</v>
      </c>
      <c r="N216" s="122">
        <v>27</v>
      </c>
      <c r="O216" s="122">
        <v>21</v>
      </c>
      <c r="P216" s="122">
        <v>6</v>
      </c>
      <c r="Q216" s="122">
        <v>74</v>
      </c>
      <c r="R216" s="122">
        <v>16</v>
      </c>
      <c r="S216" s="122">
        <v>1</v>
      </c>
      <c r="T216" s="122">
        <v>23</v>
      </c>
      <c r="U216" s="122">
        <v>1</v>
      </c>
    </row>
    <row r="217" spans="1:21" ht="12.75" x14ac:dyDescent="0.2">
      <c r="A217" s="122" t="s">
        <v>568</v>
      </c>
      <c r="B217" s="122">
        <v>39</v>
      </c>
      <c r="C217" s="122">
        <v>10</v>
      </c>
      <c r="D217" s="122">
        <v>19</v>
      </c>
      <c r="E217" s="122">
        <v>23</v>
      </c>
      <c r="F217" s="122">
        <v>25</v>
      </c>
      <c r="G217" s="122">
        <v>18</v>
      </c>
      <c r="H217" s="122">
        <v>9</v>
      </c>
      <c r="I217" s="122">
        <v>6</v>
      </c>
      <c r="J217" s="122">
        <v>1</v>
      </c>
      <c r="K217" s="122">
        <v>12</v>
      </c>
      <c r="L217" s="122">
        <v>48</v>
      </c>
      <c r="M217" s="122">
        <v>2</v>
      </c>
      <c r="N217" s="122">
        <v>15</v>
      </c>
      <c r="O217" s="122">
        <v>28</v>
      </c>
      <c r="P217" s="122">
        <v>1</v>
      </c>
      <c r="Q217" s="122">
        <v>45</v>
      </c>
      <c r="R217" s="122">
        <v>29</v>
      </c>
      <c r="S217" s="122">
        <v>5</v>
      </c>
      <c r="T217" s="122">
        <v>18</v>
      </c>
      <c r="U217" s="122">
        <v>0</v>
      </c>
    </row>
    <row r="218" spans="1:21" ht="14.25" customHeight="1" x14ac:dyDescent="0.2">
      <c r="A218" s="19" t="s">
        <v>569</v>
      </c>
      <c r="B218" s="19"/>
      <c r="C218" s="19"/>
      <c r="D218" s="122"/>
      <c r="E218" s="122"/>
      <c r="F218" s="19"/>
      <c r="G218" s="122"/>
      <c r="H218" s="122"/>
      <c r="I218" s="19"/>
      <c r="J218" s="122"/>
      <c r="K218" s="122"/>
      <c r="L218" s="122"/>
      <c r="M218" s="122"/>
      <c r="N218" s="122"/>
      <c r="O218" s="19"/>
      <c r="P218" s="122"/>
      <c r="Q218" s="122"/>
      <c r="R218" s="122"/>
      <c r="S218" s="19"/>
      <c r="T218" s="122"/>
      <c r="U218" s="122"/>
    </row>
    <row r="219" spans="1:21" ht="12.75" x14ac:dyDescent="0.2">
      <c r="A219" s="122" t="s">
        <v>570</v>
      </c>
      <c r="B219" s="122">
        <v>47</v>
      </c>
      <c r="C219" s="122">
        <v>14</v>
      </c>
      <c r="D219" s="122">
        <v>17</v>
      </c>
      <c r="E219" s="122">
        <v>32</v>
      </c>
      <c r="F219" s="122">
        <v>19</v>
      </c>
      <c r="G219" s="122">
        <v>24</v>
      </c>
      <c r="H219" s="122">
        <v>7</v>
      </c>
      <c r="I219" s="122">
        <v>11</v>
      </c>
      <c r="J219" s="122">
        <v>8</v>
      </c>
      <c r="K219" s="122">
        <v>8</v>
      </c>
      <c r="L219" s="122">
        <v>78</v>
      </c>
      <c r="M219" s="122">
        <v>9</v>
      </c>
      <c r="N219" s="122">
        <v>17</v>
      </c>
      <c r="O219" s="122">
        <v>14</v>
      </c>
      <c r="P219" s="122">
        <v>13</v>
      </c>
      <c r="Q219" s="122">
        <v>30</v>
      </c>
      <c r="R219" s="122">
        <v>32</v>
      </c>
      <c r="S219" s="122">
        <v>5</v>
      </c>
      <c r="T219" s="122">
        <v>7</v>
      </c>
      <c r="U219" s="122">
        <v>3</v>
      </c>
    </row>
    <row r="220" spans="1:21" ht="12.75" x14ac:dyDescent="0.2">
      <c r="A220" s="122" t="s">
        <v>571</v>
      </c>
      <c r="B220" s="122">
        <v>21</v>
      </c>
      <c r="C220" s="122">
        <v>11</v>
      </c>
      <c r="D220" s="122">
        <v>19</v>
      </c>
      <c r="E220" s="122">
        <v>29</v>
      </c>
      <c r="F220" s="122">
        <v>17</v>
      </c>
      <c r="G220" s="122">
        <v>22</v>
      </c>
      <c r="H220" s="122">
        <v>15</v>
      </c>
      <c r="I220" s="122">
        <v>2</v>
      </c>
      <c r="J220" s="122">
        <v>3</v>
      </c>
      <c r="K220" s="122">
        <v>9</v>
      </c>
      <c r="L220" s="122">
        <v>75</v>
      </c>
      <c r="M220" s="122">
        <v>10</v>
      </c>
      <c r="N220" s="122">
        <v>12</v>
      </c>
      <c r="O220" s="122">
        <v>8</v>
      </c>
      <c r="P220" s="122">
        <v>14</v>
      </c>
      <c r="Q220" s="122">
        <v>53</v>
      </c>
      <c r="R220" s="122">
        <v>12</v>
      </c>
      <c r="S220" s="122">
        <v>2</v>
      </c>
      <c r="T220" s="122">
        <v>29</v>
      </c>
      <c r="U220" s="122">
        <v>3</v>
      </c>
    </row>
    <row r="221" spans="1:21" ht="12.75" x14ac:dyDescent="0.2">
      <c r="A221" s="122" t="s">
        <v>572</v>
      </c>
      <c r="B221" s="122">
        <v>48</v>
      </c>
      <c r="C221" s="122">
        <v>17</v>
      </c>
      <c r="D221" s="122">
        <v>18</v>
      </c>
      <c r="E221" s="122">
        <v>63</v>
      </c>
      <c r="F221" s="122">
        <v>27</v>
      </c>
      <c r="G221" s="122">
        <v>33</v>
      </c>
      <c r="H221" s="122">
        <v>25</v>
      </c>
      <c r="I221" s="122">
        <v>7</v>
      </c>
      <c r="J221" s="122">
        <v>6</v>
      </c>
      <c r="K221" s="122">
        <v>11</v>
      </c>
      <c r="L221" s="122">
        <v>84</v>
      </c>
      <c r="M221" s="122">
        <v>11</v>
      </c>
      <c r="N221" s="122">
        <v>27</v>
      </c>
      <c r="O221" s="122">
        <v>8</v>
      </c>
      <c r="P221" s="122">
        <v>10</v>
      </c>
      <c r="Q221" s="122">
        <v>75</v>
      </c>
      <c r="R221" s="122">
        <v>63</v>
      </c>
      <c r="S221" s="122">
        <v>1</v>
      </c>
      <c r="T221" s="122">
        <v>15</v>
      </c>
      <c r="U221" s="122">
        <v>2</v>
      </c>
    </row>
    <row r="222" spans="1:21" ht="12.75" x14ac:dyDescent="0.2">
      <c r="A222" s="122" t="s">
        <v>573</v>
      </c>
      <c r="B222" s="122">
        <v>31</v>
      </c>
      <c r="C222" s="122">
        <v>4</v>
      </c>
      <c r="D222" s="122">
        <v>9</v>
      </c>
      <c r="E222" s="122">
        <v>6</v>
      </c>
      <c r="F222" s="122">
        <v>10</v>
      </c>
      <c r="G222" s="122">
        <v>7</v>
      </c>
      <c r="H222" s="122">
        <v>3</v>
      </c>
      <c r="I222" s="122">
        <v>1</v>
      </c>
      <c r="J222" s="122">
        <v>2</v>
      </c>
      <c r="K222" s="122">
        <v>8</v>
      </c>
      <c r="L222" s="122">
        <v>44</v>
      </c>
      <c r="M222" s="122">
        <v>24</v>
      </c>
      <c r="N222" s="122">
        <v>21</v>
      </c>
      <c r="O222" s="122">
        <v>8</v>
      </c>
      <c r="P222" s="122">
        <v>13</v>
      </c>
      <c r="Q222" s="122">
        <v>35</v>
      </c>
      <c r="R222" s="122">
        <v>10</v>
      </c>
      <c r="S222" s="122">
        <v>2</v>
      </c>
      <c r="T222" s="122">
        <v>3</v>
      </c>
      <c r="U222" s="122">
        <v>2</v>
      </c>
    </row>
    <row r="223" spans="1:21" ht="12.75" x14ac:dyDescent="0.2">
      <c r="A223" s="122" t="s">
        <v>574</v>
      </c>
      <c r="B223" s="122">
        <v>30</v>
      </c>
      <c r="C223" s="122">
        <v>26</v>
      </c>
      <c r="D223" s="122">
        <v>38</v>
      </c>
      <c r="E223" s="122">
        <v>81</v>
      </c>
      <c r="F223" s="122">
        <v>45</v>
      </c>
      <c r="G223" s="122">
        <v>22</v>
      </c>
      <c r="H223" s="122">
        <v>31</v>
      </c>
      <c r="I223" s="122">
        <v>10</v>
      </c>
      <c r="J223" s="122">
        <v>2</v>
      </c>
      <c r="K223" s="122">
        <v>21</v>
      </c>
      <c r="L223" s="122">
        <v>225</v>
      </c>
      <c r="M223" s="122">
        <v>32</v>
      </c>
      <c r="N223" s="122">
        <v>93</v>
      </c>
      <c r="O223" s="122">
        <v>13</v>
      </c>
      <c r="P223" s="122">
        <v>33</v>
      </c>
      <c r="Q223" s="122">
        <v>221</v>
      </c>
      <c r="R223" s="122">
        <v>84</v>
      </c>
      <c r="S223" s="122">
        <v>44</v>
      </c>
      <c r="T223" s="122">
        <v>58</v>
      </c>
      <c r="U223" s="122">
        <v>5</v>
      </c>
    </row>
    <row r="224" spans="1:21" ht="12.75" x14ac:dyDescent="0.2">
      <c r="A224" s="122" t="s">
        <v>575</v>
      </c>
      <c r="B224" s="122">
        <v>70</v>
      </c>
      <c r="C224" s="122">
        <v>16</v>
      </c>
      <c r="D224" s="122">
        <v>27</v>
      </c>
      <c r="E224" s="122">
        <v>111</v>
      </c>
      <c r="F224" s="122">
        <v>50</v>
      </c>
      <c r="G224" s="122">
        <v>36</v>
      </c>
      <c r="H224" s="122">
        <v>14</v>
      </c>
      <c r="I224" s="122">
        <v>13</v>
      </c>
      <c r="J224" s="122">
        <v>7</v>
      </c>
      <c r="K224" s="122">
        <v>21</v>
      </c>
      <c r="L224" s="122">
        <v>125</v>
      </c>
      <c r="M224" s="122">
        <v>4</v>
      </c>
      <c r="N224" s="122">
        <v>89</v>
      </c>
      <c r="O224" s="122">
        <v>8</v>
      </c>
      <c r="P224" s="122">
        <v>16</v>
      </c>
      <c r="Q224" s="122">
        <v>128</v>
      </c>
      <c r="R224" s="122">
        <v>68</v>
      </c>
      <c r="S224" s="122">
        <v>9</v>
      </c>
      <c r="T224" s="122">
        <v>31</v>
      </c>
      <c r="U224" s="122">
        <v>6</v>
      </c>
    </row>
    <row r="225" spans="1:21" ht="12.75" x14ac:dyDescent="0.2">
      <c r="A225" s="122" t="s">
        <v>576</v>
      </c>
      <c r="B225" s="122">
        <v>17</v>
      </c>
      <c r="C225" s="122">
        <v>4</v>
      </c>
      <c r="D225" s="122">
        <v>21</v>
      </c>
      <c r="E225" s="122">
        <v>12</v>
      </c>
      <c r="F225" s="122">
        <v>5</v>
      </c>
      <c r="G225" s="122">
        <v>14</v>
      </c>
      <c r="H225" s="122">
        <v>5</v>
      </c>
      <c r="I225" s="122">
        <v>7</v>
      </c>
      <c r="J225" s="122">
        <v>1</v>
      </c>
      <c r="K225" s="122">
        <v>5</v>
      </c>
      <c r="L225" s="122">
        <v>67</v>
      </c>
      <c r="M225" s="122">
        <v>2</v>
      </c>
      <c r="N225" s="122">
        <v>13</v>
      </c>
      <c r="O225" s="122">
        <v>6</v>
      </c>
      <c r="P225" s="122">
        <v>2</v>
      </c>
      <c r="Q225" s="122">
        <v>21</v>
      </c>
      <c r="R225" s="122">
        <v>6</v>
      </c>
      <c r="S225" s="122">
        <v>3</v>
      </c>
      <c r="T225" s="122">
        <v>16</v>
      </c>
      <c r="U225" s="122">
        <v>0</v>
      </c>
    </row>
    <row r="226" spans="1:21" ht="12.75" x14ac:dyDescent="0.2">
      <c r="A226" s="122" t="s">
        <v>577</v>
      </c>
      <c r="B226" s="122">
        <v>21</v>
      </c>
      <c r="C226" s="122">
        <v>7</v>
      </c>
      <c r="D226" s="122">
        <v>13</v>
      </c>
      <c r="E226" s="122">
        <v>10</v>
      </c>
      <c r="F226" s="122">
        <v>13</v>
      </c>
      <c r="G226" s="122">
        <v>20</v>
      </c>
      <c r="H226" s="122">
        <v>4</v>
      </c>
      <c r="I226" s="122">
        <v>6</v>
      </c>
      <c r="J226" s="122">
        <v>2</v>
      </c>
      <c r="K226" s="122">
        <v>6</v>
      </c>
      <c r="L226" s="122">
        <v>17</v>
      </c>
      <c r="M226" s="122">
        <v>2</v>
      </c>
      <c r="N226" s="122">
        <v>16</v>
      </c>
      <c r="O226" s="122">
        <v>11</v>
      </c>
      <c r="P226" s="122">
        <v>11</v>
      </c>
      <c r="Q226" s="122">
        <v>36</v>
      </c>
      <c r="R226" s="122">
        <v>15</v>
      </c>
      <c r="S226" s="122">
        <v>1</v>
      </c>
      <c r="T226" s="122">
        <v>2</v>
      </c>
      <c r="U226" s="122">
        <v>3</v>
      </c>
    </row>
    <row r="227" spans="1:21" ht="12.75" x14ac:dyDescent="0.2">
      <c r="A227" s="122" t="s">
        <v>578</v>
      </c>
      <c r="B227" s="122">
        <v>76</v>
      </c>
      <c r="C227" s="122">
        <v>36</v>
      </c>
      <c r="D227" s="122">
        <v>25</v>
      </c>
      <c r="E227" s="122">
        <v>78</v>
      </c>
      <c r="F227" s="122">
        <v>55</v>
      </c>
      <c r="G227" s="122">
        <v>52</v>
      </c>
      <c r="H227" s="122">
        <v>7</v>
      </c>
      <c r="I227" s="122">
        <v>7</v>
      </c>
      <c r="J227" s="122">
        <v>9</v>
      </c>
      <c r="K227" s="122">
        <v>27</v>
      </c>
      <c r="L227" s="122">
        <v>190</v>
      </c>
      <c r="M227" s="122">
        <v>2</v>
      </c>
      <c r="N227" s="122">
        <v>66</v>
      </c>
      <c r="O227" s="122">
        <v>31</v>
      </c>
      <c r="P227" s="122">
        <v>14</v>
      </c>
      <c r="Q227" s="122">
        <v>102</v>
      </c>
      <c r="R227" s="122">
        <v>52</v>
      </c>
      <c r="S227" s="122">
        <v>4</v>
      </c>
      <c r="T227" s="122">
        <v>33</v>
      </c>
      <c r="U227" s="122">
        <v>2</v>
      </c>
    </row>
    <row r="228" spans="1:21" ht="12.75" x14ac:dyDescent="0.2">
      <c r="A228" s="122" t="s">
        <v>579</v>
      </c>
      <c r="B228" s="122">
        <v>12</v>
      </c>
      <c r="C228" s="122">
        <v>5</v>
      </c>
      <c r="D228" s="122">
        <v>14</v>
      </c>
      <c r="E228" s="122">
        <v>8</v>
      </c>
      <c r="F228" s="122">
        <v>4</v>
      </c>
      <c r="G228" s="122">
        <v>9</v>
      </c>
      <c r="H228" s="122">
        <v>2</v>
      </c>
      <c r="I228" s="122">
        <v>3</v>
      </c>
      <c r="J228" s="122">
        <v>0</v>
      </c>
      <c r="K228" s="122">
        <v>6</v>
      </c>
      <c r="L228" s="122">
        <v>47</v>
      </c>
      <c r="M228" s="122">
        <v>2</v>
      </c>
      <c r="N228" s="122">
        <v>10</v>
      </c>
      <c r="O228" s="122">
        <v>8</v>
      </c>
      <c r="P228" s="122">
        <v>5</v>
      </c>
      <c r="Q228" s="122">
        <v>14</v>
      </c>
      <c r="R228" s="122">
        <v>6</v>
      </c>
      <c r="S228" s="122">
        <v>1</v>
      </c>
      <c r="T228" s="122">
        <v>4</v>
      </c>
      <c r="U228" s="122">
        <v>1</v>
      </c>
    </row>
    <row r="229" spans="1:21" ht="12.75" x14ac:dyDescent="0.2">
      <c r="A229" s="122" t="s">
        <v>580</v>
      </c>
      <c r="B229" s="122">
        <v>35</v>
      </c>
      <c r="C229" s="122">
        <v>11</v>
      </c>
      <c r="D229" s="122">
        <v>14</v>
      </c>
      <c r="E229" s="122">
        <v>27</v>
      </c>
      <c r="F229" s="122">
        <v>26</v>
      </c>
      <c r="G229" s="122">
        <v>13</v>
      </c>
      <c r="H229" s="122">
        <v>4</v>
      </c>
      <c r="I229" s="122">
        <v>4</v>
      </c>
      <c r="J229" s="122">
        <v>1</v>
      </c>
      <c r="K229" s="122">
        <v>8</v>
      </c>
      <c r="L229" s="122">
        <v>56</v>
      </c>
      <c r="M229" s="122">
        <v>3</v>
      </c>
      <c r="N229" s="122">
        <v>34</v>
      </c>
      <c r="O229" s="122">
        <v>10</v>
      </c>
      <c r="P229" s="122">
        <v>13</v>
      </c>
      <c r="Q229" s="122">
        <v>52</v>
      </c>
      <c r="R229" s="122">
        <v>27</v>
      </c>
      <c r="S229" s="122">
        <v>11</v>
      </c>
      <c r="T229" s="122">
        <v>16</v>
      </c>
      <c r="U229" s="122">
        <v>7</v>
      </c>
    </row>
    <row r="230" spans="1:21" ht="12.75" x14ac:dyDescent="0.2">
      <c r="A230" s="122" t="s">
        <v>569</v>
      </c>
      <c r="B230" s="122">
        <v>214</v>
      </c>
      <c r="C230" s="122">
        <v>80</v>
      </c>
      <c r="D230" s="122">
        <v>181</v>
      </c>
      <c r="E230" s="122">
        <v>589</v>
      </c>
      <c r="F230" s="122">
        <v>287</v>
      </c>
      <c r="G230" s="122">
        <v>138</v>
      </c>
      <c r="H230" s="122">
        <v>102</v>
      </c>
      <c r="I230" s="122">
        <v>43</v>
      </c>
      <c r="J230" s="122">
        <v>25</v>
      </c>
      <c r="K230" s="122">
        <v>102</v>
      </c>
      <c r="L230" s="122">
        <v>638</v>
      </c>
      <c r="M230" s="122">
        <v>6</v>
      </c>
      <c r="N230" s="122">
        <v>571</v>
      </c>
      <c r="O230" s="122">
        <v>62</v>
      </c>
      <c r="P230" s="122">
        <v>52</v>
      </c>
      <c r="Q230" s="122">
        <v>1139</v>
      </c>
      <c r="R230" s="122">
        <v>376</v>
      </c>
      <c r="S230" s="122">
        <v>66</v>
      </c>
      <c r="T230" s="122">
        <v>101</v>
      </c>
      <c r="U230" s="122">
        <v>73</v>
      </c>
    </row>
    <row r="231" spans="1:21" ht="14.25" customHeight="1" x14ac:dyDescent="0.2">
      <c r="A231" s="19" t="s">
        <v>581</v>
      </c>
      <c r="B231" s="19"/>
      <c r="C231" s="19"/>
      <c r="D231" s="122"/>
      <c r="E231" s="122"/>
      <c r="F231" s="19"/>
      <c r="G231" s="122"/>
      <c r="H231" s="122"/>
      <c r="I231" s="19"/>
      <c r="J231" s="122"/>
      <c r="K231" s="122"/>
      <c r="L231" s="122"/>
      <c r="M231" s="122"/>
      <c r="N231" s="122"/>
      <c r="O231" s="19"/>
      <c r="P231" s="122"/>
      <c r="Q231" s="122"/>
      <c r="R231" s="122"/>
      <c r="S231" s="19"/>
      <c r="T231" s="122"/>
      <c r="U231" s="122"/>
    </row>
    <row r="232" spans="1:21" ht="12.75" x14ac:dyDescent="0.2">
      <c r="A232" s="122" t="s">
        <v>582</v>
      </c>
      <c r="B232" s="122">
        <v>39</v>
      </c>
      <c r="C232" s="122">
        <v>7</v>
      </c>
      <c r="D232" s="122">
        <v>38</v>
      </c>
      <c r="E232" s="122">
        <v>60</v>
      </c>
      <c r="F232" s="122">
        <v>21</v>
      </c>
      <c r="G232" s="122">
        <v>18</v>
      </c>
      <c r="H232" s="122">
        <v>28</v>
      </c>
      <c r="I232" s="122">
        <v>21</v>
      </c>
      <c r="J232" s="122">
        <v>2</v>
      </c>
      <c r="K232" s="122">
        <v>15</v>
      </c>
      <c r="L232" s="122">
        <v>56</v>
      </c>
      <c r="M232" s="122">
        <v>6</v>
      </c>
      <c r="N232" s="122">
        <v>24</v>
      </c>
      <c r="O232" s="122">
        <v>19</v>
      </c>
      <c r="P232" s="122">
        <v>13</v>
      </c>
      <c r="Q232" s="122">
        <v>58</v>
      </c>
      <c r="R232" s="122">
        <v>36</v>
      </c>
      <c r="S232" s="122">
        <v>7</v>
      </c>
      <c r="T232" s="122">
        <v>18</v>
      </c>
      <c r="U232" s="122">
        <v>4</v>
      </c>
    </row>
    <row r="233" spans="1:21" ht="12.75" x14ac:dyDescent="0.2">
      <c r="A233" s="122" t="s">
        <v>583</v>
      </c>
      <c r="B233" s="122">
        <v>23</v>
      </c>
      <c r="C233" s="122">
        <v>27</v>
      </c>
      <c r="D233" s="122">
        <v>30</v>
      </c>
      <c r="E233" s="122">
        <v>75</v>
      </c>
      <c r="F233" s="122">
        <v>17</v>
      </c>
      <c r="G233" s="122">
        <v>18</v>
      </c>
      <c r="H233" s="122">
        <v>2</v>
      </c>
      <c r="I233" s="122">
        <v>0</v>
      </c>
      <c r="J233" s="122">
        <v>3</v>
      </c>
      <c r="K233" s="122">
        <v>4</v>
      </c>
      <c r="L233" s="122">
        <v>87</v>
      </c>
      <c r="M233" s="122">
        <v>20</v>
      </c>
      <c r="N233" s="122">
        <v>30</v>
      </c>
      <c r="O233" s="122">
        <v>8</v>
      </c>
      <c r="P233" s="122">
        <v>4</v>
      </c>
      <c r="Q233" s="122">
        <v>40</v>
      </c>
      <c r="R233" s="122">
        <v>35</v>
      </c>
      <c r="S233" s="122">
        <v>2</v>
      </c>
      <c r="T233" s="122">
        <v>8</v>
      </c>
      <c r="U233" s="122">
        <v>5</v>
      </c>
    </row>
    <row r="234" spans="1:21" ht="12.75" x14ac:dyDescent="0.2">
      <c r="A234" s="122" t="s">
        <v>584</v>
      </c>
      <c r="B234" s="122">
        <v>23</v>
      </c>
      <c r="C234" s="122">
        <v>17</v>
      </c>
      <c r="D234" s="122">
        <v>26</v>
      </c>
      <c r="E234" s="122">
        <v>40</v>
      </c>
      <c r="F234" s="122">
        <v>24</v>
      </c>
      <c r="G234" s="122">
        <v>23</v>
      </c>
      <c r="H234" s="122">
        <v>12</v>
      </c>
      <c r="I234" s="122">
        <v>10</v>
      </c>
      <c r="J234" s="122">
        <v>3</v>
      </c>
      <c r="K234" s="122">
        <v>28</v>
      </c>
      <c r="L234" s="122">
        <v>99</v>
      </c>
      <c r="M234" s="122">
        <v>1</v>
      </c>
      <c r="N234" s="122">
        <v>36</v>
      </c>
      <c r="O234" s="122">
        <v>27</v>
      </c>
      <c r="P234" s="122">
        <v>8</v>
      </c>
      <c r="Q234" s="122">
        <v>88</v>
      </c>
      <c r="R234" s="122">
        <v>42</v>
      </c>
      <c r="S234" s="122">
        <v>5</v>
      </c>
      <c r="T234" s="122">
        <v>16</v>
      </c>
      <c r="U234" s="122">
        <v>12</v>
      </c>
    </row>
    <row r="235" spans="1:21" ht="12.75" x14ac:dyDescent="0.2">
      <c r="A235" s="122" t="s">
        <v>585</v>
      </c>
      <c r="B235" s="122">
        <v>14</v>
      </c>
      <c r="C235" s="122">
        <v>2</v>
      </c>
      <c r="D235" s="122">
        <v>19</v>
      </c>
      <c r="E235" s="122">
        <v>29</v>
      </c>
      <c r="F235" s="122">
        <v>11</v>
      </c>
      <c r="G235" s="122">
        <v>23</v>
      </c>
      <c r="H235" s="122">
        <v>9</v>
      </c>
      <c r="I235" s="122">
        <v>10</v>
      </c>
      <c r="J235" s="122">
        <v>0</v>
      </c>
      <c r="K235" s="122">
        <v>9</v>
      </c>
      <c r="L235" s="122">
        <v>40</v>
      </c>
      <c r="M235" s="122">
        <v>5</v>
      </c>
      <c r="N235" s="122">
        <v>20</v>
      </c>
      <c r="O235" s="122">
        <v>20</v>
      </c>
      <c r="P235" s="122">
        <v>5</v>
      </c>
      <c r="Q235" s="122">
        <v>34</v>
      </c>
      <c r="R235" s="122">
        <v>26</v>
      </c>
      <c r="S235" s="122">
        <v>10</v>
      </c>
      <c r="T235" s="122">
        <v>13</v>
      </c>
      <c r="U235" s="122">
        <v>1</v>
      </c>
    </row>
    <row r="236" spans="1:21" ht="12.75" x14ac:dyDescent="0.2">
      <c r="A236" s="122" t="s">
        <v>586</v>
      </c>
      <c r="B236" s="122">
        <v>56</v>
      </c>
      <c r="C236" s="122">
        <v>43</v>
      </c>
      <c r="D236" s="122">
        <v>65</v>
      </c>
      <c r="E236" s="122">
        <v>108</v>
      </c>
      <c r="F236" s="122">
        <v>25</v>
      </c>
      <c r="G236" s="122">
        <v>42</v>
      </c>
      <c r="H236" s="122">
        <v>24</v>
      </c>
      <c r="I236" s="122">
        <v>4</v>
      </c>
      <c r="J236" s="122">
        <v>3</v>
      </c>
      <c r="K236" s="122">
        <v>17</v>
      </c>
      <c r="L236" s="122">
        <v>117</v>
      </c>
      <c r="M236" s="122">
        <v>37</v>
      </c>
      <c r="N236" s="122">
        <v>52</v>
      </c>
      <c r="O236" s="122">
        <v>24</v>
      </c>
      <c r="P236" s="122">
        <v>22</v>
      </c>
      <c r="Q236" s="122">
        <v>88</v>
      </c>
      <c r="R236" s="122">
        <v>79</v>
      </c>
      <c r="S236" s="122">
        <v>15</v>
      </c>
      <c r="T236" s="122">
        <v>35</v>
      </c>
      <c r="U236" s="122">
        <v>5</v>
      </c>
    </row>
    <row r="237" spans="1:21" ht="12.75" x14ac:dyDescent="0.2">
      <c r="A237" s="122" t="s">
        <v>587</v>
      </c>
      <c r="B237" s="122">
        <v>18</v>
      </c>
      <c r="C237" s="122">
        <v>12</v>
      </c>
      <c r="D237" s="122">
        <v>5</v>
      </c>
      <c r="E237" s="122">
        <v>16</v>
      </c>
      <c r="F237" s="122">
        <v>14</v>
      </c>
      <c r="G237" s="122">
        <v>11</v>
      </c>
      <c r="H237" s="122">
        <v>3</v>
      </c>
      <c r="I237" s="122">
        <v>2</v>
      </c>
      <c r="J237" s="122">
        <v>0</v>
      </c>
      <c r="K237" s="122">
        <v>3</v>
      </c>
      <c r="L237" s="122">
        <v>34</v>
      </c>
      <c r="M237" s="122">
        <v>9</v>
      </c>
      <c r="N237" s="122">
        <v>12</v>
      </c>
      <c r="O237" s="122">
        <v>6</v>
      </c>
      <c r="P237" s="122">
        <v>0</v>
      </c>
      <c r="Q237" s="122">
        <v>30</v>
      </c>
      <c r="R237" s="122">
        <v>18</v>
      </c>
      <c r="S237" s="122">
        <v>0</v>
      </c>
      <c r="T237" s="122">
        <v>9</v>
      </c>
      <c r="U237" s="122">
        <v>1</v>
      </c>
    </row>
    <row r="238" spans="1:21" ht="12.75" x14ac:dyDescent="0.2">
      <c r="A238" s="122" t="s">
        <v>588</v>
      </c>
      <c r="B238" s="122">
        <v>56</v>
      </c>
      <c r="C238" s="122">
        <v>40</v>
      </c>
      <c r="D238" s="122">
        <v>39</v>
      </c>
      <c r="E238" s="122">
        <v>53</v>
      </c>
      <c r="F238" s="122">
        <v>47</v>
      </c>
      <c r="G238" s="122">
        <v>26</v>
      </c>
      <c r="H238" s="122">
        <v>14</v>
      </c>
      <c r="I238" s="122">
        <v>3</v>
      </c>
      <c r="J238" s="122">
        <v>3</v>
      </c>
      <c r="K238" s="122">
        <v>24</v>
      </c>
      <c r="L238" s="122">
        <v>81</v>
      </c>
      <c r="M238" s="122">
        <v>2</v>
      </c>
      <c r="N238" s="122">
        <v>75</v>
      </c>
      <c r="O238" s="122">
        <v>42</v>
      </c>
      <c r="P238" s="122">
        <v>17</v>
      </c>
      <c r="Q238" s="122">
        <v>120</v>
      </c>
      <c r="R238" s="122">
        <v>88</v>
      </c>
      <c r="S238" s="122">
        <v>9</v>
      </c>
      <c r="T238" s="122">
        <v>15</v>
      </c>
      <c r="U238" s="122">
        <v>3</v>
      </c>
    </row>
    <row r="239" spans="1:21" ht="12.75" x14ac:dyDescent="0.2">
      <c r="A239" s="122" t="s">
        <v>589</v>
      </c>
      <c r="B239" s="122">
        <v>13</v>
      </c>
      <c r="C239" s="122">
        <v>8</v>
      </c>
      <c r="D239" s="122">
        <v>4</v>
      </c>
      <c r="E239" s="122">
        <v>12</v>
      </c>
      <c r="F239" s="122">
        <v>5</v>
      </c>
      <c r="G239" s="122">
        <v>11</v>
      </c>
      <c r="H239" s="122">
        <v>0</v>
      </c>
      <c r="I239" s="122">
        <v>0</v>
      </c>
      <c r="J239" s="122">
        <v>0</v>
      </c>
      <c r="K239" s="122">
        <v>0</v>
      </c>
      <c r="L239" s="122">
        <v>24</v>
      </c>
      <c r="M239" s="122">
        <v>1</v>
      </c>
      <c r="N239" s="122">
        <v>9</v>
      </c>
      <c r="O239" s="122">
        <v>9</v>
      </c>
      <c r="P239" s="122">
        <v>8</v>
      </c>
      <c r="Q239" s="122">
        <v>11</v>
      </c>
      <c r="R239" s="122">
        <v>10</v>
      </c>
      <c r="S239" s="122">
        <v>0</v>
      </c>
      <c r="T239" s="122">
        <v>2</v>
      </c>
      <c r="U239" s="122">
        <v>1</v>
      </c>
    </row>
    <row r="240" spans="1:21" ht="12.75" x14ac:dyDescent="0.2">
      <c r="A240" s="122" t="s">
        <v>590</v>
      </c>
      <c r="B240" s="122">
        <v>10</v>
      </c>
      <c r="C240" s="122">
        <v>22</v>
      </c>
      <c r="D240" s="122">
        <v>13</v>
      </c>
      <c r="E240" s="122">
        <v>30</v>
      </c>
      <c r="F240" s="122">
        <v>15</v>
      </c>
      <c r="G240" s="122">
        <v>27</v>
      </c>
      <c r="H240" s="122">
        <v>6</v>
      </c>
      <c r="I240" s="122">
        <v>2</v>
      </c>
      <c r="J240" s="122">
        <v>1</v>
      </c>
      <c r="K240" s="122">
        <v>8</v>
      </c>
      <c r="L240" s="122">
        <v>59</v>
      </c>
      <c r="M240" s="122">
        <v>5</v>
      </c>
      <c r="N240" s="122">
        <v>21</v>
      </c>
      <c r="O240" s="122">
        <v>21</v>
      </c>
      <c r="P240" s="122">
        <v>3</v>
      </c>
      <c r="Q240" s="122">
        <v>56</v>
      </c>
      <c r="R240" s="122">
        <v>25</v>
      </c>
      <c r="S240" s="122">
        <v>7</v>
      </c>
      <c r="T240" s="122">
        <v>17</v>
      </c>
      <c r="U240" s="122">
        <v>3</v>
      </c>
    </row>
    <row r="241" spans="1:21" ht="12.75" x14ac:dyDescent="0.2">
      <c r="A241" s="122" t="s">
        <v>591</v>
      </c>
      <c r="B241" s="122">
        <v>148</v>
      </c>
      <c r="C241" s="122">
        <v>142</v>
      </c>
      <c r="D241" s="122">
        <v>165</v>
      </c>
      <c r="E241" s="122">
        <v>409</v>
      </c>
      <c r="F241" s="122">
        <v>211</v>
      </c>
      <c r="G241" s="122">
        <v>118</v>
      </c>
      <c r="H241" s="122">
        <v>79</v>
      </c>
      <c r="I241" s="122">
        <v>26</v>
      </c>
      <c r="J241" s="122">
        <v>37</v>
      </c>
      <c r="K241" s="122">
        <v>94</v>
      </c>
      <c r="L241" s="122">
        <v>531</v>
      </c>
      <c r="M241" s="122">
        <v>21</v>
      </c>
      <c r="N241" s="122">
        <v>673</v>
      </c>
      <c r="O241" s="122">
        <v>90</v>
      </c>
      <c r="P241" s="122">
        <v>50</v>
      </c>
      <c r="Q241" s="122">
        <v>1191</v>
      </c>
      <c r="R241" s="122">
        <v>540</v>
      </c>
      <c r="S241" s="122">
        <v>37</v>
      </c>
      <c r="T241" s="122">
        <v>126</v>
      </c>
      <c r="U241" s="122">
        <v>86</v>
      </c>
    </row>
    <row r="242" spans="1:21" ht="14.25" customHeight="1" x14ac:dyDescent="0.2">
      <c r="A242" s="19" t="s">
        <v>592</v>
      </c>
      <c r="B242" s="19"/>
      <c r="C242" s="19"/>
      <c r="D242" s="122"/>
      <c r="E242" s="122"/>
      <c r="F242" s="19"/>
      <c r="G242" s="122"/>
      <c r="H242" s="122"/>
      <c r="I242" s="19"/>
      <c r="J242" s="122"/>
      <c r="K242" s="122"/>
      <c r="L242" s="122"/>
      <c r="M242" s="122"/>
      <c r="N242" s="122"/>
      <c r="O242" s="19"/>
      <c r="P242" s="122"/>
      <c r="Q242" s="122"/>
      <c r="R242" s="122"/>
      <c r="S242" s="19"/>
      <c r="T242" s="122"/>
      <c r="U242" s="122"/>
    </row>
    <row r="243" spans="1:21" ht="12.75" x14ac:dyDescent="0.2">
      <c r="A243" s="122" t="s">
        <v>593</v>
      </c>
      <c r="B243" s="122">
        <v>37</v>
      </c>
      <c r="C243" s="122">
        <v>49</v>
      </c>
      <c r="D243" s="122">
        <v>34</v>
      </c>
      <c r="E243" s="122">
        <v>46</v>
      </c>
      <c r="F243" s="122">
        <v>27</v>
      </c>
      <c r="G243" s="122">
        <v>50</v>
      </c>
      <c r="H243" s="122">
        <v>27</v>
      </c>
      <c r="I243" s="122">
        <v>3</v>
      </c>
      <c r="J243" s="122">
        <v>0</v>
      </c>
      <c r="K243" s="122">
        <v>8</v>
      </c>
      <c r="L243" s="122">
        <v>151</v>
      </c>
      <c r="M243" s="122">
        <v>28</v>
      </c>
      <c r="N243" s="122">
        <v>73</v>
      </c>
      <c r="O243" s="122">
        <v>25</v>
      </c>
      <c r="P243" s="122">
        <v>13</v>
      </c>
      <c r="Q243" s="122">
        <v>107</v>
      </c>
      <c r="R243" s="122">
        <v>42</v>
      </c>
      <c r="S243" s="122">
        <v>8</v>
      </c>
      <c r="T243" s="122">
        <v>27</v>
      </c>
      <c r="U243" s="122">
        <v>9</v>
      </c>
    </row>
    <row r="244" spans="1:21" ht="12.75" x14ac:dyDescent="0.2">
      <c r="A244" s="122" t="s">
        <v>594</v>
      </c>
      <c r="B244" s="122">
        <v>112</v>
      </c>
      <c r="C244" s="122">
        <v>47</v>
      </c>
      <c r="D244" s="122">
        <v>69</v>
      </c>
      <c r="E244" s="122">
        <v>152</v>
      </c>
      <c r="F244" s="122">
        <v>75</v>
      </c>
      <c r="G244" s="122">
        <v>63</v>
      </c>
      <c r="H244" s="122">
        <v>53</v>
      </c>
      <c r="I244" s="122">
        <v>7</v>
      </c>
      <c r="J244" s="122">
        <v>53</v>
      </c>
      <c r="K244" s="122">
        <v>30</v>
      </c>
      <c r="L244" s="122">
        <v>265</v>
      </c>
      <c r="M244" s="122">
        <v>17</v>
      </c>
      <c r="N244" s="122">
        <v>218</v>
      </c>
      <c r="O244" s="122">
        <v>34</v>
      </c>
      <c r="P244" s="122">
        <v>40</v>
      </c>
      <c r="Q244" s="122">
        <v>198</v>
      </c>
      <c r="R244" s="122">
        <v>209</v>
      </c>
      <c r="S244" s="122">
        <v>13</v>
      </c>
      <c r="T244" s="122">
        <v>79</v>
      </c>
      <c r="U244" s="122">
        <v>4</v>
      </c>
    </row>
    <row r="245" spans="1:21" ht="12.75" x14ac:dyDescent="0.2">
      <c r="A245" s="122" t="s">
        <v>595</v>
      </c>
      <c r="B245" s="122">
        <v>98</v>
      </c>
      <c r="C245" s="122">
        <v>48</v>
      </c>
      <c r="D245" s="122">
        <v>79</v>
      </c>
      <c r="E245" s="122">
        <v>305</v>
      </c>
      <c r="F245" s="122">
        <v>139</v>
      </c>
      <c r="G245" s="122">
        <v>86</v>
      </c>
      <c r="H245" s="122">
        <v>30</v>
      </c>
      <c r="I245" s="122">
        <v>22</v>
      </c>
      <c r="J245" s="122">
        <v>34</v>
      </c>
      <c r="K245" s="122">
        <v>42</v>
      </c>
      <c r="L245" s="122">
        <v>178</v>
      </c>
      <c r="M245" s="122">
        <v>7</v>
      </c>
      <c r="N245" s="122">
        <v>277</v>
      </c>
      <c r="O245" s="122">
        <v>48</v>
      </c>
      <c r="P245" s="122">
        <v>27</v>
      </c>
      <c r="Q245" s="122">
        <v>250</v>
      </c>
      <c r="R245" s="122">
        <v>185</v>
      </c>
      <c r="S245" s="122">
        <v>7</v>
      </c>
      <c r="T245" s="122">
        <v>61</v>
      </c>
      <c r="U245" s="122">
        <v>4</v>
      </c>
    </row>
    <row r="246" spans="1:21" ht="12.75" x14ac:dyDescent="0.2">
      <c r="A246" s="122" t="s">
        <v>596</v>
      </c>
      <c r="B246" s="122">
        <v>34</v>
      </c>
      <c r="C246" s="122">
        <v>16</v>
      </c>
      <c r="D246" s="122">
        <v>21</v>
      </c>
      <c r="E246" s="122">
        <v>22</v>
      </c>
      <c r="F246" s="122">
        <v>25</v>
      </c>
      <c r="G246" s="122">
        <v>21</v>
      </c>
      <c r="H246" s="122">
        <v>13</v>
      </c>
      <c r="I246" s="122">
        <v>5</v>
      </c>
      <c r="J246" s="122">
        <v>7</v>
      </c>
      <c r="K246" s="122">
        <v>11</v>
      </c>
      <c r="L246" s="122">
        <v>27</v>
      </c>
      <c r="M246" s="122">
        <v>6</v>
      </c>
      <c r="N246" s="122">
        <v>44</v>
      </c>
      <c r="O246" s="122">
        <v>17</v>
      </c>
      <c r="P246" s="122">
        <v>12</v>
      </c>
      <c r="Q246" s="122">
        <v>56</v>
      </c>
      <c r="R246" s="122">
        <v>37</v>
      </c>
      <c r="S246" s="122">
        <v>2</v>
      </c>
      <c r="T246" s="122">
        <v>12</v>
      </c>
      <c r="U246" s="122">
        <v>1</v>
      </c>
    </row>
    <row r="247" spans="1:21" ht="12.75" x14ac:dyDescent="0.2">
      <c r="A247" s="122" t="s">
        <v>597</v>
      </c>
      <c r="B247" s="122">
        <v>44</v>
      </c>
      <c r="C247" s="122">
        <v>17</v>
      </c>
      <c r="D247" s="122">
        <v>24</v>
      </c>
      <c r="E247" s="122">
        <v>58</v>
      </c>
      <c r="F247" s="122">
        <v>34</v>
      </c>
      <c r="G247" s="122">
        <v>37</v>
      </c>
      <c r="H247" s="122">
        <v>35</v>
      </c>
      <c r="I247" s="122">
        <v>4</v>
      </c>
      <c r="J247" s="122">
        <v>4</v>
      </c>
      <c r="K247" s="122">
        <v>8</v>
      </c>
      <c r="L247" s="122">
        <v>78</v>
      </c>
      <c r="M247" s="122">
        <v>14</v>
      </c>
      <c r="N247" s="122">
        <v>32</v>
      </c>
      <c r="O247" s="122">
        <v>13</v>
      </c>
      <c r="P247" s="122">
        <v>10</v>
      </c>
      <c r="Q247" s="122">
        <v>41</v>
      </c>
      <c r="R247" s="122">
        <v>29</v>
      </c>
      <c r="S247" s="122">
        <v>4</v>
      </c>
      <c r="T247" s="122">
        <v>12</v>
      </c>
      <c r="U247" s="122">
        <v>1</v>
      </c>
    </row>
    <row r="248" spans="1:21" ht="12.75" x14ac:dyDescent="0.2">
      <c r="A248" s="122" t="s">
        <v>598</v>
      </c>
      <c r="B248" s="122">
        <v>25</v>
      </c>
      <c r="C248" s="122">
        <v>18</v>
      </c>
      <c r="D248" s="122">
        <v>32</v>
      </c>
      <c r="E248" s="122">
        <v>63</v>
      </c>
      <c r="F248" s="122">
        <v>35</v>
      </c>
      <c r="G248" s="122">
        <v>17</v>
      </c>
      <c r="H248" s="122">
        <v>56</v>
      </c>
      <c r="I248" s="122">
        <v>3</v>
      </c>
      <c r="J248" s="122">
        <v>1</v>
      </c>
      <c r="K248" s="122">
        <v>18</v>
      </c>
      <c r="L248" s="122">
        <v>35</v>
      </c>
      <c r="M248" s="122">
        <v>2</v>
      </c>
      <c r="N248" s="122">
        <v>52</v>
      </c>
      <c r="O248" s="122">
        <v>15</v>
      </c>
      <c r="P248" s="122">
        <v>22</v>
      </c>
      <c r="Q248" s="122">
        <v>59</v>
      </c>
      <c r="R248" s="122">
        <v>60</v>
      </c>
      <c r="S248" s="122">
        <v>4</v>
      </c>
      <c r="T248" s="122">
        <v>10</v>
      </c>
      <c r="U248" s="122">
        <v>1</v>
      </c>
    </row>
    <row r="249" spans="1:21" ht="12.75" x14ac:dyDescent="0.2">
      <c r="A249" s="122" t="s">
        <v>599</v>
      </c>
      <c r="B249" s="122">
        <v>37</v>
      </c>
      <c r="C249" s="122">
        <v>12</v>
      </c>
      <c r="D249" s="122">
        <v>70</v>
      </c>
      <c r="E249" s="122">
        <v>69</v>
      </c>
      <c r="F249" s="122">
        <v>41</v>
      </c>
      <c r="G249" s="122">
        <v>39</v>
      </c>
      <c r="H249" s="122">
        <v>57</v>
      </c>
      <c r="I249" s="122">
        <v>6</v>
      </c>
      <c r="J249" s="122">
        <v>11</v>
      </c>
      <c r="K249" s="122">
        <v>7</v>
      </c>
      <c r="L249" s="122">
        <v>129</v>
      </c>
      <c r="M249" s="122">
        <v>38</v>
      </c>
      <c r="N249" s="122">
        <v>69</v>
      </c>
      <c r="O249" s="122">
        <v>12</v>
      </c>
      <c r="P249" s="122">
        <v>19</v>
      </c>
      <c r="Q249" s="122">
        <v>109</v>
      </c>
      <c r="R249" s="122">
        <v>136</v>
      </c>
      <c r="S249" s="122">
        <v>8</v>
      </c>
      <c r="T249" s="122">
        <v>19</v>
      </c>
      <c r="U249" s="122">
        <v>1</v>
      </c>
    </row>
    <row r="250" spans="1:21" ht="12.75" x14ac:dyDescent="0.2">
      <c r="A250" s="122" t="s">
        <v>600</v>
      </c>
      <c r="B250" s="122">
        <v>34</v>
      </c>
      <c r="C250" s="122">
        <v>2</v>
      </c>
      <c r="D250" s="122">
        <v>21</v>
      </c>
      <c r="E250" s="122">
        <v>39</v>
      </c>
      <c r="F250" s="122">
        <v>15</v>
      </c>
      <c r="G250" s="122">
        <v>18</v>
      </c>
      <c r="H250" s="122">
        <v>18</v>
      </c>
      <c r="I250" s="122">
        <v>5</v>
      </c>
      <c r="J250" s="122">
        <v>1</v>
      </c>
      <c r="K250" s="122">
        <v>4</v>
      </c>
      <c r="L250" s="122">
        <v>40</v>
      </c>
      <c r="M250" s="122">
        <v>3</v>
      </c>
      <c r="N250" s="122">
        <v>35</v>
      </c>
      <c r="O250" s="122">
        <v>8</v>
      </c>
      <c r="P250" s="122">
        <v>5</v>
      </c>
      <c r="Q250" s="122">
        <v>42</v>
      </c>
      <c r="R250" s="122">
        <v>18</v>
      </c>
      <c r="S250" s="122">
        <v>0</v>
      </c>
      <c r="T250" s="122">
        <v>7</v>
      </c>
      <c r="U250" s="122">
        <v>0</v>
      </c>
    </row>
    <row r="251" spans="1:21" ht="12.75" x14ac:dyDescent="0.2">
      <c r="A251" s="122" t="s">
        <v>601</v>
      </c>
      <c r="B251" s="122">
        <v>54</v>
      </c>
      <c r="C251" s="122">
        <v>34</v>
      </c>
      <c r="D251" s="122">
        <v>33</v>
      </c>
      <c r="E251" s="122">
        <v>86</v>
      </c>
      <c r="F251" s="122">
        <v>27</v>
      </c>
      <c r="G251" s="122">
        <v>28</v>
      </c>
      <c r="H251" s="122">
        <v>7</v>
      </c>
      <c r="I251" s="122">
        <v>3</v>
      </c>
      <c r="J251" s="122">
        <v>6</v>
      </c>
      <c r="K251" s="122">
        <v>7</v>
      </c>
      <c r="L251" s="122">
        <v>87</v>
      </c>
      <c r="M251" s="122">
        <v>3</v>
      </c>
      <c r="N251" s="122">
        <v>39</v>
      </c>
      <c r="O251" s="122">
        <v>21</v>
      </c>
      <c r="P251" s="122">
        <v>15</v>
      </c>
      <c r="Q251" s="122">
        <v>53</v>
      </c>
      <c r="R251" s="122">
        <v>65</v>
      </c>
      <c r="S251" s="122">
        <v>2</v>
      </c>
      <c r="T251" s="122">
        <v>26</v>
      </c>
      <c r="U251" s="122">
        <v>2</v>
      </c>
    </row>
    <row r="252" spans="1:21" ht="12.75" x14ac:dyDescent="0.2">
      <c r="A252" s="122" t="s">
        <v>602</v>
      </c>
      <c r="B252" s="122">
        <v>20</v>
      </c>
      <c r="C252" s="122">
        <v>17</v>
      </c>
      <c r="D252" s="122">
        <v>5</v>
      </c>
      <c r="E252" s="122">
        <v>23</v>
      </c>
      <c r="F252" s="122">
        <v>17</v>
      </c>
      <c r="G252" s="122">
        <v>18</v>
      </c>
      <c r="H252" s="122">
        <v>5</v>
      </c>
      <c r="I252" s="122">
        <v>3</v>
      </c>
      <c r="J252" s="122">
        <v>0</v>
      </c>
      <c r="K252" s="122">
        <v>3</v>
      </c>
      <c r="L252" s="122">
        <v>45</v>
      </c>
      <c r="M252" s="122">
        <v>3</v>
      </c>
      <c r="N252" s="122">
        <v>21</v>
      </c>
      <c r="O252" s="122">
        <v>6</v>
      </c>
      <c r="P252" s="122">
        <v>7</v>
      </c>
      <c r="Q252" s="122">
        <v>22</v>
      </c>
      <c r="R252" s="122">
        <v>17</v>
      </c>
      <c r="S252" s="122">
        <v>3</v>
      </c>
      <c r="T252" s="122">
        <v>6</v>
      </c>
      <c r="U252" s="122">
        <v>1</v>
      </c>
    </row>
    <row r="253" spans="1:21" ht="12.75" x14ac:dyDescent="0.2">
      <c r="A253" s="122" t="s">
        <v>603</v>
      </c>
      <c r="B253" s="122">
        <v>22</v>
      </c>
      <c r="C253" s="122">
        <v>23</v>
      </c>
      <c r="D253" s="122">
        <v>21</v>
      </c>
      <c r="E253" s="122">
        <v>17</v>
      </c>
      <c r="F253" s="122">
        <v>15</v>
      </c>
      <c r="G253" s="122">
        <v>18</v>
      </c>
      <c r="H253" s="122">
        <v>3</v>
      </c>
      <c r="I253" s="122">
        <v>2</v>
      </c>
      <c r="J253" s="122">
        <v>1</v>
      </c>
      <c r="K253" s="122">
        <v>15</v>
      </c>
      <c r="L253" s="122">
        <v>10</v>
      </c>
      <c r="M253" s="122">
        <v>0</v>
      </c>
      <c r="N253" s="122">
        <v>40</v>
      </c>
      <c r="O253" s="122">
        <v>26</v>
      </c>
      <c r="P253" s="122">
        <v>5</v>
      </c>
      <c r="Q253" s="122">
        <v>40</v>
      </c>
      <c r="R253" s="122">
        <v>22</v>
      </c>
      <c r="S253" s="122">
        <v>1</v>
      </c>
      <c r="T253" s="122">
        <v>10</v>
      </c>
      <c r="U253" s="122">
        <v>1</v>
      </c>
    </row>
    <row r="254" spans="1:21" ht="12.75" x14ac:dyDescent="0.2">
      <c r="A254" s="122" t="s">
        <v>604</v>
      </c>
      <c r="B254" s="122">
        <v>14</v>
      </c>
      <c r="C254" s="122">
        <v>3</v>
      </c>
      <c r="D254" s="122">
        <v>23</v>
      </c>
      <c r="E254" s="122">
        <v>37</v>
      </c>
      <c r="F254" s="122">
        <v>14</v>
      </c>
      <c r="G254" s="122">
        <v>12</v>
      </c>
      <c r="H254" s="122">
        <v>19</v>
      </c>
      <c r="I254" s="122">
        <v>5</v>
      </c>
      <c r="J254" s="122">
        <v>2</v>
      </c>
      <c r="K254" s="122">
        <v>5</v>
      </c>
      <c r="L254" s="122">
        <v>43</v>
      </c>
      <c r="M254" s="122">
        <v>7</v>
      </c>
      <c r="N254" s="122">
        <v>21</v>
      </c>
      <c r="O254" s="122">
        <v>9</v>
      </c>
      <c r="P254" s="122">
        <v>12</v>
      </c>
      <c r="Q254" s="122">
        <v>29</v>
      </c>
      <c r="R254" s="122">
        <v>49</v>
      </c>
      <c r="S254" s="122">
        <v>1</v>
      </c>
      <c r="T254" s="122">
        <v>11</v>
      </c>
      <c r="U254" s="122">
        <v>0</v>
      </c>
    </row>
    <row r="255" spans="1:21" ht="12.75" x14ac:dyDescent="0.2">
      <c r="A255" s="122" t="s">
        <v>605</v>
      </c>
      <c r="B255" s="122">
        <v>34</v>
      </c>
      <c r="C255" s="122">
        <v>11</v>
      </c>
      <c r="D255" s="122">
        <v>24</v>
      </c>
      <c r="E255" s="122">
        <v>39</v>
      </c>
      <c r="F255" s="122">
        <v>27</v>
      </c>
      <c r="G255" s="122">
        <v>24</v>
      </c>
      <c r="H255" s="122">
        <v>11</v>
      </c>
      <c r="I255" s="122">
        <v>1</v>
      </c>
      <c r="J255" s="122">
        <v>5</v>
      </c>
      <c r="K255" s="122">
        <v>8</v>
      </c>
      <c r="L255" s="122">
        <v>42</v>
      </c>
      <c r="M255" s="122">
        <v>4</v>
      </c>
      <c r="N255" s="122">
        <v>28</v>
      </c>
      <c r="O255" s="122">
        <v>9</v>
      </c>
      <c r="P255" s="122">
        <v>8</v>
      </c>
      <c r="Q255" s="122">
        <v>38</v>
      </c>
      <c r="R255" s="122">
        <v>30</v>
      </c>
      <c r="S255" s="122">
        <v>5</v>
      </c>
      <c r="T255" s="122">
        <v>7</v>
      </c>
      <c r="U255" s="122">
        <v>1</v>
      </c>
    </row>
    <row r="256" spans="1:21" ht="12.75" x14ac:dyDescent="0.2">
      <c r="A256" s="122" t="s">
        <v>606</v>
      </c>
      <c r="B256" s="122">
        <v>17</v>
      </c>
      <c r="C256" s="122">
        <v>29</v>
      </c>
      <c r="D256" s="122">
        <v>8</v>
      </c>
      <c r="E256" s="122">
        <v>6</v>
      </c>
      <c r="F256" s="122">
        <v>9</v>
      </c>
      <c r="G256" s="122">
        <v>10</v>
      </c>
      <c r="H256" s="122">
        <v>2</v>
      </c>
      <c r="I256" s="122">
        <v>6</v>
      </c>
      <c r="J256" s="122">
        <v>0</v>
      </c>
      <c r="K256" s="122">
        <v>4</v>
      </c>
      <c r="L256" s="122">
        <v>37</v>
      </c>
      <c r="M256" s="122">
        <v>11</v>
      </c>
      <c r="N256" s="122">
        <v>7</v>
      </c>
      <c r="O256" s="122">
        <v>10</v>
      </c>
      <c r="P256" s="122">
        <v>3</v>
      </c>
      <c r="Q256" s="122">
        <v>32</v>
      </c>
      <c r="R256" s="122">
        <v>17</v>
      </c>
      <c r="S256" s="122">
        <v>1</v>
      </c>
      <c r="T256" s="122">
        <v>5</v>
      </c>
      <c r="U256" s="122">
        <v>0</v>
      </c>
    </row>
    <row r="257" spans="1:21" ht="12.75" x14ac:dyDescent="0.2">
      <c r="A257" s="122" t="s">
        <v>607</v>
      </c>
      <c r="B257" s="122">
        <v>13</v>
      </c>
      <c r="C257" s="122">
        <v>5</v>
      </c>
      <c r="D257" s="122">
        <v>13</v>
      </c>
      <c r="E257" s="122">
        <v>17</v>
      </c>
      <c r="F257" s="122">
        <v>10</v>
      </c>
      <c r="G257" s="122">
        <v>28</v>
      </c>
      <c r="H257" s="122">
        <v>1</v>
      </c>
      <c r="I257" s="122">
        <v>1</v>
      </c>
      <c r="J257" s="122">
        <v>0</v>
      </c>
      <c r="K257" s="122">
        <v>7</v>
      </c>
      <c r="L257" s="122">
        <v>49</v>
      </c>
      <c r="M257" s="122">
        <v>9</v>
      </c>
      <c r="N257" s="122">
        <v>11</v>
      </c>
      <c r="O257" s="122">
        <v>13</v>
      </c>
      <c r="P257" s="122">
        <v>9</v>
      </c>
      <c r="Q257" s="122">
        <v>21</v>
      </c>
      <c r="R257" s="122">
        <v>11</v>
      </c>
      <c r="S257" s="122">
        <v>0</v>
      </c>
      <c r="T257" s="122">
        <v>19</v>
      </c>
      <c r="U257" s="122">
        <v>1</v>
      </c>
    </row>
    <row r="258" spans="1:21" ht="14.25" customHeight="1" x14ac:dyDescent="0.2">
      <c r="A258" s="19" t="s">
        <v>608</v>
      </c>
      <c r="B258" s="19"/>
      <c r="C258" s="19"/>
      <c r="D258" s="122"/>
      <c r="E258" s="122"/>
      <c r="F258" s="19"/>
      <c r="G258" s="122"/>
      <c r="H258" s="122"/>
      <c r="I258" s="19"/>
      <c r="J258" s="122"/>
      <c r="K258" s="122"/>
      <c r="L258" s="122"/>
      <c r="M258" s="122"/>
      <c r="N258" s="122"/>
      <c r="O258" s="19"/>
      <c r="P258" s="122"/>
      <c r="Q258" s="122"/>
      <c r="R258" s="122"/>
      <c r="S258" s="19"/>
      <c r="T258" s="122"/>
      <c r="U258" s="122"/>
    </row>
    <row r="259" spans="1:21" ht="12.75" x14ac:dyDescent="0.2">
      <c r="A259" s="122" t="s">
        <v>609</v>
      </c>
      <c r="B259" s="122">
        <v>66</v>
      </c>
      <c r="C259" s="122">
        <v>26</v>
      </c>
      <c r="D259" s="122">
        <v>21</v>
      </c>
      <c r="E259" s="122">
        <v>111</v>
      </c>
      <c r="F259" s="122">
        <v>42</v>
      </c>
      <c r="G259" s="122">
        <v>42</v>
      </c>
      <c r="H259" s="122">
        <v>8</v>
      </c>
      <c r="I259" s="122">
        <v>2</v>
      </c>
      <c r="J259" s="122">
        <v>3</v>
      </c>
      <c r="K259" s="122">
        <v>29</v>
      </c>
      <c r="L259" s="122">
        <v>154</v>
      </c>
      <c r="M259" s="122">
        <v>20</v>
      </c>
      <c r="N259" s="122">
        <v>62</v>
      </c>
      <c r="O259" s="122">
        <v>40</v>
      </c>
      <c r="P259" s="122">
        <v>22</v>
      </c>
      <c r="Q259" s="122">
        <v>86</v>
      </c>
      <c r="R259" s="122">
        <v>66</v>
      </c>
      <c r="S259" s="122">
        <v>4</v>
      </c>
      <c r="T259" s="122">
        <v>31</v>
      </c>
      <c r="U259" s="122">
        <v>27</v>
      </c>
    </row>
    <row r="260" spans="1:21" ht="12.75" x14ac:dyDescent="0.2">
      <c r="A260" s="122" t="s">
        <v>610</v>
      </c>
      <c r="B260" s="122">
        <v>132</v>
      </c>
      <c r="C260" s="122">
        <v>121</v>
      </c>
      <c r="D260" s="122">
        <v>131</v>
      </c>
      <c r="E260" s="122">
        <v>313</v>
      </c>
      <c r="F260" s="122">
        <v>177</v>
      </c>
      <c r="G260" s="122">
        <v>84</v>
      </c>
      <c r="H260" s="122">
        <v>98</v>
      </c>
      <c r="I260" s="122">
        <v>38</v>
      </c>
      <c r="J260" s="122">
        <v>42</v>
      </c>
      <c r="K260" s="122">
        <v>120</v>
      </c>
      <c r="L260" s="122">
        <v>448</v>
      </c>
      <c r="M260" s="122">
        <v>45</v>
      </c>
      <c r="N260" s="122">
        <v>300</v>
      </c>
      <c r="O260" s="122">
        <v>73</v>
      </c>
      <c r="P260" s="122">
        <v>45</v>
      </c>
      <c r="Q260" s="122">
        <v>616</v>
      </c>
      <c r="R260" s="122">
        <v>326</v>
      </c>
      <c r="S260" s="122">
        <v>51</v>
      </c>
      <c r="T260" s="122">
        <v>72</v>
      </c>
      <c r="U260" s="122">
        <v>13</v>
      </c>
    </row>
    <row r="261" spans="1:21" ht="12.75" x14ac:dyDescent="0.2">
      <c r="A261" s="122" t="s">
        <v>611</v>
      </c>
      <c r="B261" s="122">
        <v>27</v>
      </c>
      <c r="C261" s="122">
        <v>14</v>
      </c>
      <c r="D261" s="122">
        <v>27</v>
      </c>
      <c r="E261" s="122">
        <v>16</v>
      </c>
      <c r="F261" s="122">
        <v>22</v>
      </c>
      <c r="G261" s="122">
        <v>14</v>
      </c>
      <c r="H261" s="122">
        <v>6</v>
      </c>
      <c r="I261" s="122">
        <v>3</v>
      </c>
      <c r="J261" s="122">
        <v>2</v>
      </c>
      <c r="K261" s="122">
        <v>17</v>
      </c>
      <c r="L261" s="122">
        <v>54</v>
      </c>
      <c r="M261" s="122">
        <v>29</v>
      </c>
      <c r="N261" s="122">
        <v>20</v>
      </c>
      <c r="O261" s="122">
        <v>19</v>
      </c>
      <c r="P261" s="122">
        <v>16</v>
      </c>
      <c r="Q261" s="122">
        <v>45</v>
      </c>
      <c r="R261" s="122">
        <v>19</v>
      </c>
      <c r="S261" s="122">
        <v>5</v>
      </c>
      <c r="T261" s="122">
        <v>8</v>
      </c>
      <c r="U261" s="122">
        <v>0</v>
      </c>
    </row>
    <row r="262" spans="1:21" ht="12.75" x14ac:dyDescent="0.2">
      <c r="A262" s="122" t="s">
        <v>612</v>
      </c>
      <c r="B262" s="122">
        <v>81</v>
      </c>
      <c r="C262" s="122">
        <v>28</v>
      </c>
      <c r="D262" s="122">
        <v>27</v>
      </c>
      <c r="E262" s="122">
        <v>169</v>
      </c>
      <c r="F262" s="122">
        <v>76</v>
      </c>
      <c r="G262" s="122">
        <v>36</v>
      </c>
      <c r="H262" s="122">
        <v>60</v>
      </c>
      <c r="I262" s="122">
        <v>25</v>
      </c>
      <c r="J262" s="122">
        <v>0</v>
      </c>
      <c r="K262" s="122">
        <v>9</v>
      </c>
      <c r="L262" s="122">
        <v>150</v>
      </c>
      <c r="M262" s="122">
        <v>35</v>
      </c>
      <c r="N262" s="122">
        <v>107</v>
      </c>
      <c r="O262" s="122">
        <v>40</v>
      </c>
      <c r="P262" s="122">
        <v>27</v>
      </c>
      <c r="Q262" s="122">
        <v>135</v>
      </c>
      <c r="R262" s="122">
        <v>111</v>
      </c>
      <c r="S262" s="122">
        <v>13</v>
      </c>
      <c r="T262" s="122">
        <v>43</v>
      </c>
      <c r="U262" s="122">
        <v>3</v>
      </c>
    </row>
    <row r="263" spans="1:21" ht="12.75" x14ac:dyDescent="0.2">
      <c r="A263" s="122" t="s">
        <v>613</v>
      </c>
      <c r="B263" s="122">
        <v>44</v>
      </c>
      <c r="C263" s="122">
        <v>34</v>
      </c>
      <c r="D263" s="122">
        <v>14</v>
      </c>
      <c r="E263" s="122">
        <v>61</v>
      </c>
      <c r="F263" s="122">
        <v>48</v>
      </c>
      <c r="G263" s="122">
        <v>25</v>
      </c>
      <c r="H263" s="122">
        <v>14</v>
      </c>
      <c r="I263" s="122">
        <v>14</v>
      </c>
      <c r="J263" s="122">
        <v>1</v>
      </c>
      <c r="K263" s="122">
        <v>13</v>
      </c>
      <c r="L263" s="122">
        <v>116</v>
      </c>
      <c r="M263" s="122">
        <v>24</v>
      </c>
      <c r="N263" s="122">
        <v>51</v>
      </c>
      <c r="O263" s="122">
        <v>42</v>
      </c>
      <c r="P263" s="122">
        <v>13</v>
      </c>
      <c r="Q263" s="122">
        <v>69</v>
      </c>
      <c r="R263" s="122">
        <v>33</v>
      </c>
      <c r="S263" s="122">
        <v>13</v>
      </c>
      <c r="T263" s="122">
        <v>15</v>
      </c>
      <c r="U263" s="122">
        <v>9</v>
      </c>
    </row>
    <row r="264" spans="1:21" ht="12.75" x14ac:dyDescent="0.2">
      <c r="A264" s="122" t="s">
        <v>614</v>
      </c>
      <c r="B264" s="122">
        <v>24</v>
      </c>
      <c r="C264" s="122">
        <v>3</v>
      </c>
      <c r="D264" s="122">
        <v>20</v>
      </c>
      <c r="E264" s="122">
        <v>33</v>
      </c>
      <c r="F264" s="122">
        <v>18</v>
      </c>
      <c r="G264" s="122">
        <v>27</v>
      </c>
      <c r="H264" s="122">
        <v>5</v>
      </c>
      <c r="I264" s="122">
        <v>9</v>
      </c>
      <c r="J264" s="122">
        <v>2</v>
      </c>
      <c r="K264" s="122">
        <v>2</v>
      </c>
      <c r="L264" s="122">
        <v>35</v>
      </c>
      <c r="M264" s="122">
        <v>10</v>
      </c>
      <c r="N264" s="122">
        <v>24</v>
      </c>
      <c r="O264" s="122">
        <v>13</v>
      </c>
      <c r="P264" s="122">
        <v>6</v>
      </c>
      <c r="Q264" s="122">
        <v>26</v>
      </c>
      <c r="R264" s="122">
        <v>17</v>
      </c>
      <c r="S264" s="122">
        <v>4</v>
      </c>
      <c r="T264" s="122">
        <v>19</v>
      </c>
      <c r="U264" s="122">
        <v>1</v>
      </c>
    </row>
    <row r="265" spans="1:21" ht="12.75" x14ac:dyDescent="0.2">
      <c r="A265" s="122" t="s">
        <v>615</v>
      </c>
      <c r="B265" s="122">
        <v>9</v>
      </c>
      <c r="C265" s="122">
        <v>8</v>
      </c>
      <c r="D265" s="122">
        <v>15</v>
      </c>
      <c r="E265" s="122">
        <v>11</v>
      </c>
      <c r="F265" s="122">
        <v>13</v>
      </c>
      <c r="G265" s="122">
        <v>7</v>
      </c>
      <c r="H265" s="122">
        <v>8</v>
      </c>
      <c r="I265" s="122">
        <v>0</v>
      </c>
      <c r="J265" s="122">
        <v>4</v>
      </c>
      <c r="K265" s="122">
        <v>3</v>
      </c>
      <c r="L265" s="122">
        <v>33</v>
      </c>
      <c r="M265" s="122">
        <v>7</v>
      </c>
      <c r="N265" s="122">
        <v>12</v>
      </c>
      <c r="O265" s="122">
        <v>13</v>
      </c>
      <c r="P265" s="122">
        <v>5</v>
      </c>
      <c r="Q265" s="122">
        <v>20</v>
      </c>
      <c r="R265" s="122">
        <v>10</v>
      </c>
      <c r="S265" s="122">
        <v>1</v>
      </c>
      <c r="T265" s="122">
        <v>5</v>
      </c>
      <c r="U265" s="122">
        <v>2</v>
      </c>
    </row>
    <row r="266" spans="1:21" ht="12.75" x14ac:dyDescent="0.2">
      <c r="A266" s="122" t="s">
        <v>616</v>
      </c>
      <c r="B266" s="122">
        <v>12</v>
      </c>
      <c r="C266" s="122">
        <v>41</v>
      </c>
      <c r="D266" s="122">
        <v>12</v>
      </c>
      <c r="E266" s="122">
        <v>57</v>
      </c>
      <c r="F266" s="122">
        <v>22</v>
      </c>
      <c r="G266" s="122">
        <v>13</v>
      </c>
      <c r="H266" s="122">
        <v>0</v>
      </c>
      <c r="I266" s="122">
        <v>2</v>
      </c>
      <c r="J266" s="122">
        <v>0</v>
      </c>
      <c r="K266" s="122">
        <v>5</v>
      </c>
      <c r="L266" s="122">
        <v>57</v>
      </c>
      <c r="M266" s="122">
        <v>32</v>
      </c>
      <c r="N266" s="122">
        <v>24</v>
      </c>
      <c r="O266" s="122">
        <v>17</v>
      </c>
      <c r="P266" s="122">
        <v>8</v>
      </c>
      <c r="Q266" s="122">
        <v>33</v>
      </c>
      <c r="R266" s="122">
        <v>32</v>
      </c>
      <c r="S266" s="122">
        <v>0</v>
      </c>
      <c r="T266" s="122">
        <v>10</v>
      </c>
      <c r="U266" s="122">
        <v>5</v>
      </c>
    </row>
    <row r="267" spans="1:21" ht="12.75" x14ac:dyDescent="0.2">
      <c r="A267" s="122" t="s">
        <v>617</v>
      </c>
      <c r="B267" s="122">
        <v>56</v>
      </c>
      <c r="C267" s="122">
        <v>18</v>
      </c>
      <c r="D267" s="122">
        <v>54</v>
      </c>
      <c r="E267" s="122">
        <v>92</v>
      </c>
      <c r="F267" s="122">
        <v>103</v>
      </c>
      <c r="G267" s="122">
        <v>63</v>
      </c>
      <c r="H267" s="122">
        <v>61</v>
      </c>
      <c r="I267" s="122">
        <v>12</v>
      </c>
      <c r="J267" s="122">
        <v>14</v>
      </c>
      <c r="K267" s="122">
        <v>45</v>
      </c>
      <c r="L267" s="122">
        <v>230</v>
      </c>
      <c r="M267" s="122">
        <v>172</v>
      </c>
      <c r="N267" s="122">
        <v>70</v>
      </c>
      <c r="O267" s="122">
        <v>28</v>
      </c>
      <c r="P267" s="122">
        <v>39</v>
      </c>
      <c r="Q267" s="122">
        <v>165</v>
      </c>
      <c r="R267" s="122">
        <v>66</v>
      </c>
      <c r="S267" s="122">
        <v>7</v>
      </c>
      <c r="T267" s="122">
        <v>57</v>
      </c>
      <c r="U267" s="122">
        <v>5</v>
      </c>
    </row>
    <row r="268" spans="1:21" ht="12.75" x14ac:dyDescent="0.2">
      <c r="A268" s="122" t="s">
        <v>618</v>
      </c>
      <c r="B268" s="122">
        <v>44</v>
      </c>
      <c r="C268" s="122">
        <v>11</v>
      </c>
      <c r="D268" s="122">
        <v>42</v>
      </c>
      <c r="E268" s="122">
        <v>69</v>
      </c>
      <c r="F268" s="122">
        <v>37</v>
      </c>
      <c r="G268" s="122">
        <v>25</v>
      </c>
      <c r="H268" s="122">
        <v>25</v>
      </c>
      <c r="I268" s="122">
        <v>15</v>
      </c>
      <c r="J268" s="122">
        <v>1</v>
      </c>
      <c r="K268" s="122">
        <v>18</v>
      </c>
      <c r="L268" s="122">
        <v>122</v>
      </c>
      <c r="M268" s="122">
        <v>29</v>
      </c>
      <c r="N268" s="122">
        <v>73</v>
      </c>
      <c r="O268" s="122">
        <v>29</v>
      </c>
      <c r="P268" s="122">
        <v>12</v>
      </c>
      <c r="Q268" s="122">
        <v>88</v>
      </c>
      <c r="R268" s="122">
        <v>103</v>
      </c>
      <c r="S268" s="122">
        <v>4</v>
      </c>
      <c r="T268" s="122">
        <v>36</v>
      </c>
      <c r="U268" s="122">
        <v>5</v>
      </c>
    </row>
    <row r="269" spans="1:21" ht="14.25" customHeight="1" x14ac:dyDescent="0.2">
      <c r="A269" s="19" t="s">
        <v>619</v>
      </c>
      <c r="B269" s="19"/>
      <c r="C269" s="19"/>
      <c r="D269" s="122"/>
      <c r="E269" s="122"/>
      <c r="F269" s="19"/>
      <c r="G269" s="122"/>
      <c r="H269" s="122"/>
      <c r="I269" s="19"/>
      <c r="J269" s="122"/>
      <c r="K269" s="122"/>
      <c r="L269" s="122"/>
      <c r="M269" s="122"/>
      <c r="N269" s="122"/>
      <c r="O269" s="19"/>
      <c r="P269" s="122"/>
      <c r="Q269" s="122"/>
      <c r="R269" s="122"/>
      <c r="S269" s="19"/>
      <c r="T269" s="122"/>
      <c r="U269" s="122"/>
    </row>
    <row r="270" spans="1:21" ht="12.75" x14ac:dyDescent="0.2">
      <c r="A270" s="122" t="s">
        <v>620</v>
      </c>
      <c r="B270" s="122">
        <v>19</v>
      </c>
      <c r="C270" s="122">
        <v>61</v>
      </c>
      <c r="D270" s="122">
        <v>14</v>
      </c>
      <c r="E270" s="122">
        <v>96</v>
      </c>
      <c r="F270" s="122">
        <v>56</v>
      </c>
      <c r="G270" s="122">
        <v>33</v>
      </c>
      <c r="H270" s="122">
        <v>11</v>
      </c>
      <c r="I270" s="122">
        <v>8</v>
      </c>
      <c r="J270" s="122">
        <v>19</v>
      </c>
      <c r="K270" s="122">
        <v>20</v>
      </c>
      <c r="L270" s="122">
        <v>111</v>
      </c>
      <c r="M270" s="122">
        <v>0</v>
      </c>
      <c r="N270" s="122">
        <v>95</v>
      </c>
      <c r="O270" s="122">
        <v>23</v>
      </c>
      <c r="P270" s="122">
        <v>32</v>
      </c>
      <c r="Q270" s="122">
        <v>106</v>
      </c>
      <c r="R270" s="122">
        <v>90</v>
      </c>
      <c r="S270" s="122">
        <v>35</v>
      </c>
      <c r="T270" s="122">
        <v>14</v>
      </c>
      <c r="U270" s="122">
        <v>3</v>
      </c>
    </row>
    <row r="271" spans="1:21" ht="12.75" x14ac:dyDescent="0.2">
      <c r="A271" s="122" t="s">
        <v>621</v>
      </c>
      <c r="B271" s="122">
        <v>6</v>
      </c>
      <c r="C271" s="122">
        <v>51</v>
      </c>
      <c r="D271" s="122">
        <v>48</v>
      </c>
      <c r="E271" s="122">
        <v>21</v>
      </c>
      <c r="F271" s="122">
        <v>29</v>
      </c>
      <c r="G271" s="122">
        <v>44</v>
      </c>
      <c r="H271" s="122">
        <v>9</v>
      </c>
      <c r="I271" s="122">
        <v>8</v>
      </c>
      <c r="J271" s="122">
        <v>2</v>
      </c>
      <c r="K271" s="122">
        <v>18</v>
      </c>
      <c r="L271" s="122">
        <v>74</v>
      </c>
      <c r="M271" s="122">
        <v>17</v>
      </c>
      <c r="N271" s="122">
        <v>84</v>
      </c>
      <c r="O271" s="122">
        <v>23</v>
      </c>
      <c r="P271" s="122">
        <v>10</v>
      </c>
      <c r="Q271" s="122">
        <v>105</v>
      </c>
      <c r="R271" s="122">
        <v>72</v>
      </c>
      <c r="S271" s="122">
        <v>3</v>
      </c>
      <c r="T271" s="122">
        <v>9</v>
      </c>
      <c r="U271" s="122">
        <v>1</v>
      </c>
    </row>
    <row r="272" spans="1:21" ht="12.75" x14ac:dyDescent="0.2">
      <c r="A272" s="122" t="s">
        <v>622</v>
      </c>
      <c r="B272" s="122">
        <v>19</v>
      </c>
      <c r="C272" s="122">
        <v>26</v>
      </c>
      <c r="D272" s="122">
        <v>34</v>
      </c>
      <c r="E272" s="122">
        <v>29</v>
      </c>
      <c r="F272" s="122">
        <v>24</v>
      </c>
      <c r="G272" s="122">
        <v>69</v>
      </c>
      <c r="H272" s="122">
        <v>24</v>
      </c>
      <c r="I272" s="122">
        <v>27</v>
      </c>
      <c r="J272" s="122">
        <v>3</v>
      </c>
      <c r="K272" s="122">
        <v>11</v>
      </c>
      <c r="L272" s="122">
        <v>102</v>
      </c>
      <c r="M272" s="122">
        <v>4</v>
      </c>
      <c r="N272" s="122">
        <v>74</v>
      </c>
      <c r="O272" s="122">
        <v>30</v>
      </c>
      <c r="P272" s="122">
        <v>2</v>
      </c>
      <c r="Q272" s="122">
        <v>66</v>
      </c>
      <c r="R272" s="122">
        <v>70</v>
      </c>
      <c r="S272" s="122">
        <v>1</v>
      </c>
      <c r="T272" s="122">
        <v>45</v>
      </c>
      <c r="U272" s="122">
        <v>2</v>
      </c>
    </row>
    <row r="273" spans="1:21" ht="12.75" x14ac:dyDescent="0.2">
      <c r="A273" s="122" t="s">
        <v>623</v>
      </c>
      <c r="B273" s="122">
        <v>97</v>
      </c>
      <c r="C273" s="122">
        <v>78</v>
      </c>
      <c r="D273" s="122">
        <v>153</v>
      </c>
      <c r="E273" s="122">
        <v>364</v>
      </c>
      <c r="F273" s="122">
        <v>185</v>
      </c>
      <c r="G273" s="122">
        <v>87</v>
      </c>
      <c r="H273" s="122">
        <v>59</v>
      </c>
      <c r="I273" s="122">
        <v>23</v>
      </c>
      <c r="J273" s="122">
        <v>4</v>
      </c>
      <c r="K273" s="122">
        <v>87</v>
      </c>
      <c r="L273" s="122">
        <v>425</v>
      </c>
      <c r="M273" s="122">
        <v>38</v>
      </c>
      <c r="N273" s="122">
        <v>370</v>
      </c>
      <c r="O273" s="122">
        <v>79</v>
      </c>
      <c r="P273" s="122">
        <v>27</v>
      </c>
      <c r="Q273" s="122">
        <v>542</v>
      </c>
      <c r="R273" s="122">
        <v>306</v>
      </c>
      <c r="S273" s="122">
        <v>22</v>
      </c>
      <c r="T273" s="122">
        <v>52</v>
      </c>
      <c r="U273" s="122">
        <v>4</v>
      </c>
    </row>
    <row r="274" spans="1:21" ht="12.75" x14ac:dyDescent="0.2">
      <c r="A274" s="122" t="s">
        <v>624</v>
      </c>
      <c r="B274" s="122">
        <v>27</v>
      </c>
      <c r="C274" s="122">
        <v>8</v>
      </c>
      <c r="D274" s="122">
        <v>53</v>
      </c>
      <c r="E274" s="122">
        <v>85</v>
      </c>
      <c r="F274" s="122">
        <v>29</v>
      </c>
      <c r="G274" s="122">
        <v>56</v>
      </c>
      <c r="H274" s="122">
        <v>48</v>
      </c>
      <c r="I274" s="122">
        <v>6</v>
      </c>
      <c r="J274" s="122">
        <v>2</v>
      </c>
      <c r="K274" s="122">
        <v>19</v>
      </c>
      <c r="L274" s="122">
        <v>87</v>
      </c>
      <c r="M274" s="122">
        <v>3</v>
      </c>
      <c r="N274" s="122">
        <v>44</v>
      </c>
      <c r="O274" s="122">
        <v>11</v>
      </c>
      <c r="P274" s="122">
        <v>26</v>
      </c>
      <c r="Q274" s="122">
        <v>95</v>
      </c>
      <c r="R274" s="122">
        <v>54</v>
      </c>
      <c r="S274" s="122">
        <v>4</v>
      </c>
      <c r="T274" s="122">
        <v>14</v>
      </c>
      <c r="U274" s="122">
        <v>0</v>
      </c>
    </row>
    <row r="275" spans="1:21" ht="12.75" x14ac:dyDescent="0.2">
      <c r="A275" s="122" t="s">
        <v>625</v>
      </c>
      <c r="B275" s="122">
        <v>11</v>
      </c>
      <c r="C275" s="122">
        <v>5</v>
      </c>
      <c r="D275" s="122">
        <v>6</v>
      </c>
      <c r="E275" s="122">
        <v>9</v>
      </c>
      <c r="F275" s="122">
        <v>15</v>
      </c>
      <c r="G275" s="122">
        <v>12</v>
      </c>
      <c r="H275" s="122">
        <v>1</v>
      </c>
      <c r="I275" s="122">
        <v>2</v>
      </c>
      <c r="J275" s="122">
        <v>1</v>
      </c>
      <c r="K275" s="122">
        <v>13</v>
      </c>
      <c r="L275" s="122">
        <v>44</v>
      </c>
      <c r="M275" s="122">
        <v>24</v>
      </c>
      <c r="N275" s="122">
        <v>21</v>
      </c>
      <c r="O275" s="122">
        <v>20</v>
      </c>
      <c r="P275" s="122">
        <v>5</v>
      </c>
      <c r="Q275" s="122">
        <v>52</v>
      </c>
      <c r="R275" s="122">
        <v>35</v>
      </c>
      <c r="S275" s="122">
        <v>4</v>
      </c>
      <c r="T275" s="122">
        <v>27</v>
      </c>
      <c r="U275" s="122">
        <v>0</v>
      </c>
    </row>
    <row r="276" spans="1:21" ht="12.75" x14ac:dyDescent="0.2">
      <c r="A276" s="122" t="s">
        <v>626</v>
      </c>
      <c r="B276" s="122">
        <v>88</v>
      </c>
      <c r="C276" s="122">
        <v>48</v>
      </c>
      <c r="D276" s="122">
        <v>94</v>
      </c>
      <c r="E276" s="122">
        <v>235</v>
      </c>
      <c r="F276" s="122">
        <v>111</v>
      </c>
      <c r="G276" s="122">
        <v>94</v>
      </c>
      <c r="H276" s="122">
        <v>65</v>
      </c>
      <c r="I276" s="122">
        <v>8</v>
      </c>
      <c r="J276" s="122">
        <v>2</v>
      </c>
      <c r="K276" s="122">
        <v>43</v>
      </c>
      <c r="L276" s="122">
        <v>221</v>
      </c>
      <c r="M276" s="122">
        <v>25</v>
      </c>
      <c r="N276" s="122">
        <v>277</v>
      </c>
      <c r="O276" s="122">
        <v>29</v>
      </c>
      <c r="P276" s="122">
        <v>19</v>
      </c>
      <c r="Q276" s="122">
        <v>293</v>
      </c>
      <c r="R276" s="122">
        <v>160</v>
      </c>
      <c r="S276" s="122">
        <v>13</v>
      </c>
      <c r="T276" s="122">
        <v>67</v>
      </c>
      <c r="U276" s="122">
        <v>0</v>
      </c>
    </row>
    <row r="277" spans="1:21" ht="14.25" customHeight="1" x14ac:dyDescent="0.2">
      <c r="A277" s="19" t="s">
        <v>627</v>
      </c>
      <c r="B277" s="19"/>
      <c r="C277" s="19"/>
      <c r="D277" s="122"/>
      <c r="E277" s="122"/>
      <c r="F277" s="19"/>
      <c r="G277" s="122"/>
      <c r="H277" s="122"/>
      <c r="I277" s="19"/>
      <c r="J277" s="122"/>
      <c r="K277" s="122"/>
      <c r="L277" s="122"/>
      <c r="M277" s="122"/>
      <c r="N277" s="122"/>
      <c r="O277" s="19"/>
      <c r="P277" s="122"/>
      <c r="Q277" s="122"/>
      <c r="R277" s="122"/>
      <c r="S277" s="19"/>
      <c r="T277" s="122"/>
      <c r="U277" s="122"/>
    </row>
    <row r="278" spans="1:21" ht="12.75" x14ac:dyDescent="0.2">
      <c r="A278" s="122" t="s">
        <v>628</v>
      </c>
      <c r="B278" s="122">
        <v>17</v>
      </c>
      <c r="C278" s="122">
        <v>18</v>
      </c>
      <c r="D278" s="122">
        <v>4</v>
      </c>
      <c r="E278" s="122">
        <v>9</v>
      </c>
      <c r="F278" s="122">
        <v>15</v>
      </c>
      <c r="G278" s="122">
        <v>20</v>
      </c>
      <c r="H278" s="122">
        <v>3</v>
      </c>
      <c r="I278" s="122">
        <v>5</v>
      </c>
      <c r="J278" s="122">
        <v>3</v>
      </c>
      <c r="K278" s="122">
        <v>4</v>
      </c>
      <c r="L278" s="122">
        <v>30</v>
      </c>
      <c r="M278" s="122">
        <v>3</v>
      </c>
      <c r="N278" s="122">
        <v>21</v>
      </c>
      <c r="O278" s="122">
        <v>17</v>
      </c>
      <c r="P278" s="122">
        <v>2</v>
      </c>
      <c r="Q278" s="122">
        <v>40</v>
      </c>
      <c r="R278" s="122">
        <v>8</v>
      </c>
      <c r="S278" s="122">
        <v>1</v>
      </c>
      <c r="T278" s="122">
        <v>8</v>
      </c>
      <c r="U278" s="122">
        <v>0</v>
      </c>
    </row>
    <row r="279" spans="1:21" ht="12.75" x14ac:dyDescent="0.2">
      <c r="A279" s="122" t="s">
        <v>629</v>
      </c>
      <c r="B279" s="122">
        <v>15</v>
      </c>
      <c r="C279" s="122">
        <v>10</v>
      </c>
      <c r="D279" s="122">
        <v>17</v>
      </c>
      <c r="E279" s="122">
        <v>17</v>
      </c>
      <c r="F279" s="122">
        <v>20</v>
      </c>
      <c r="G279" s="122">
        <v>16</v>
      </c>
      <c r="H279" s="122">
        <v>11</v>
      </c>
      <c r="I279" s="122">
        <v>8</v>
      </c>
      <c r="J279" s="122">
        <v>6</v>
      </c>
      <c r="K279" s="122">
        <v>2</v>
      </c>
      <c r="L279" s="122">
        <v>46</v>
      </c>
      <c r="M279" s="122">
        <v>3</v>
      </c>
      <c r="N279" s="122">
        <v>16</v>
      </c>
      <c r="O279" s="122">
        <v>15</v>
      </c>
      <c r="P279" s="122">
        <v>5</v>
      </c>
      <c r="Q279" s="122">
        <v>24</v>
      </c>
      <c r="R279" s="122">
        <v>13</v>
      </c>
      <c r="S279" s="122">
        <v>2</v>
      </c>
      <c r="T279" s="122">
        <v>7</v>
      </c>
      <c r="U279" s="122">
        <v>1</v>
      </c>
    </row>
    <row r="280" spans="1:21" ht="12.75" x14ac:dyDescent="0.2">
      <c r="A280" s="122" t="s">
        <v>630</v>
      </c>
      <c r="B280" s="122">
        <v>20</v>
      </c>
      <c r="C280" s="122">
        <v>5</v>
      </c>
      <c r="D280" s="122">
        <v>9</v>
      </c>
      <c r="E280" s="122">
        <v>25</v>
      </c>
      <c r="F280" s="122">
        <v>22</v>
      </c>
      <c r="G280" s="122">
        <v>23</v>
      </c>
      <c r="H280" s="122">
        <v>5</v>
      </c>
      <c r="I280" s="122">
        <v>7</v>
      </c>
      <c r="J280" s="122">
        <v>4</v>
      </c>
      <c r="K280" s="122">
        <v>3</v>
      </c>
      <c r="L280" s="122">
        <v>52</v>
      </c>
      <c r="M280" s="122">
        <v>7</v>
      </c>
      <c r="N280" s="122">
        <v>33</v>
      </c>
      <c r="O280" s="122">
        <v>17</v>
      </c>
      <c r="P280" s="122">
        <v>5</v>
      </c>
      <c r="Q280" s="122">
        <v>49</v>
      </c>
      <c r="R280" s="122">
        <v>9</v>
      </c>
      <c r="S280" s="122">
        <v>1</v>
      </c>
      <c r="T280" s="122">
        <v>2</v>
      </c>
      <c r="U280" s="122">
        <v>2</v>
      </c>
    </row>
    <row r="281" spans="1:21" ht="12.75" x14ac:dyDescent="0.2">
      <c r="A281" s="122" t="s">
        <v>631</v>
      </c>
      <c r="B281" s="122">
        <v>20</v>
      </c>
      <c r="C281" s="122">
        <v>23</v>
      </c>
      <c r="D281" s="122">
        <v>16</v>
      </c>
      <c r="E281" s="122">
        <v>36</v>
      </c>
      <c r="F281" s="122">
        <v>33</v>
      </c>
      <c r="G281" s="122">
        <v>42</v>
      </c>
      <c r="H281" s="122">
        <v>8</v>
      </c>
      <c r="I281" s="122">
        <v>6</v>
      </c>
      <c r="J281" s="122">
        <v>5</v>
      </c>
      <c r="K281" s="122">
        <v>7</v>
      </c>
      <c r="L281" s="122">
        <v>45</v>
      </c>
      <c r="M281" s="122">
        <v>4</v>
      </c>
      <c r="N281" s="122">
        <v>52</v>
      </c>
      <c r="O281" s="122">
        <v>24</v>
      </c>
      <c r="P281" s="122">
        <v>11</v>
      </c>
      <c r="Q281" s="122">
        <v>71</v>
      </c>
      <c r="R281" s="122">
        <v>41</v>
      </c>
      <c r="S281" s="122">
        <v>5</v>
      </c>
      <c r="T281" s="122">
        <v>14</v>
      </c>
      <c r="U281" s="122">
        <v>1</v>
      </c>
    </row>
    <row r="282" spans="1:21" ht="12.75" x14ac:dyDescent="0.2">
      <c r="A282" s="122" t="s">
        <v>632</v>
      </c>
      <c r="B282" s="122">
        <v>2</v>
      </c>
      <c r="C282" s="122">
        <v>3</v>
      </c>
      <c r="D282" s="122">
        <v>15</v>
      </c>
      <c r="E282" s="122">
        <v>5</v>
      </c>
      <c r="F282" s="122">
        <v>13</v>
      </c>
      <c r="G282" s="122">
        <v>13</v>
      </c>
      <c r="H282" s="122">
        <v>1</v>
      </c>
      <c r="I282" s="122">
        <v>3</v>
      </c>
      <c r="J282" s="122">
        <v>2</v>
      </c>
      <c r="K282" s="122">
        <v>7</v>
      </c>
      <c r="L282" s="122">
        <v>41</v>
      </c>
      <c r="M282" s="122">
        <v>5</v>
      </c>
      <c r="N282" s="122">
        <v>18</v>
      </c>
      <c r="O282" s="122">
        <v>9</v>
      </c>
      <c r="P282" s="122">
        <v>2</v>
      </c>
      <c r="Q282" s="122">
        <v>13</v>
      </c>
      <c r="R282" s="122">
        <v>9</v>
      </c>
      <c r="S282" s="122">
        <v>1</v>
      </c>
      <c r="T282" s="122">
        <v>11</v>
      </c>
      <c r="U282" s="122">
        <v>1</v>
      </c>
    </row>
    <row r="283" spans="1:21" ht="12.75" x14ac:dyDescent="0.2">
      <c r="A283" s="122" t="s">
        <v>633</v>
      </c>
      <c r="B283" s="122">
        <v>25</v>
      </c>
      <c r="C283" s="122">
        <v>20</v>
      </c>
      <c r="D283" s="122">
        <v>30</v>
      </c>
      <c r="E283" s="122">
        <v>18</v>
      </c>
      <c r="F283" s="122">
        <v>14</v>
      </c>
      <c r="G283" s="122">
        <v>45</v>
      </c>
      <c r="H283" s="122">
        <v>11</v>
      </c>
      <c r="I283" s="122">
        <v>2</v>
      </c>
      <c r="J283" s="122">
        <v>2</v>
      </c>
      <c r="K283" s="122">
        <v>8</v>
      </c>
      <c r="L283" s="122">
        <v>57</v>
      </c>
      <c r="M283" s="122">
        <v>21</v>
      </c>
      <c r="N283" s="122">
        <v>17</v>
      </c>
      <c r="O283" s="122">
        <v>15</v>
      </c>
      <c r="P283" s="122">
        <v>5</v>
      </c>
      <c r="Q283" s="122">
        <v>38</v>
      </c>
      <c r="R283" s="122">
        <v>17</v>
      </c>
      <c r="S283" s="122">
        <v>1</v>
      </c>
      <c r="T283" s="122">
        <v>6</v>
      </c>
      <c r="U283" s="122">
        <v>0</v>
      </c>
    </row>
    <row r="284" spans="1:21" ht="12.75" x14ac:dyDescent="0.2">
      <c r="A284" s="122" t="s">
        <v>634</v>
      </c>
      <c r="B284" s="122">
        <v>10</v>
      </c>
      <c r="C284" s="122">
        <v>11</v>
      </c>
      <c r="D284" s="122">
        <v>12</v>
      </c>
      <c r="E284" s="122">
        <v>42</v>
      </c>
      <c r="F284" s="122">
        <v>32</v>
      </c>
      <c r="G284" s="122">
        <v>24</v>
      </c>
      <c r="H284" s="122">
        <v>0</v>
      </c>
      <c r="I284" s="122">
        <v>12</v>
      </c>
      <c r="J284" s="122">
        <v>4</v>
      </c>
      <c r="K284" s="122">
        <v>10</v>
      </c>
      <c r="L284" s="122">
        <v>42</v>
      </c>
      <c r="M284" s="122">
        <v>0</v>
      </c>
      <c r="N284" s="122">
        <v>28</v>
      </c>
      <c r="O284" s="122">
        <v>20</v>
      </c>
      <c r="P284" s="122">
        <v>16</v>
      </c>
      <c r="Q284" s="122">
        <v>49</v>
      </c>
      <c r="R284" s="122">
        <v>28</v>
      </c>
      <c r="S284" s="122">
        <v>2</v>
      </c>
      <c r="T284" s="122">
        <v>4</v>
      </c>
      <c r="U284" s="122">
        <v>2</v>
      </c>
    </row>
    <row r="285" spans="1:21" ht="12.75" x14ac:dyDescent="0.2">
      <c r="A285" s="122" t="s">
        <v>635</v>
      </c>
      <c r="B285" s="122">
        <v>74</v>
      </c>
      <c r="C285" s="122">
        <v>75</v>
      </c>
      <c r="D285" s="122">
        <v>54</v>
      </c>
      <c r="E285" s="122">
        <v>210</v>
      </c>
      <c r="F285" s="122">
        <v>124</v>
      </c>
      <c r="G285" s="122">
        <v>68</v>
      </c>
      <c r="H285" s="122">
        <v>28</v>
      </c>
      <c r="I285" s="122">
        <v>29</v>
      </c>
      <c r="J285" s="122">
        <v>33</v>
      </c>
      <c r="K285" s="122">
        <v>37</v>
      </c>
      <c r="L285" s="122">
        <v>156</v>
      </c>
      <c r="M285" s="122">
        <v>4</v>
      </c>
      <c r="N285" s="122">
        <v>173</v>
      </c>
      <c r="O285" s="122">
        <v>49</v>
      </c>
      <c r="P285" s="122">
        <v>27</v>
      </c>
      <c r="Q285" s="122">
        <v>360</v>
      </c>
      <c r="R285" s="122">
        <v>169</v>
      </c>
      <c r="S285" s="122">
        <v>14</v>
      </c>
      <c r="T285" s="122">
        <v>30</v>
      </c>
      <c r="U285" s="122">
        <v>2</v>
      </c>
    </row>
    <row r="286" spans="1:21" ht="14.25" customHeight="1" x14ac:dyDescent="0.2">
      <c r="A286" s="19" t="s">
        <v>636</v>
      </c>
      <c r="B286" s="19"/>
      <c r="C286" s="19"/>
      <c r="D286" s="122"/>
      <c r="E286" s="122"/>
      <c r="F286" s="19"/>
      <c r="G286" s="122"/>
      <c r="H286" s="122"/>
      <c r="I286" s="19"/>
      <c r="J286" s="122"/>
      <c r="K286" s="122"/>
      <c r="L286" s="122"/>
      <c r="M286" s="122"/>
      <c r="N286" s="122"/>
      <c r="O286" s="19"/>
      <c r="P286" s="122"/>
      <c r="Q286" s="122"/>
      <c r="R286" s="122"/>
      <c r="S286" s="19"/>
      <c r="T286" s="122"/>
      <c r="U286" s="122"/>
    </row>
    <row r="287" spans="1:21" ht="12.75" x14ac:dyDescent="0.2">
      <c r="A287" s="122" t="s">
        <v>637</v>
      </c>
      <c r="B287" s="122">
        <v>7</v>
      </c>
      <c r="C287" s="122">
        <v>7</v>
      </c>
      <c r="D287" s="122">
        <v>9</v>
      </c>
      <c r="E287" s="122">
        <v>3</v>
      </c>
      <c r="F287" s="122">
        <v>11</v>
      </c>
      <c r="G287" s="122">
        <v>12</v>
      </c>
      <c r="H287" s="122">
        <v>1</v>
      </c>
      <c r="I287" s="122">
        <v>1</v>
      </c>
      <c r="J287" s="122">
        <v>1</v>
      </c>
      <c r="K287" s="122">
        <v>1</v>
      </c>
      <c r="L287" s="122">
        <v>17</v>
      </c>
      <c r="M287" s="122">
        <v>1</v>
      </c>
      <c r="N287" s="122">
        <v>5</v>
      </c>
      <c r="O287" s="122">
        <v>1</v>
      </c>
      <c r="P287" s="122">
        <v>3</v>
      </c>
      <c r="Q287" s="122">
        <v>9</v>
      </c>
      <c r="R287" s="122">
        <v>4</v>
      </c>
      <c r="S287" s="122">
        <v>1</v>
      </c>
      <c r="T287" s="122">
        <v>1</v>
      </c>
      <c r="U287" s="122">
        <v>0</v>
      </c>
    </row>
    <row r="288" spans="1:21" ht="12.75" x14ac:dyDescent="0.2">
      <c r="A288" s="122" t="s">
        <v>638</v>
      </c>
      <c r="B288" s="122">
        <v>5</v>
      </c>
      <c r="C288" s="122">
        <v>1</v>
      </c>
      <c r="D288" s="122">
        <v>4</v>
      </c>
      <c r="E288" s="122">
        <v>0</v>
      </c>
      <c r="F288" s="122">
        <v>3</v>
      </c>
      <c r="G288" s="122">
        <v>8</v>
      </c>
      <c r="H288" s="122">
        <v>7</v>
      </c>
      <c r="I288" s="122">
        <v>0</v>
      </c>
      <c r="J288" s="122">
        <v>1</v>
      </c>
      <c r="K288" s="122">
        <v>1</v>
      </c>
      <c r="L288" s="122">
        <v>16</v>
      </c>
      <c r="M288" s="122">
        <v>0</v>
      </c>
      <c r="N288" s="122">
        <v>1</v>
      </c>
      <c r="O288" s="122">
        <v>4</v>
      </c>
      <c r="P288" s="122">
        <v>9</v>
      </c>
      <c r="Q288" s="122">
        <v>16</v>
      </c>
      <c r="R288" s="122">
        <v>9</v>
      </c>
      <c r="S288" s="122">
        <v>0</v>
      </c>
      <c r="T288" s="122">
        <v>2</v>
      </c>
      <c r="U288" s="122">
        <v>0</v>
      </c>
    </row>
    <row r="289" spans="1:21" ht="12.75" x14ac:dyDescent="0.2">
      <c r="A289" s="122" t="s">
        <v>639</v>
      </c>
      <c r="B289" s="122">
        <v>29</v>
      </c>
      <c r="C289" s="122">
        <v>13</v>
      </c>
      <c r="D289" s="122">
        <v>24</v>
      </c>
      <c r="E289" s="122">
        <v>34</v>
      </c>
      <c r="F289" s="122">
        <v>25</v>
      </c>
      <c r="G289" s="122">
        <v>40</v>
      </c>
      <c r="H289" s="122">
        <v>12</v>
      </c>
      <c r="I289" s="122">
        <v>3</v>
      </c>
      <c r="J289" s="122">
        <v>2</v>
      </c>
      <c r="K289" s="122">
        <v>6</v>
      </c>
      <c r="L289" s="122">
        <v>57</v>
      </c>
      <c r="M289" s="122">
        <v>4</v>
      </c>
      <c r="N289" s="122">
        <v>38</v>
      </c>
      <c r="O289" s="122">
        <v>6</v>
      </c>
      <c r="P289" s="122">
        <v>10</v>
      </c>
      <c r="Q289" s="122">
        <v>45</v>
      </c>
      <c r="R289" s="122">
        <v>57</v>
      </c>
      <c r="S289" s="122">
        <v>2</v>
      </c>
      <c r="T289" s="122">
        <v>33</v>
      </c>
      <c r="U289" s="122">
        <v>0</v>
      </c>
    </row>
    <row r="290" spans="1:21" ht="12.75" x14ac:dyDescent="0.2">
      <c r="A290" s="122" t="s">
        <v>640</v>
      </c>
      <c r="B290" s="122">
        <v>5</v>
      </c>
      <c r="C290" s="122">
        <v>7</v>
      </c>
      <c r="D290" s="122">
        <v>7</v>
      </c>
      <c r="E290" s="122">
        <v>6</v>
      </c>
      <c r="F290" s="122">
        <v>2</v>
      </c>
      <c r="G290" s="122">
        <v>13</v>
      </c>
      <c r="H290" s="122">
        <v>4</v>
      </c>
      <c r="I290" s="122">
        <v>1</v>
      </c>
      <c r="J290" s="122">
        <v>0</v>
      </c>
      <c r="K290" s="122">
        <v>2</v>
      </c>
      <c r="L290" s="122">
        <v>20</v>
      </c>
      <c r="M290" s="122">
        <v>1</v>
      </c>
      <c r="N290" s="122">
        <v>8</v>
      </c>
      <c r="O290" s="122">
        <v>7</v>
      </c>
      <c r="P290" s="122">
        <v>0</v>
      </c>
      <c r="Q290" s="122">
        <v>5</v>
      </c>
      <c r="R290" s="122">
        <v>7</v>
      </c>
      <c r="S290" s="122">
        <v>0</v>
      </c>
      <c r="T290" s="122">
        <v>6</v>
      </c>
      <c r="U290" s="122">
        <v>0</v>
      </c>
    </row>
    <row r="291" spans="1:21" ht="12.75" x14ac:dyDescent="0.2">
      <c r="A291" s="122" t="s">
        <v>641</v>
      </c>
      <c r="B291" s="122">
        <v>35</v>
      </c>
      <c r="C291" s="122">
        <v>20</v>
      </c>
      <c r="D291" s="122">
        <v>10</v>
      </c>
      <c r="E291" s="122">
        <v>14</v>
      </c>
      <c r="F291" s="122">
        <v>13</v>
      </c>
      <c r="G291" s="122">
        <v>16</v>
      </c>
      <c r="H291" s="122">
        <v>3</v>
      </c>
      <c r="I291" s="122">
        <v>5</v>
      </c>
      <c r="J291" s="122">
        <v>2</v>
      </c>
      <c r="K291" s="122">
        <v>8</v>
      </c>
      <c r="L291" s="122">
        <v>43</v>
      </c>
      <c r="M291" s="122">
        <v>3</v>
      </c>
      <c r="N291" s="122">
        <v>16</v>
      </c>
      <c r="O291" s="122">
        <v>7</v>
      </c>
      <c r="P291" s="122">
        <v>9</v>
      </c>
      <c r="Q291" s="122">
        <v>22</v>
      </c>
      <c r="R291" s="122">
        <v>18</v>
      </c>
      <c r="S291" s="122">
        <v>3</v>
      </c>
      <c r="T291" s="122">
        <v>6</v>
      </c>
      <c r="U291" s="122">
        <v>0</v>
      </c>
    </row>
    <row r="292" spans="1:21" ht="12.75" x14ac:dyDescent="0.2">
      <c r="A292" s="122" t="s">
        <v>642</v>
      </c>
      <c r="B292" s="122">
        <v>8</v>
      </c>
      <c r="C292" s="122">
        <v>12</v>
      </c>
      <c r="D292" s="122">
        <v>14</v>
      </c>
      <c r="E292" s="122">
        <v>7</v>
      </c>
      <c r="F292" s="122">
        <v>8</v>
      </c>
      <c r="G292" s="122">
        <v>16</v>
      </c>
      <c r="H292" s="122">
        <v>2</v>
      </c>
      <c r="I292" s="122">
        <v>4</v>
      </c>
      <c r="J292" s="122">
        <v>4</v>
      </c>
      <c r="K292" s="122">
        <v>2</v>
      </c>
      <c r="L292" s="122">
        <v>24</v>
      </c>
      <c r="M292" s="122">
        <v>2</v>
      </c>
      <c r="N292" s="122">
        <v>10</v>
      </c>
      <c r="O292" s="122">
        <v>6</v>
      </c>
      <c r="P292" s="122">
        <v>5</v>
      </c>
      <c r="Q292" s="122">
        <v>9</v>
      </c>
      <c r="R292" s="122">
        <v>13</v>
      </c>
      <c r="S292" s="122">
        <v>1</v>
      </c>
      <c r="T292" s="122">
        <v>9</v>
      </c>
      <c r="U292" s="122">
        <v>0</v>
      </c>
    </row>
    <row r="293" spans="1:21" ht="12.75" x14ac:dyDescent="0.2">
      <c r="A293" s="122" t="s">
        <v>643</v>
      </c>
      <c r="B293" s="122">
        <v>9</v>
      </c>
      <c r="C293" s="122">
        <v>12</v>
      </c>
      <c r="D293" s="122">
        <v>23</v>
      </c>
      <c r="E293" s="122">
        <v>14</v>
      </c>
      <c r="F293" s="122">
        <v>20</v>
      </c>
      <c r="G293" s="122">
        <v>16</v>
      </c>
      <c r="H293" s="122">
        <v>11</v>
      </c>
      <c r="I293" s="122">
        <v>2</v>
      </c>
      <c r="J293" s="122">
        <v>0</v>
      </c>
      <c r="K293" s="122">
        <v>5</v>
      </c>
      <c r="L293" s="122">
        <v>15</v>
      </c>
      <c r="M293" s="122">
        <v>1</v>
      </c>
      <c r="N293" s="122">
        <v>30</v>
      </c>
      <c r="O293" s="122">
        <v>12</v>
      </c>
      <c r="P293" s="122">
        <v>7</v>
      </c>
      <c r="Q293" s="122">
        <v>15</v>
      </c>
      <c r="R293" s="122">
        <v>9</v>
      </c>
      <c r="S293" s="122">
        <v>3</v>
      </c>
      <c r="T293" s="122">
        <v>4</v>
      </c>
      <c r="U293" s="122">
        <v>0</v>
      </c>
    </row>
    <row r="294" spans="1:21" ht="12.75" x14ac:dyDescent="0.2">
      <c r="A294" s="122" t="s">
        <v>644</v>
      </c>
      <c r="B294" s="122">
        <v>150</v>
      </c>
      <c r="C294" s="122">
        <v>104</v>
      </c>
      <c r="D294" s="122">
        <v>139</v>
      </c>
      <c r="E294" s="122">
        <v>247</v>
      </c>
      <c r="F294" s="122">
        <v>271</v>
      </c>
      <c r="G294" s="122">
        <v>138</v>
      </c>
      <c r="H294" s="122">
        <v>65</v>
      </c>
      <c r="I294" s="122">
        <v>66</v>
      </c>
      <c r="J294" s="122">
        <v>42</v>
      </c>
      <c r="K294" s="122">
        <v>30</v>
      </c>
      <c r="L294" s="122">
        <v>217</v>
      </c>
      <c r="M294" s="122">
        <v>22</v>
      </c>
      <c r="N294" s="122">
        <v>203</v>
      </c>
      <c r="O294" s="122">
        <v>35</v>
      </c>
      <c r="P294" s="122">
        <v>33</v>
      </c>
      <c r="Q294" s="122">
        <v>247</v>
      </c>
      <c r="R294" s="122">
        <v>251</v>
      </c>
      <c r="S294" s="122">
        <v>49</v>
      </c>
      <c r="T294" s="122">
        <v>120</v>
      </c>
      <c r="U294" s="122">
        <v>3</v>
      </c>
    </row>
    <row r="295" spans="1:21" ht="12.75" x14ac:dyDescent="0.2">
      <c r="A295" s="122" t="s">
        <v>645</v>
      </c>
      <c r="B295" s="122">
        <v>4</v>
      </c>
      <c r="C295" s="122">
        <v>7</v>
      </c>
      <c r="D295" s="122">
        <v>4</v>
      </c>
      <c r="E295" s="122">
        <v>5</v>
      </c>
      <c r="F295" s="122">
        <v>6</v>
      </c>
      <c r="G295" s="122">
        <v>10</v>
      </c>
      <c r="H295" s="122">
        <v>0</v>
      </c>
      <c r="I295" s="122">
        <v>0</v>
      </c>
      <c r="J295" s="122">
        <v>0</v>
      </c>
      <c r="K295" s="122">
        <v>0</v>
      </c>
      <c r="L295" s="122">
        <v>42</v>
      </c>
      <c r="M295" s="122">
        <v>1</v>
      </c>
      <c r="N295" s="122">
        <v>17</v>
      </c>
      <c r="O295" s="122">
        <v>1</v>
      </c>
      <c r="P295" s="122">
        <v>5</v>
      </c>
      <c r="Q295" s="122">
        <v>5</v>
      </c>
      <c r="R295" s="122">
        <v>3</v>
      </c>
      <c r="S295" s="122">
        <v>2</v>
      </c>
      <c r="T295" s="122">
        <v>5</v>
      </c>
      <c r="U295" s="122">
        <v>0</v>
      </c>
    </row>
    <row r="296" spans="1:21" ht="12.75" x14ac:dyDescent="0.2">
      <c r="A296" s="122" t="s">
        <v>646</v>
      </c>
      <c r="B296" s="122">
        <v>17</v>
      </c>
      <c r="C296" s="122">
        <v>12</v>
      </c>
      <c r="D296" s="122">
        <v>11</v>
      </c>
      <c r="E296" s="122">
        <v>4</v>
      </c>
      <c r="F296" s="122">
        <v>10</v>
      </c>
      <c r="G296" s="122">
        <v>23</v>
      </c>
      <c r="H296" s="122">
        <v>0</v>
      </c>
      <c r="I296" s="122">
        <v>2</v>
      </c>
      <c r="J296" s="122">
        <v>0</v>
      </c>
      <c r="K296" s="122">
        <v>2</v>
      </c>
      <c r="L296" s="122">
        <v>27</v>
      </c>
      <c r="M296" s="122">
        <v>1</v>
      </c>
      <c r="N296" s="122">
        <v>19</v>
      </c>
      <c r="O296" s="122">
        <v>2</v>
      </c>
      <c r="P296" s="122">
        <v>9</v>
      </c>
      <c r="Q296" s="122">
        <v>31</v>
      </c>
      <c r="R296" s="122">
        <v>22</v>
      </c>
      <c r="S296" s="122">
        <v>0</v>
      </c>
      <c r="T296" s="122">
        <v>6</v>
      </c>
      <c r="U296" s="122">
        <v>0</v>
      </c>
    </row>
    <row r="297" spans="1:21" ht="12.75" x14ac:dyDescent="0.2">
      <c r="A297" s="122" t="s">
        <v>647</v>
      </c>
      <c r="B297" s="122">
        <v>243</v>
      </c>
      <c r="C297" s="122">
        <v>117</v>
      </c>
      <c r="D297" s="122">
        <v>188</v>
      </c>
      <c r="E297" s="122">
        <v>465</v>
      </c>
      <c r="F297" s="122">
        <v>335</v>
      </c>
      <c r="G297" s="122">
        <v>75</v>
      </c>
      <c r="H297" s="122">
        <v>53</v>
      </c>
      <c r="I297" s="122">
        <v>14</v>
      </c>
      <c r="J297" s="122">
        <v>17</v>
      </c>
      <c r="K297" s="122">
        <v>81</v>
      </c>
      <c r="L297" s="122">
        <v>271</v>
      </c>
      <c r="M297" s="122">
        <v>30</v>
      </c>
      <c r="N297" s="122">
        <v>588</v>
      </c>
      <c r="O297" s="122">
        <v>42</v>
      </c>
      <c r="P297" s="122">
        <v>30</v>
      </c>
      <c r="Q297" s="122">
        <v>549</v>
      </c>
      <c r="R297" s="122">
        <v>238</v>
      </c>
      <c r="S297" s="122">
        <v>34</v>
      </c>
      <c r="T297" s="122">
        <v>60</v>
      </c>
      <c r="U297" s="122">
        <v>2</v>
      </c>
    </row>
    <row r="298" spans="1:21" ht="12.75" x14ac:dyDescent="0.2">
      <c r="A298" s="122" t="s">
        <v>648</v>
      </c>
      <c r="B298" s="122">
        <v>5</v>
      </c>
      <c r="C298" s="122">
        <v>9</v>
      </c>
      <c r="D298" s="122">
        <v>20</v>
      </c>
      <c r="E298" s="122">
        <v>1</v>
      </c>
      <c r="F298" s="122">
        <v>8</v>
      </c>
      <c r="G298" s="122">
        <v>50</v>
      </c>
      <c r="H298" s="122">
        <v>9</v>
      </c>
      <c r="I298" s="122">
        <v>0</v>
      </c>
      <c r="J298" s="122">
        <v>1</v>
      </c>
      <c r="K298" s="122">
        <v>3</v>
      </c>
      <c r="L298" s="122">
        <v>35</v>
      </c>
      <c r="M298" s="122">
        <v>1</v>
      </c>
      <c r="N298" s="122">
        <v>6</v>
      </c>
      <c r="O298" s="122">
        <v>4</v>
      </c>
      <c r="P298" s="122">
        <v>13</v>
      </c>
      <c r="Q298" s="122">
        <v>13</v>
      </c>
      <c r="R298" s="122">
        <v>22</v>
      </c>
      <c r="S298" s="122">
        <v>1</v>
      </c>
      <c r="T298" s="122">
        <v>20</v>
      </c>
      <c r="U298" s="122">
        <v>1</v>
      </c>
    </row>
    <row r="299" spans="1:21" ht="12.75" x14ac:dyDescent="0.2">
      <c r="A299" s="122" t="s">
        <v>649</v>
      </c>
      <c r="B299" s="122">
        <v>18</v>
      </c>
      <c r="C299" s="122">
        <v>2</v>
      </c>
      <c r="D299" s="122">
        <v>4</v>
      </c>
      <c r="E299" s="122">
        <v>11</v>
      </c>
      <c r="F299" s="122">
        <v>8</v>
      </c>
      <c r="G299" s="122">
        <v>26</v>
      </c>
      <c r="H299" s="122">
        <v>6</v>
      </c>
      <c r="I299" s="122">
        <v>1</v>
      </c>
      <c r="J299" s="122">
        <v>0</v>
      </c>
      <c r="K299" s="122">
        <v>8</v>
      </c>
      <c r="L299" s="122">
        <v>28</v>
      </c>
      <c r="M299" s="122">
        <v>5</v>
      </c>
      <c r="N299" s="122">
        <v>18</v>
      </c>
      <c r="O299" s="122">
        <v>8</v>
      </c>
      <c r="P299" s="122">
        <v>2</v>
      </c>
      <c r="Q299" s="122">
        <v>14</v>
      </c>
      <c r="R299" s="122">
        <v>11</v>
      </c>
      <c r="S299" s="122">
        <v>3</v>
      </c>
      <c r="T299" s="122">
        <v>6</v>
      </c>
      <c r="U299" s="122">
        <v>0</v>
      </c>
    </row>
    <row r="300" spans="1:21" ht="12.75" x14ac:dyDescent="0.2">
      <c r="A300" s="122" t="s">
        <v>650</v>
      </c>
      <c r="B300" s="122">
        <v>33</v>
      </c>
      <c r="C300" s="122">
        <v>15</v>
      </c>
      <c r="D300" s="122">
        <v>24</v>
      </c>
      <c r="E300" s="122">
        <v>9</v>
      </c>
      <c r="F300" s="122">
        <v>27</v>
      </c>
      <c r="G300" s="122">
        <v>22</v>
      </c>
      <c r="H300" s="122">
        <v>4</v>
      </c>
      <c r="I300" s="122">
        <v>10</v>
      </c>
      <c r="J300" s="122">
        <v>1</v>
      </c>
      <c r="K300" s="122">
        <v>23</v>
      </c>
      <c r="L300" s="122">
        <v>48</v>
      </c>
      <c r="M300" s="122">
        <v>2</v>
      </c>
      <c r="N300" s="122">
        <v>38</v>
      </c>
      <c r="O300" s="122">
        <v>8</v>
      </c>
      <c r="P300" s="122">
        <v>7</v>
      </c>
      <c r="Q300" s="122">
        <v>33</v>
      </c>
      <c r="R300" s="122">
        <v>26</v>
      </c>
      <c r="S300" s="122">
        <v>5</v>
      </c>
      <c r="T300" s="122">
        <v>10</v>
      </c>
      <c r="U300" s="122">
        <v>0</v>
      </c>
    </row>
    <row r="301" spans="1:21" ht="12.75" x14ac:dyDescent="0.2">
      <c r="A301" s="122" t="s">
        <v>651</v>
      </c>
      <c r="B301" s="122">
        <v>1</v>
      </c>
      <c r="C301" s="122">
        <v>4</v>
      </c>
      <c r="D301" s="122">
        <v>6</v>
      </c>
      <c r="E301" s="122">
        <v>2</v>
      </c>
      <c r="F301" s="122">
        <v>3</v>
      </c>
      <c r="G301" s="122">
        <v>10</v>
      </c>
      <c r="H301" s="122">
        <v>5</v>
      </c>
      <c r="I301" s="122">
        <v>0</v>
      </c>
      <c r="J301" s="122">
        <v>0</v>
      </c>
      <c r="K301" s="122">
        <v>0</v>
      </c>
      <c r="L301" s="122">
        <v>23</v>
      </c>
      <c r="M301" s="122">
        <v>6</v>
      </c>
      <c r="N301" s="122">
        <v>9</v>
      </c>
      <c r="O301" s="122">
        <v>6</v>
      </c>
      <c r="P301" s="122">
        <v>7</v>
      </c>
      <c r="Q301" s="122">
        <v>9</v>
      </c>
      <c r="R301" s="122">
        <v>7</v>
      </c>
      <c r="S301" s="122">
        <v>0</v>
      </c>
      <c r="T301" s="122">
        <v>8</v>
      </c>
      <c r="U301" s="122">
        <v>0</v>
      </c>
    </row>
    <row r="302" spans="1:21" ht="14.25" customHeight="1" x14ac:dyDescent="0.2">
      <c r="A302" s="19" t="s">
        <v>652</v>
      </c>
      <c r="B302" s="19"/>
      <c r="C302" s="19"/>
      <c r="D302" s="122"/>
      <c r="E302" s="122"/>
      <c r="F302" s="19"/>
      <c r="G302" s="122"/>
      <c r="H302" s="122"/>
      <c r="I302" s="19"/>
      <c r="J302" s="122"/>
      <c r="K302" s="122"/>
      <c r="L302" s="122"/>
      <c r="M302" s="122"/>
      <c r="N302" s="122"/>
      <c r="O302" s="19"/>
      <c r="P302" s="122"/>
      <c r="Q302" s="122"/>
      <c r="R302" s="122"/>
      <c r="S302" s="19"/>
      <c r="T302" s="122"/>
      <c r="U302" s="122"/>
    </row>
    <row r="303" spans="1:21" ht="12.75" x14ac:dyDescent="0.2">
      <c r="A303" s="122" t="s">
        <v>653</v>
      </c>
      <c r="B303" s="122">
        <v>1</v>
      </c>
      <c r="C303" s="122">
        <v>2</v>
      </c>
      <c r="D303" s="122">
        <v>4</v>
      </c>
      <c r="E303" s="122">
        <v>4</v>
      </c>
      <c r="F303" s="122">
        <v>6</v>
      </c>
      <c r="G303" s="122">
        <v>12</v>
      </c>
      <c r="H303" s="122">
        <v>2</v>
      </c>
      <c r="I303" s="122">
        <v>0</v>
      </c>
      <c r="J303" s="122">
        <v>0</v>
      </c>
      <c r="K303" s="122">
        <v>0</v>
      </c>
      <c r="L303" s="122">
        <v>15</v>
      </c>
      <c r="M303" s="122">
        <v>1</v>
      </c>
      <c r="N303" s="122">
        <v>21</v>
      </c>
      <c r="O303" s="122">
        <v>2</v>
      </c>
      <c r="P303" s="122">
        <v>0</v>
      </c>
      <c r="Q303" s="122">
        <v>10</v>
      </c>
      <c r="R303" s="122">
        <v>6</v>
      </c>
      <c r="S303" s="122">
        <v>1</v>
      </c>
      <c r="T303" s="122">
        <v>2</v>
      </c>
      <c r="U303" s="122">
        <v>0</v>
      </c>
    </row>
    <row r="304" spans="1:21" ht="12.75" x14ac:dyDescent="0.2">
      <c r="A304" s="122" t="s">
        <v>654</v>
      </c>
      <c r="B304" s="122">
        <v>4</v>
      </c>
      <c r="C304" s="122">
        <v>17</v>
      </c>
      <c r="D304" s="122">
        <v>3</v>
      </c>
      <c r="E304" s="122">
        <v>30</v>
      </c>
      <c r="F304" s="122">
        <v>4</v>
      </c>
      <c r="G304" s="122">
        <v>49</v>
      </c>
      <c r="H304" s="122">
        <v>1</v>
      </c>
      <c r="I304" s="122">
        <v>2</v>
      </c>
      <c r="J304" s="122">
        <v>0</v>
      </c>
      <c r="K304" s="122">
        <v>3</v>
      </c>
      <c r="L304" s="122">
        <v>39</v>
      </c>
      <c r="M304" s="122">
        <v>1</v>
      </c>
      <c r="N304" s="122">
        <v>25</v>
      </c>
      <c r="O304" s="122">
        <v>4</v>
      </c>
      <c r="P304" s="122">
        <v>4</v>
      </c>
      <c r="Q304" s="122">
        <v>19</v>
      </c>
      <c r="R304" s="122">
        <v>5</v>
      </c>
      <c r="S304" s="122">
        <v>1</v>
      </c>
      <c r="T304" s="122">
        <v>9</v>
      </c>
      <c r="U304" s="122">
        <v>1</v>
      </c>
    </row>
    <row r="305" spans="1:22" ht="12.75" x14ac:dyDescent="0.2">
      <c r="A305" s="122" t="s">
        <v>655</v>
      </c>
      <c r="B305" s="122">
        <v>87</v>
      </c>
      <c r="C305" s="122">
        <v>9</v>
      </c>
      <c r="D305" s="122">
        <v>39</v>
      </c>
      <c r="E305" s="122">
        <v>90</v>
      </c>
      <c r="F305" s="122">
        <v>52</v>
      </c>
      <c r="G305" s="122">
        <v>65</v>
      </c>
      <c r="H305" s="122">
        <v>12</v>
      </c>
      <c r="I305" s="122">
        <v>8</v>
      </c>
      <c r="J305" s="122">
        <v>2</v>
      </c>
      <c r="K305" s="122">
        <v>17</v>
      </c>
      <c r="L305" s="122">
        <v>77</v>
      </c>
      <c r="M305" s="122">
        <v>13</v>
      </c>
      <c r="N305" s="122">
        <v>88</v>
      </c>
      <c r="O305" s="122">
        <v>22</v>
      </c>
      <c r="P305" s="122">
        <v>41</v>
      </c>
      <c r="Q305" s="122">
        <v>112</v>
      </c>
      <c r="R305" s="122">
        <v>128</v>
      </c>
      <c r="S305" s="122">
        <v>6</v>
      </c>
      <c r="T305" s="122">
        <v>35</v>
      </c>
      <c r="U305" s="122">
        <v>11</v>
      </c>
    </row>
    <row r="306" spans="1:22" ht="12.75" x14ac:dyDescent="0.2">
      <c r="A306" s="122" t="s">
        <v>656</v>
      </c>
      <c r="B306" s="122">
        <v>32</v>
      </c>
      <c r="C306" s="122">
        <v>2</v>
      </c>
      <c r="D306" s="122">
        <v>46</v>
      </c>
      <c r="E306" s="122">
        <v>51</v>
      </c>
      <c r="F306" s="122">
        <v>12</v>
      </c>
      <c r="G306" s="122">
        <v>65</v>
      </c>
      <c r="H306" s="122">
        <v>13</v>
      </c>
      <c r="I306" s="122">
        <v>1</v>
      </c>
      <c r="J306" s="122">
        <v>1</v>
      </c>
      <c r="K306" s="122">
        <v>4</v>
      </c>
      <c r="L306" s="122">
        <v>46</v>
      </c>
      <c r="M306" s="122">
        <v>45</v>
      </c>
      <c r="N306" s="122">
        <v>50</v>
      </c>
      <c r="O306" s="122">
        <v>10</v>
      </c>
      <c r="P306" s="122">
        <v>3</v>
      </c>
      <c r="Q306" s="122">
        <v>66</v>
      </c>
      <c r="R306" s="122">
        <v>50</v>
      </c>
      <c r="S306" s="122">
        <v>19</v>
      </c>
      <c r="T306" s="122">
        <v>9</v>
      </c>
      <c r="U306" s="122">
        <v>0</v>
      </c>
    </row>
    <row r="307" spans="1:22" ht="12.75" x14ac:dyDescent="0.2">
      <c r="A307" s="122" t="s">
        <v>657</v>
      </c>
      <c r="B307" s="122">
        <v>20</v>
      </c>
      <c r="C307" s="122">
        <v>5</v>
      </c>
      <c r="D307" s="122">
        <v>52</v>
      </c>
      <c r="E307" s="122">
        <v>26</v>
      </c>
      <c r="F307" s="122">
        <v>1</v>
      </c>
      <c r="G307" s="122">
        <v>2</v>
      </c>
      <c r="H307" s="122">
        <v>29</v>
      </c>
      <c r="I307" s="122">
        <v>1</v>
      </c>
      <c r="J307" s="122">
        <v>0</v>
      </c>
      <c r="K307" s="122">
        <v>1</v>
      </c>
      <c r="L307" s="122">
        <v>43</v>
      </c>
      <c r="M307" s="122">
        <v>1</v>
      </c>
      <c r="N307" s="122">
        <v>36</v>
      </c>
      <c r="O307" s="122">
        <v>15</v>
      </c>
      <c r="P307" s="122">
        <v>1</v>
      </c>
      <c r="Q307" s="122">
        <v>59</v>
      </c>
      <c r="R307" s="122">
        <v>4</v>
      </c>
      <c r="S307" s="122">
        <v>0</v>
      </c>
      <c r="T307" s="122">
        <v>26</v>
      </c>
      <c r="U307" s="122">
        <v>0</v>
      </c>
    </row>
    <row r="308" spans="1:22" ht="12.75" x14ac:dyDescent="0.2">
      <c r="A308" s="122" t="s">
        <v>658</v>
      </c>
      <c r="B308" s="122">
        <v>6</v>
      </c>
      <c r="C308" s="122">
        <v>0</v>
      </c>
      <c r="D308" s="122">
        <v>21</v>
      </c>
      <c r="E308" s="122">
        <v>7</v>
      </c>
      <c r="F308" s="122">
        <v>11</v>
      </c>
      <c r="G308" s="122">
        <v>12</v>
      </c>
      <c r="H308" s="122">
        <v>0</v>
      </c>
      <c r="I308" s="122">
        <v>0</v>
      </c>
      <c r="J308" s="122">
        <v>2</v>
      </c>
      <c r="K308" s="122">
        <v>1</v>
      </c>
      <c r="L308" s="122">
        <v>34</v>
      </c>
      <c r="M308" s="122">
        <v>3</v>
      </c>
      <c r="N308" s="122">
        <v>17</v>
      </c>
      <c r="O308" s="122">
        <v>1</v>
      </c>
      <c r="P308" s="122">
        <v>2</v>
      </c>
      <c r="Q308" s="122">
        <v>19</v>
      </c>
      <c r="R308" s="122">
        <v>14</v>
      </c>
      <c r="S308" s="122">
        <v>0</v>
      </c>
      <c r="T308" s="122">
        <v>5</v>
      </c>
      <c r="U308" s="122">
        <v>3</v>
      </c>
    </row>
    <row r="309" spans="1:22" ht="12.75" x14ac:dyDescent="0.2">
      <c r="A309" s="122" t="s">
        <v>659</v>
      </c>
      <c r="B309" s="122">
        <v>64</v>
      </c>
      <c r="C309" s="122">
        <v>17</v>
      </c>
      <c r="D309" s="122">
        <v>23</v>
      </c>
      <c r="E309" s="122">
        <v>40</v>
      </c>
      <c r="F309" s="122">
        <v>25</v>
      </c>
      <c r="G309" s="122">
        <v>25</v>
      </c>
      <c r="H309" s="122">
        <v>2</v>
      </c>
      <c r="I309" s="122">
        <v>0</v>
      </c>
      <c r="J309" s="122">
        <v>0</v>
      </c>
      <c r="K309" s="122">
        <v>9</v>
      </c>
      <c r="L309" s="122">
        <v>66</v>
      </c>
      <c r="M309" s="122">
        <v>9</v>
      </c>
      <c r="N309" s="122">
        <v>82</v>
      </c>
      <c r="O309" s="122">
        <v>22</v>
      </c>
      <c r="P309" s="122">
        <v>8</v>
      </c>
      <c r="Q309" s="122">
        <v>85</v>
      </c>
      <c r="R309" s="122">
        <v>28</v>
      </c>
      <c r="S309" s="122">
        <v>0</v>
      </c>
      <c r="T309" s="122">
        <v>30</v>
      </c>
      <c r="U309" s="122">
        <v>0</v>
      </c>
    </row>
    <row r="310" spans="1:22" ht="12.75" x14ac:dyDescent="0.2">
      <c r="A310" s="122" t="s">
        <v>660</v>
      </c>
      <c r="B310" s="122">
        <v>51</v>
      </c>
      <c r="C310" s="122">
        <v>13</v>
      </c>
      <c r="D310" s="122">
        <v>94</v>
      </c>
      <c r="E310" s="122">
        <v>78</v>
      </c>
      <c r="F310" s="122">
        <v>42</v>
      </c>
      <c r="G310" s="122">
        <v>46</v>
      </c>
      <c r="H310" s="122">
        <v>2</v>
      </c>
      <c r="I310" s="122">
        <v>26</v>
      </c>
      <c r="J310" s="122">
        <v>3</v>
      </c>
      <c r="K310" s="122">
        <v>18</v>
      </c>
      <c r="L310" s="122">
        <v>74</v>
      </c>
      <c r="M310" s="122">
        <v>76</v>
      </c>
      <c r="N310" s="122">
        <v>70</v>
      </c>
      <c r="O310" s="122">
        <v>7</v>
      </c>
      <c r="P310" s="122">
        <v>13</v>
      </c>
      <c r="Q310" s="122">
        <v>103</v>
      </c>
      <c r="R310" s="122">
        <v>33</v>
      </c>
      <c r="S310" s="122">
        <v>3</v>
      </c>
      <c r="T310" s="122">
        <v>9</v>
      </c>
      <c r="U310" s="122">
        <v>1</v>
      </c>
    </row>
    <row r="311" spans="1:22" ht="12.75" x14ac:dyDescent="0.2">
      <c r="A311" s="122" t="s">
        <v>661</v>
      </c>
      <c r="B311" s="122">
        <v>119</v>
      </c>
      <c r="C311" s="122">
        <v>50</v>
      </c>
      <c r="D311" s="122">
        <v>121</v>
      </c>
      <c r="E311" s="122">
        <v>318</v>
      </c>
      <c r="F311" s="122">
        <v>139</v>
      </c>
      <c r="G311" s="122">
        <v>48</v>
      </c>
      <c r="H311" s="122">
        <v>48</v>
      </c>
      <c r="I311" s="122">
        <v>18</v>
      </c>
      <c r="J311" s="122">
        <v>28</v>
      </c>
      <c r="K311" s="122">
        <v>57</v>
      </c>
      <c r="L311" s="122">
        <v>165</v>
      </c>
      <c r="M311" s="122">
        <v>45</v>
      </c>
      <c r="N311" s="122">
        <v>309</v>
      </c>
      <c r="O311" s="122">
        <v>41</v>
      </c>
      <c r="P311" s="122">
        <v>53</v>
      </c>
      <c r="Q311" s="122">
        <v>340</v>
      </c>
      <c r="R311" s="122">
        <v>285</v>
      </c>
      <c r="S311" s="122">
        <v>37</v>
      </c>
      <c r="T311" s="122">
        <v>79</v>
      </c>
      <c r="U311" s="122">
        <v>34</v>
      </c>
    </row>
    <row r="312" spans="1:22" ht="12.75" x14ac:dyDescent="0.2">
      <c r="A312" s="122" t="s">
        <v>662</v>
      </c>
      <c r="B312" s="122">
        <v>4</v>
      </c>
      <c r="C312" s="122">
        <v>0</v>
      </c>
      <c r="D312" s="122">
        <v>26</v>
      </c>
      <c r="E312" s="122">
        <v>8</v>
      </c>
      <c r="F312" s="122">
        <v>4</v>
      </c>
      <c r="G312" s="122">
        <v>16</v>
      </c>
      <c r="H312" s="122">
        <v>10</v>
      </c>
      <c r="I312" s="122">
        <v>0</v>
      </c>
      <c r="J312" s="122">
        <v>1</v>
      </c>
      <c r="K312" s="122">
        <v>3</v>
      </c>
      <c r="L312" s="122">
        <v>19</v>
      </c>
      <c r="M312" s="122">
        <v>22</v>
      </c>
      <c r="N312" s="122">
        <v>12</v>
      </c>
      <c r="O312" s="122">
        <v>5</v>
      </c>
      <c r="P312" s="122">
        <v>4</v>
      </c>
      <c r="Q312" s="122">
        <v>26</v>
      </c>
      <c r="R312" s="122">
        <v>20</v>
      </c>
      <c r="S312" s="122">
        <v>3</v>
      </c>
      <c r="T312" s="122">
        <v>9</v>
      </c>
      <c r="U312" s="122">
        <v>0</v>
      </c>
    </row>
    <row r="313" spans="1:22" ht="12.75" x14ac:dyDescent="0.2">
      <c r="A313" s="122" t="s">
        <v>663</v>
      </c>
      <c r="B313" s="122">
        <v>103</v>
      </c>
      <c r="C313" s="122">
        <v>63</v>
      </c>
      <c r="D313" s="122">
        <v>79</v>
      </c>
      <c r="E313" s="122">
        <v>115</v>
      </c>
      <c r="F313" s="122">
        <v>126</v>
      </c>
      <c r="G313" s="122">
        <v>73</v>
      </c>
      <c r="H313" s="122">
        <v>51</v>
      </c>
      <c r="I313" s="122">
        <v>4</v>
      </c>
      <c r="J313" s="122">
        <v>2</v>
      </c>
      <c r="K313" s="122">
        <v>23</v>
      </c>
      <c r="L313" s="122">
        <v>75</v>
      </c>
      <c r="M313" s="122">
        <v>67</v>
      </c>
      <c r="N313" s="122">
        <v>100</v>
      </c>
      <c r="O313" s="122">
        <v>19</v>
      </c>
      <c r="P313" s="122">
        <v>20</v>
      </c>
      <c r="Q313" s="122">
        <v>159</v>
      </c>
      <c r="R313" s="122">
        <v>166</v>
      </c>
      <c r="S313" s="122">
        <v>76</v>
      </c>
      <c r="T313" s="122">
        <v>65</v>
      </c>
      <c r="U313" s="122">
        <v>5</v>
      </c>
    </row>
    <row r="314" spans="1:22" ht="12.75" x14ac:dyDescent="0.2">
      <c r="A314" s="122" t="s">
        <v>664</v>
      </c>
      <c r="B314" s="122">
        <v>26</v>
      </c>
      <c r="C314" s="122">
        <v>4</v>
      </c>
      <c r="D314" s="122">
        <v>11</v>
      </c>
      <c r="E314" s="122">
        <v>24</v>
      </c>
      <c r="F314" s="122">
        <v>11</v>
      </c>
      <c r="G314" s="122">
        <v>35</v>
      </c>
      <c r="H314" s="122">
        <v>3</v>
      </c>
      <c r="I314" s="122">
        <v>6</v>
      </c>
      <c r="J314" s="122">
        <v>1</v>
      </c>
      <c r="K314" s="122">
        <v>8</v>
      </c>
      <c r="L314" s="122">
        <v>34</v>
      </c>
      <c r="M314" s="122">
        <v>7</v>
      </c>
      <c r="N314" s="122">
        <v>21</v>
      </c>
      <c r="O314" s="122">
        <v>14</v>
      </c>
      <c r="P314" s="122">
        <v>6</v>
      </c>
      <c r="Q314" s="122">
        <v>46</v>
      </c>
      <c r="R314" s="122">
        <v>16</v>
      </c>
      <c r="S314" s="122">
        <v>5</v>
      </c>
      <c r="T314" s="122">
        <v>31</v>
      </c>
      <c r="U314" s="122">
        <v>0</v>
      </c>
    </row>
    <row r="315" spans="1:22" ht="12.75" x14ac:dyDescent="0.2">
      <c r="A315" s="122" t="s">
        <v>665</v>
      </c>
      <c r="B315" s="122">
        <v>4</v>
      </c>
      <c r="C315" s="122">
        <v>6</v>
      </c>
      <c r="D315" s="122">
        <v>9</v>
      </c>
      <c r="E315" s="122">
        <v>4</v>
      </c>
      <c r="F315" s="122">
        <v>7</v>
      </c>
      <c r="G315" s="122">
        <v>10</v>
      </c>
      <c r="H315" s="122">
        <v>1</v>
      </c>
      <c r="I315" s="122">
        <v>1</v>
      </c>
      <c r="J315" s="122">
        <v>0</v>
      </c>
      <c r="K315" s="122">
        <v>3</v>
      </c>
      <c r="L315" s="122">
        <v>18</v>
      </c>
      <c r="M315" s="122">
        <v>2</v>
      </c>
      <c r="N315" s="122">
        <v>7</v>
      </c>
      <c r="O315" s="122">
        <v>15</v>
      </c>
      <c r="P315" s="122">
        <v>4</v>
      </c>
      <c r="Q315" s="122">
        <v>6</v>
      </c>
      <c r="R315" s="122">
        <v>4</v>
      </c>
      <c r="S315" s="122">
        <v>1</v>
      </c>
      <c r="T315" s="122">
        <v>1</v>
      </c>
      <c r="U315" s="122">
        <v>0</v>
      </c>
    </row>
    <row r="316" spans="1:22" ht="12.75" x14ac:dyDescent="0.2">
      <c r="A316" s="122" t="s">
        <v>666</v>
      </c>
      <c r="B316" s="122">
        <v>6</v>
      </c>
      <c r="C316" s="122">
        <v>9</v>
      </c>
      <c r="D316" s="122">
        <v>14</v>
      </c>
      <c r="E316" s="122">
        <v>15</v>
      </c>
      <c r="F316" s="122">
        <v>6</v>
      </c>
      <c r="G316" s="122">
        <v>23</v>
      </c>
      <c r="H316" s="122">
        <v>2</v>
      </c>
      <c r="I316" s="122">
        <v>1</v>
      </c>
      <c r="J316" s="122">
        <v>1</v>
      </c>
      <c r="K316" s="122">
        <v>1</v>
      </c>
      <c r="L316" s="122">
        <v>33</v>
      </c>
      <c r="M316" s="122">
        <v>2</v>
      </c>
      <c r="N316" s="122">
        <v>24</v>
      </c>
      <c r="O316" s="122">
        <v>10</v>
      </c>
      <c r="P316" s="122">
        <v>2</v>
      </c>
      <c r="Q316" s="122">
        <v>35</v>
      </c>
      <c r="R316" s="122">
        <v>4</v>
      </c>
      <c r="S316" s="122">
        <v>0</v>
      </c>
      <c r="T316" s="122">
        <v>8</v>
      </c>
      <c r="U316" s="122">
        <v>0</v>
      </c>
    </row>
    <row r="317" spans="1:22" ht="6.75" customHeight="1" thickBot="1" x14ac:dyDescent="0.25">
      <c r="A317" s="1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5"/>
    </row>
    <row r="318" spans="1:22" ht="14.25" x14ac:dyDescent="0.2">
      <c r="I318" s="66"/>
      <c r="M318" s="73"/>
      <c r="N318" s="73"/>
      <c r="R318" s="73"/>
    </row>
    <row r="319" spans="1:22" ht="12.75" x14ac:dyDescent="0.2">
      <c r="A319" s="122"/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</row>
    <row r="320" spans="1:22" ht="12.75" x14ac:dyDescent="0.2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</row>
    <row r="321" spans="1:21" ht="12.75" hidden="1" x14ac:dyDescent="0.2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</row>
    <row r="322" spans="1:21" ht="12.75" hidden="1" x14ac:dyDescent="0.2">
      <c r="A322" s="122"/>
      <c r="B322" s="122"/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</row>
    <row r="323" spans="1:21" ht="12.75" hidden="1" x14ac:dyDescent="0.2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</row>
    <row r="324" spans="1:21" ht="12.75" hidden="1" x14ac:dyDescent="0.2">
      <c r="A324" s="122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</row>
    <row r="325" spans="1:21" ht="12.75" hidden="1" x14ac:dyDescent="0.2">
      <c r="A325" s="122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</row>
    <row r="326" spans="1:21" ht="12.75" hidden="1" x14ac:dyDescent="0.2">
      <c r="A326" s="122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</row>
    <row r="327" spans="1:21" ht="12.75" hidden="1" x14ac:dyDescent="0.2">
      <c r="A327" s="122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</row>
    <row r="328" spans="1:21" ht="12.75" hidden="1" x14ac:dyDescent="0.2">
      <c r="A328" s="122"/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</row>
    <row r="329" spans="1:21" ht="12.75" hidden="1" x14ac:dyDescent="0.2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</row>
    <row r="330" spans="1:21" ht="12.75" hidden="1" x14ac:dyDescent="0.2">
      <c r="A330" s="122"/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</row>
    <row r="331" spans="1:21" ht="12.75" hidden="1" x14ac:dyDescent="0.2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</row>
    <row r="332" spans="1:21" ht="12.75" hidden="1" x14ac:dyDescent="0.2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</row>
    <row r="333" spans="1:21" ht="12.75" hidden="1" x14ac:dyDescent="0.2">
      <c r="A333" s="122"/>
      <c r="B333" s="122"/>
      <c r="C333" s="122"/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</row>
    <row r="334" spans="1:21" ht="12.75" hidden="1" x14ac:dyDescent="0.2">
      <c r="A334" s="122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</row>
    <row r="335" spans="1:21" ht="12.75" hidden="1" x14ac:dyDescent="0.2">
      <c r="A335" s="122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</row>
    <row r="336" spans="1:21" ht="12.75" hidden="1" x14ac:dyDescent="0.2">
      <c r="A336" s="122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</row>
    <row r="337" spans="1:21" ht="12.75" hidden="1" x14ac:dyDescent="0.2">
      <c r="A337" s="122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</row>
    <row r="338" spans="1:21" ht="12.75" hidden="1" x14ac:dyDescent="0.2">
      <c r="A338" s="122"/>
      <c r="B338" s="122"/>
      <c r="C338" s="122"/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</row>
    <row r="339" spans="1:21" ht="12.75" hidden="1" x14ac:dyDescent="0.2">
      <c r="A339" s="122"/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</row>
    <row r="340" spans="1:21" ht="12.75" hidden="1" x14ac:dyDescent="0.2">
      <c r="A340" s="122"/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</row>
    <row r="341" spans="1:21" ht="12.75" hidden="1" x14ac:dyDescent="0.2">
      <c r="A341" s="122"/>
      <c r="B341" s="122"/>
      <c r="C341" s="122"/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</row>
    <row r="342" spans="1:21" ht="12.75" hidden="1" x14ac:dyDescent="0.2">
      <c r="A342" s="122"/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</row>
    <row r="343" spans="1:21" ht="12.75" hidden="1" x14ac:dyDescent="0.2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</row>
    <row r="344" spans="1:21" ht="14.25" hidden="1" customHeight="1" x14ac:dyDescent="0.2">
      <c r="A344" s="19"/>
      <c r="B344" s="19"/>
      <c r="C344" s="19"/>
      <c r="D344" s="122"/>
      <c r="E344" s="122"/>
      <c r="F344" s="19"/>
      <c r="G344" s="122"/>
      <c r="H344" s="122"/>
      <c r="I344" s="19"/>
      <c r="J344" s="122"/>
      <c r="K344" s="122"/>
      <c r="L344" s="122"/>
      <c r="M344" s="122"/>
      <c r="N344" s="122"/>
      <c r="O344" s="19"/>
      <c r="P344" s="122"/>
      <c r="Q344" s="122"/>
      <c r="R344" s="122"/>
      <c r="S344" s="19"/>
      <c r="T344" s="122"/>
      <c r="U344" s="122"/>
    </row>
    <row r="345" spans="1:21" ht="12.75" hidden="1" x14ac:dyDescent="0.2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</row>
    <row r="346" spans="1:21" ht="12.75" hidden="1" x14ac:dyDescent="0.2">
      <c r="A346" s="122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</row>
    <row r="347" spans="1:21" ht="12.75" hidden="1" x14ac:dyDescent="0.2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</row>
    <row r="348" spans="1:21" ht="12.75" hidden="1" x14ac:dyDescent="0.2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</row>
    <row r="349" spans="1:21" ht="12.75" hidden="1" x14ac:dyDescent="0.2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</row>
    <row r="350" spans="1:21" ht="12.75" hidden="1" x14ac:dyDescent="0.2">
      <c r="A350" s="122"/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</row>
    <row r="351" spans="1:21" ht="12.75" hidden="1" x14ac:dyDescent="0.2">
      <c r="A351" s="122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</row>
    <row r="352" spans="1:21" ht="12.75" hidden="1" x14ac:dyDescent="0.2">
      <c r="A352" s="122"/>
      <c r="B352" s="122"/>
      <c r="C352" s="122"/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</row>
    <row r="353" spans="1:21" ht="14.25" hidden="1" customHeight="1" x14ac:dyDescent="0.2">
      <c r="A353" s="19"/>
      <c r="B353" s="19"/>
      <c r="C353" s="19"/>
      <c r="D353" s="122"/>
      <c r="E353" s="122"/>
      <c r="F353" s="19"/>
      <c r="G353" s="122"/>
      <c r="H353" s="122"/>
      <c r="I353" s="19"/>
      <c r="J353" s="122"/>
      <c r="K353" s="122"/>
      <c r="L353" s="122"/>
      <c r="M353" s="122"/>
      <c r="N353" s="122"/>
      <c r="O353" s="19"/>
      <c r="P353" s="122"/>
      <c r="Q353" s="122"/>
      <c r="R353" s="122"/>
      <c r="S353" s="19"/>
      <c r="T353" s="122"/>
      <c r="U353" s="122"/>
    </row>
    <row r="354" spans="1:21" ht="12.75" hidden="1" x14ac:dyDescent="0.2">
      <c r="A354" s="122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</row>
    <row r="355" spans="1:21" ht="12.75" hidden="1" x14ac:dyDescent="0.2">
      <c r="A355" s="122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</row>
    <row r="356" spans="1:21" ht="12.75" hidden="1" x14ac:dyDescent="0.2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</row>
    <row r="357" spans="1:21" ht="12.75" hidden="1" x14ac:dyDescent="0.2">
      <c r="A357" s="122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</row>
    <row r="358" spans="1:21" ht="12.75" hidden="1" x14ac:dyDescent="0.2">
      <c r="A358" s="122"/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</row>
    <row r="359" spans="1:21" ht="12.75" hidden="1" x14ac:dyDescent="0.2">
      <c r="A359" s="122"/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</row>
    <row r="360" spans="1:21" ht="12.75" hidden="1" x14ac:dyDescent="0.2">
      <c r="A360" s="122"/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</row>
    <row r="361" spans="1:21" ht="12.75" hidden="1" x14ac:dyDescent="0.2">
      <c r="A361" s="122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</row>
    <row r="362" spans="1:21" ht="12.75" hidden="1" x14ac:dyDescent="0.2">
      <c r="A362" s="122"/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</row>
    <row r="363" spans="1:21" ht="14.25" hidden="1" customHeight="1" x14ac:dyDescent="0.2">
      <c r="A363" s="19"/>
      <c r="B363" s="19"/>
      <c r="C363" s="19"/>
      <c r="D363" s="122"/>
      <c r="E363" s="122"/>
      <c r="F363" s="19"/>
      <c r="G363" s="122"/>
      <c r="H363" s="122"/>
      <c r="I363" s="19"/>
      <c r="J363" s="122"/>
      <c r="K363" s="122"/>
      <c r="L363" s="122"/>
      <c r="M363" s="122"/>
      <c r="N363" s="122"/>
      <c r="O363" s="19"/>
      <c r="P363" s="122"/>
      <c r="Q363" s="122"/>
      <c r="R363" s="122"/>
      <c r="S363" s="19"/>
      <c r="T363" s="122"/>
      <c r="U363" s="122"/>
    </row>
    <row r="364" spans="1:21" ht="12.75" hidden="1" x14ac:dyDescent="0.2">
      <c r="A364" s="122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</row>
    <row r="365" spans="1:21" ht="12.75" hidden="1" x14ac:dyDescent="0.2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</row>
    <row r="366" spans="1:21" ht="12.75" hidden="1" x14ac:dyDescent="0.2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</row>
    <row r="367" spans="1:21" ht="12.75" hidden="1" x14ac:dyDescent="0.2">
      <c r="A367" s="122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</row>
    <row r="368" spans="1:21" ht="12.75" hidden="1" x14ac:dyDescent="0.2">
      <c r="A368" s="122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</row>
    <row r="369" spans="1:21" ht="12.75" hidden="1" x14ac:dyDescent="0.2">
      <c r="A369" s="122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</row>
    <row r="370" spans="1:21" ht="12.75" hidden="1" x14ac:dyDescent="0.2">
      <c r="A370" s="122"/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</row>
    <row r="371" spans="1:21" ht="12.75" hidden="1" x14ac:dyDescent="0.2">
      <c r="A371" s="122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</row>
    <row r="372" spans="1:21" ht="12.75" hidden="1" x14ac:dyDescent="0.2">
      <c r="A372" s="122"/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</row>
    <row r="373" spans="1:21" ht="12.75" hidden="1" x14ac:dyDescent="0.2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</row>
    <row r="374" spans="1:21" ht="12.75" hidden="1" x14ac:dyDescent="0.2">
      <c r="A374" s="122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</row>
    <row r="375" spans="1:21" ht="12.75" hidden="1" x14ac:dyDescent="0.2">
      <c r="A375" s="122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</row>
    <row r="376" spans="1:21" ht="12.75" hidden="1" x14ac:dyDescent="0.2">
      <c r="A376" s="122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</row>
    <row r="377" spans="1:21" ht="14.25" hidden="1" customHeight="1" x14ac:dyDescent="0.2">
      <c r="A377" s="19"/>
      <c r="B377" s="19"/>
      <c r="C377" s="19"/>
      <c r="D377" s="122"/>
      <c r="E377" s="122"/>
      <c r="F377" s="19"/>
      <c r="G377" s="122"/>
      <c r="H377" s="122"/>
      <c r="I377" s="19"/>
      <c r="J377" s="122"/>
      <c r="K377" s="122"/>
      <c r="L377" s="122"/>
      <c r="M377" s="122"/>
      <c r="N377" s="122"/>
      <c r="O377" s="19"/>
      <c r="P377" s="122"/>
      <c r="Q377" s="122"/>
      <c r="R377" s="122"/>
      <c r="S377" s="19"/>
      <c r="T377" s="122"/>
      <c r="U377" s="122"/>
    </row>
    <row r="378" spans="1:21" ht="12.75" hidden="1" x14ac:dyDescent="0.2">
      <c r="A378" s="122"/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</row>
    <row r="379" spans="1:21" ht="12.75" hidden="1" x14ac:dyDescent="0.2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</row>
    <row r="380" spans="1:21" ht="12.75" hidden="1" x14ac:dyDescent="0.2">
      <c r="A380" s="122"/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</row>
    <row r="381" spans="1:21" ht="12.75" hidden="1" x14ac:dyDescent="0.2">
      <c r="A381" s="122"/>
      <c r="B381" s="122"/>
      <c r="C381" s="122"/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</row>
    <row r="382" spans="1:21" ht="12.75" hidden="1" x14ac:dyDescent="0.2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</row>
    <row r="383" spans="1:21" ht="12.75" hidden="1" x14ac:dyDescent="0.2">
      <c r="A383" s="122"/>
      <c r="B383" s="122"/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</row>
    <row r="384" spans="1:21" ht="12.75" hidden="1" x14ac:dyDescent="0.2">
      <c r="A384" s="122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</row>
    <row r="385" spans="1:21" ht="12.75" hidden="1" x14ac:dyDescent="0.2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</row>
    <row r="386" spans="1:21" ht="12.75" hidden="1" x14ac:dyDescent="0.2">
      <c r="A386" s="122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</row>
    <row r="387" spans="1:21" ht="12.75" hidden="1" x14ac:dyDescent="0.2">
      <c r="A387" s="122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</row>
    <row r="388" spans="1:21" ht="12.75" hidden="1" x14ac:dyDescent="0.2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</row>
    <row r="389" spans="1:21" ht="12.75" hidden="1" x14ac:dyDescent="0.2">
      <c r="A389" s="122"/>
      <c r="B389" s="122"/>
      <c r="C389" s="122"/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</row>
    <row r="390" spans="1:21" ht="12.75" hidden="1" x14ac:dyDescent="0.2">
      <c r="A390" s="122"/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</row>
    <row r="391" spans="1:21" ht="14.25" hidden="1" customHeight="1" x14ac:dyDescent="0.2">
      <c r="A391" s="19"/>
      <c r="B391" s="19"/>
      <c r="C391" s="19"/>
      <c r="D391" s="122"/>
      <c r="E391" s="122"/>
      <c r="F391" s="19"/>
      <c r="G391" s="122"/>
      <c r="H391" s="122"/>
      <c r="I391" s="19"/>
      <c r="J391" s="122"/>
      <c r="K391" s="122"/>
      <c r="L391" s="122"/>
      <c r="M391" s="122"/>
      <c r="N391" s="122"/>
      <c r="O391" s="19"/>
      <c r="P391" s="122"/>
      <c r="Q391" s="122"/>
      <c r="R391" s="122"/>
      <c r="S391" s="19"/>
      <c r="T391" s="122"/>
      <c r="U391" s="122"/>
    </row>
    <row r="392" spans="1:21" ht="12.75" hidden="1" x14ac:dyDescent="0.2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</row>
    <row r="393" spans="1:21" ht="12.75" hidden="1" x14ac:dyDescent="0.2">
      <c r="A393" s="122"/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</row>
    <row r="394" spans="1:21" ht="12.75" hidden="1" x14ac:dyDescent="0.2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</row>
    <row r="395" spans="1:21" ht="12.75" hidden="1" x14ac:dyDescent="0.2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</row>
    <row r="396" spans="1:21" ht="12.75" hidden="1" x14ac:dyDescent="0.2">
      <c r="A396" s="122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</row>
    <row r="397" spans="1:21" ht="12.75" hidden="1" x14ac:dyDescent="0.2">
      <c r="A397" s="122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</row>
    <row r="398" spans="1:21" ht="12.75" hidden="1" x14ac:dyDescent="0.2">
      <c r="A398" s="122"/>
      <c r="B398" s="122"/>
      <c r="C398" s="122"/>
      <c r="D398" s="122"/>
      <c r="E398" s="122"/>
      <c r="F398" s="122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</row>
    <row r="399" spans="1:21" ht="12.75" hidden="1" x14ac:dyDescent="0.2">
      <c r="A399" s="122"/>
      <c r="B399" s="122"/>
      <c r="C399" s="122"/>
      <c r="D399" s="122"/>
      <c r="E399" s="122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</row>
    <row r="400" spans="1:21" ht="14.25" hidden="1" customHeight="1" x14ac:dyDescent="0.2">
      <c r="A400" s="19"/>
      <c r="B400" s="19"/>
      <c r="C400" s="19"/>
      <c r="D400" s="122"/>
      <c r="E400" s="122"/>
      <c r="F400" s="19"/>
      <c r="G400" s="122"/>
      <c r="H400" s="122"/>
      <c r="I400" s="19"/>
      <c r="J400" s="122"/>
      <c r="K400" s="122"/>
      <c r="L400" s="122"/>
      <c r="M400" s="122"/>
      <c r="N400" s="122"/>
      <c r="O400" s="19"/>
      <c r="P400" s="122"/>
      <c r="Q400" s="122"/>
      <c r="R400" s="122"/>
      <c r="S400" s="19"/>
      <c r="T400" s="122"/>
      <c r="U400" s="122"/>
    </row>
    <row r="401" spans="1:21" ht="12.75" hidden="1" x14ac:dyDescent="0.2">
      <c r="A401" s="122"/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</row>
    <row r="402" spans="1:21" ht="12.75" hidden="1" x14ac:dyDescent="0.2">
      <c r="A402" s="122"/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</row>
    <row r="403" spans="1:21" ht="12.75" hidden="1" x14ac:dyDescent="0.2">
      <c r="A403" s="122"/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</row>
    <row r="404" spans="1:21" ht="12.75" hidden="1" x14ac:dyDescent="0.2">
      <c r="A404" s="122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</row>
    <row r="405" spans="1:21" ht="12.75" hidden="1" x14ac:dyDescent="0.2">
      <c r="A405" s="122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</row>
    <row r="406" spans="1:21" ht="12.75" hidden="1" x14ac:dyDescent="0.2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</row>
    <row r="407" spans="1:21" ht="12.75" hidden="1" x14ac:dyDescent="0.2">
      <c r="A407" s="122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</row>
    <row r="408" spans="1:21" ht="12.75" hidden="1" x14ac:dyDescent="0.2">
      <c r="A408" s="122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</row>
    <row r="409" spans="1:21" ht="12.75" hidden="1" x14ac:dyDescent="0.2">
      <c r="A409" s="122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</row>
    <row r="410" spans="1:21" ht="12.75" hidden="1" x14ac:dyDescent="0.2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</row>
    <row r="411" spans="1:21" ht="12.75" hidden="1" x14ac:dyDescent="0.2">
      <c r="A411" s="122"/>
      <c r="B411" s="122"/>
      <c r="C411" s="122"/>
      <c r="D411" s="122"/>
      <c r="E411" s="122"/>
      <c r="F411" s="122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</row>
    <row r="412" spans="1:21" ht="12.75" hidden="1" x14ac:dyDescent="0.2">
      <c r="A412" s="122"/>
      <c r="B412" s="122"/>
      <c r="C412" s="122"/>
      <c r="D412" s="122"/>
      <c r="E412" s="122"/>
      <c r="F412" s="122"/>
      <c r="G412" s="122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</row>
    <row r="413" spans="1:21" ht="14.25" hidden="1" customHeight="1" x14ac:dyDescent="0.2">
      <c r="A413" s="19"/>
      <c r="B413" s="19"/>
      <c r="C413" s="19"/>
      <c r="D413" s="122"/>
      <c r="E413" s="122"/>
      <c r="F413" s="19"/>
      <c r="G413" s="122"/>
      <c r="H413" s="122"/>
      <c r="I413" s="19"/>
      <c r="J413" s="122"/>
      <c r="K413" s="122"/>
      <c r="L413" s="122"/>
      <c r="M413" s="122"/>
      <c r="N413" s="122"/>
      <c r="O413" s="19"/>
      <c r="P413" s="122"/>
      <c r="Q413" s="122"/>
      <c r="R413" s="122"/>
      <c r="S413" s="19"/>
      <c r="T413" s="122"/>
      <c r="U413" s="122"/>
    </row>
    <row r="414" spans="1:21" ht="12.75" hidden="1" x14ac:dyDescent="0.2">
      <c r="A414" s="122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</row>
    <row r="415" spans="1:21" ht="14.25" hidden="1" customHeight="1" x14ac:dyDescent="0.2">
      <c r="A415" s="19"/>
      <c r="B415" s="19"/>
      <c r="C415" s="19"/>
      <c r="D415" s="122"/>
      <c r="E415" s="122"/>
      <c r="F415" s="19"/>
      <c r="G415" s="122"/>
      <c r="H415" s="122"/>
      <c r="I415" s="19"/>
      <c r="J415" s="122"/>
      <c r="K415" s="122"/>
      <c r="L415" s="122"/>
      <c r="M415" s="122"/>
      <c r="N415" s="122"/>
      <c r="O415" s="19"/>
      <c r="P415" s="122"/>
      <c r="Q415" s="122"/>
      <c r="R415" s="122"/>
      <c r="S415" s="19"/>
      <c r="T415" s="122"/>
      <c r="U415" s="122"/>
    </row>
    <row r="416" spans="1:21" ht="12.75" hidden="1" x14ac:dyDescent="0.2">
      <c r="A416" s="122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</row>
    <row r="417" spans="1:21" ht="12.75" hidden="1" x14ac:dyDescent="0.2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</row>
    <row r="418" spans="1:21" ht="12.75" hidden="1" x14ac:dyDescent="0.2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</row>
    <row r="419" spans="1:21" ht="12.75" hidden="1" x14ac:dyDescent="0.2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</row>
    <row r="420" spans="1:21" ht="12.75" hidden="1" x14ac:dyDescent="0.2">
      <c r="A420" s="122"/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</row>
    <row r="421" spans="1:21" ht="14.25" hidden="1" customHeight="1" x14ac:dyDescent="0.2">
      <c r="A421" s="19"/>
      <c r="B421" s="19"/>
      <c r="C421" s="19"/>
      <c r="D421" s="122"/>
      <c r="E421" s="122"/>
      <c r="F421" s="19"/>
      <c r="G421" s="122"/>
      <c r="H421" s="122"/>
      <c r="I421" s="19"/>
      <c r="J421" s="122"/>
      <c r="K421" s="122"/>
      <c r="L421" s="122"/>
      <c r="M421" s="122"/>
      <c r="N421" s="122"/>
      <c r="O421" s="19"/>
      <c r="P421" s="122"/>
      <c r="Q421" s="122"/>
      <c r="R421" s="122"/>
      <c r="S421" s="19"/>
      <c r="T421" s="122"/>
      <c r="U421" s="122"/>
    </row>
    <row r="422" spans="1:21" ht="12.75" hidden="1" x14ac:dyDescent="0.2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</row>
    <row r="423" spans="1:21" ht="12.75" hidden="1" x14ac:dyDescent="0.2">
      <c r="A423" s="122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</row>
    <row r="424" spans="1:21" ht="12.75" hidden="1" x14ac:dyDescent="0.2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</row>
    <row r="425" spans="1:21" ht="12.75" hidden="1" x14ac:dyDescent="0.2">
      <c r="A425" s="122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</row>
    <row r="426" spans="1:21" ht="12.75" hidden="1" x14ac:dyDescent="0.2">
      <c r="A426" s="122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</row>
    <row r="427" spans="1:21" ht="12.75" hidden="1" x14ac:dyDescent="0.2">
      <c r="A427" s="122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</row>
    <row r="428" spans="1:21" ht="12.75" hidden="1" x14ac:dyDescent="0.2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</row>
    <row r="429" spans="1:21" ht="12.75" hidden="1" x14ac:dyDescent="0.2">
      <c r="A429" s="122"/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</row>
    <row r="430" spans="1:21" ht="12.75" hidden="1" x14ac:dyDescent="0.2">
      <c r="A430" s="122"/>
      <c r="B430" s="122"/>
      <c r="C430" s="122"/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</row>
    <row r="431" spans="1:21" ht="12.75" hidden="1" x14ac:dyDescent="0.2">
      <c r="A431" s="122"/>
      <c r="B431" s="122"/>
      <c r="C431" s="122"/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</row>
    <row r="432" spans="1:21" ht="12.75" hidden="1" x14ac:dyDescent="0.2">
      <c r="A432" s="122"/>
      <c r="B432" s="122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</row>
    <row r="433" spans="1:21" ht="12.75" hidden="1" x14ac:dyDescent="0.2">
      <c r="A433" s="122"/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</row>
    <row r="434" spans="1:21" ht="12.75" hidden="1" x14ac:dyDescent="0.2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</row>
    <row r="435" spans="1:21" ht="12.75" hidden="1" x14ac:dyDescent="0.2">
      <c r="A435" s="122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</row>
    <row r="436" spans="1:21" ht="12.75" hidden="1" x14ac:dyDescent="0.2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</row>
    <row r="437" spans="1:21" ht="12.75" hidden="1" x14ac:dyDescent="0.2">
      <c r="A437" s="122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</row>
    <row r="438" spans="1:21" ht="12.75" hidden="1" x14ac:dyDescent="0.2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</row>
    <row r="439" spans="1:21" ht="12.75" hidden="1" x14ac:dyDescent="0.2">
      <c r="A439" s="122"/>
      <c r="B439" s="122"/>
      <c r="C439" s="122"/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</row>
    <row r="440" spans="1:21" ht="12.75" hidden="1" x14ac:dyDescent="0.2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</row>
    <row r="441" spans="1:21" ht="12.75" hidden="1" x14ac:dyDescent="0.2">
      <c r="A441" s="122"/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</row>
    <row r="442" spans="1:21" ht="12.75" hidden="1" x14ac:dyDescent="0.2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</row>
    <row r="443" spans="1:21" ht="12.75" hidden="1" x14ac:dyDescent="0.2">
      <c r="A443" s="122"/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</row>
    <row r="444" spans="1:21" ht="12.75" hidden="1" x14ac:dyDescent="0.2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</row>
    <row r="445" spans="1:21" ht="12.75" hidden="1" x14ac:dyDescent="0.2">
      <c r="A445" s="122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</row>
    <row r="446" spans="1:21" ht="12.75" hidden="1" x14ac:dyDescent="0.2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</row>
    <row r="447" spans="1:21" ht="12.75" hidden="1" x14ac:dyDescent="0.2">
      <c r="A447" s="122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</row>
    <row r="448" spans="1:21" ht="12.75" hidden="1" x14ac:dyDescent="0.2">
      <c r="A448" s="122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</row>
    <row r="449" spans="1:21" ht="12.75" hidden="1" x14ac:dyDescent="0.2">
      <c r="A449" s="122"/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</row>
    <row r="450" spans="1:21" ht="12.75" hidden="1" x14ac:dyDescent="0.2">
      <c r="A450" s="122"/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</row>
    <row r="451" spans="1:21" ht="12.75" hidden="1" x14ac:dyDescent="0.2">
      <c r="A451" s="122"/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</row>
    <row r="452" spans="1:21" ht="12.75" hidden="1" x14ac:dyDescent="0.2">
      <c r="A452" s="122"/>
      <c r="B452" s="122"/>
      <c r="C452" s="122"/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</row>
    <row r="453" spans="1:21" ht="12.75" hidden="1" x14ac:dyDescent="0.2">
      <c r="A453" s="122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</row>
    <row r="454" spans="1:21" ht="12.75" hidden="1" x14ac:dyDescent="0.2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</row>
    <row r="455" spans="1:21" ht="14.25" hidden="1" customHeight="1" x14ac:dyDescent="0.2">
      <c r="A455" s="19"/>
      <c r="B455" s="19"/>
      <c r="C455" s="19"/>
      <c r="D455" s="122"/>
      <c r="E455" s="122"/>
      <c r="F455" s="19"/>
      <c r="G455" s="122"/>
      <c r="H455" s="122"/>
      <c r="I455" s="19"/>
      <c r="J455" s="122"/>
      <c r="K455" s="122"/>
      <c r="L455" s="122"/>
      <c r="M455" s="122"/>
      <c r="N455" s="122"/>
      <c r="O455" s="19"/>
      <c r="P455" s="122"/>
      <c r="Q455" s="122"/>
      <c r="R455" s="122"/>
      <c r="S455" s="19"/>
      <c r="T455" s="122"/>
      <c r="U455" s="122"/>
    </row>
    <row r="456" spans="1:21" ht="12.75" hidden="1" x14ac:dyDescent="0.2">
      <c r="A456" s="122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</row>
    <row r="457" spans="1:21" ht="12.75" hidden="1" x14ac:dyDescent="0.2">
      <c r="A457" s="122"/>
      <c r="B457" s="122"/>
      <c r="C457" s="122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</row>
    <row r="458" spans="1:21" ht="12.75" hidden="1" x14ac:dyDescent="0.2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</row>
    <row r="459" spans="1:21" ht="12.75" hidden="1" x14ac:dyDescent="0.2">
      <c r="A459" s="122"/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</row>
    <row r="460" spans="1:21" ht="12.75" hidden="1" x14ac:dyDescent="0.2">
      <c r="A460" s="122"/>
      <c r="B460" s="122"/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</row>
    <row r="461" spans="1:21" ht="12.75" hidden="1" x14ac:dyDescent="0.2">
      <c r="A461" s="122"/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</row>
    <row r="462" spans="1:21" ht="14.25" hidden="1" customHeight="1" x14ac:dyDescent="0.2">
      <c r="A462" s="19"/>
      <c r="B462" s="19"/>
      <c r="C462" s="19"/>
      <c r="D462" s="122"/>
      <c r="E462" s="122"/>
      <c r="F462" s="19"/>
      <c r="G462" s="122"/>
      <c r="H462" s="122"/>
      <c r="I462" s="19"/>
      <c r="J462" s="122"/>
      <c r="K462" s="122"/>
      <c r="L462" s="122"/>
      <c r="M462" s="122"/>
      <c r="N462" s="122"/>
      <c r="O462" s="19"/>
      <c r="P462" s="122"/>
      <c r="Q462" s="122"/>
      <c r="R462" s="122"/>
      <c r="S462" s="19"/>
      <c r="T462" s="122"/>
      <c r="U462" s="122"/>
    </row>
    <row r="463" spans="1:21" ht="12.75" hidden="1" x14ac:dyDescent="0.2">
      <c r="A463" s="122"/>
      <c r="B463" s="12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</row>
    <row r="464" spans="1:21" ht="12.75" hidden="1" x14ac:dyDescent="0.2">
      <c r="A464" s="122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</row>
    <row r="465" spans="1:21" ht="12.75" hidden="1" x14ac:dyDescent="0.2">
      <c r="A465" s="122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</row>
    <row r="466" spans="1:21" ht="12.75" hidden="1" x14ac:dyDescent="0.2">
      <c r="A466" s="122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</row>
    <row r="467" spans="1:21" ht="12.75" hidden="1" x14ac:dyDescent="0.2">
      <c r="A467" s="122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</row>
    <row r="468" spans="1:21" ht="12.75" hidden="1" x14ac:dyDescent="0.2">
      <c r="A468" s="122"/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</row>
    <row r="469" spans="1:21" ht="12.75" hidden="1" x14ac:dyDescent="0.2">
      <c r="A469" s="122"/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</row>
    <row r="470" spans="1:21" ht="12.75" hidden="1" x14ac:dyDescent="0.2">
      <c r="A470" s="122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</row>
    <row r="471" spans="1:21" ht="12.75" hidden="1" x14ac:dyDescent="0.2">
      <c r="A471" s="122"/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</row>
    <row r="472" spans="1:21" ht="12.75" hidden="1" x14ac:dyDescent="0.2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</row>
    <row r="473" spans="1:21" ht="12.75" hidden="1" x14ac:dyDescent="0.2">
      <c r="A473" s="122"/>
      <c r="B473" s="122"/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</row>
    <row r="474" spans="1:21" ht="12.75" hidden="1" x14ac:dyDescent="0.2">
      <c r="A474" s="122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</row>
    <row r="475" spans="1:21" ht="12.75" hidden="1" x14ac:dyDescent="0.2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</row>
    <row r="476" spans="1:21" ht="12.75" hidden="1" x14ac:dyDescent="0.2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</row>
    <row r="477" spans="1:21" ht="12.75" hidden="1" x14ac:dyDescent="0.2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</row>
    <row r="478" spans="1:21" ht="12.75" hidden="1" x14ac:dyDescent="0.2">
      <c r="A478" s="122"/>
      <c r="B478" s="12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</row>
    <row r="479" spans="1:21" ht="12.75" hidden="1" x14ac:dyDescent="0.2">
      <c r="A479" s="122"/>
      <c r="B479" s="12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</row>
    <row r="480" spans="1:21" ht="12.75" hidden="1" x14ac:dyDescent="0.2">
      <c r="A480" s="122"/>
      <c r="B480" s="12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</row>
    <row r="481" spans="1:21" ht="12.75" hidden="1" x14ac:dyDescent="0.2">
      <c r="A481" s="122"/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</row>
    <row r="482" spans="1:21" ht="12.75" hidden="1" x14ac:dyDescent="0.2">
      <c r="A482" s="122"/>
      <c r="B482" s="12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</row>
    <row r="483" spans="1:21" ht="12.75" hidden="1" x14ac:dyDescent="0.2">
      <c r="A483" s="122"/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</row>
    <row r="484" spans="1:21" ht="12.75" hidden="1" x14ac:dyDescent="0.2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</row>
    <row r="485" spans="1:21" ht="12.75" hidden="1" x14ac:dyDescent="0.2">
      <c r="A485" s="122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</row>
    <row r="486" spans="1:21" ht="12.75" hidden="1" x14ac:dyDescent="0.2">
      <c r="A486" s="122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</row>
    <row r="487" spans="1:21" ht="12.75" hidden="1" x14ac:dyDescent="0.2">
      <c r="A487" s="122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</row>
    <row r="488" spans="1:21" ht="12.75" hidden="1" x14ac:dyDescent="0.2">
      <c r="A488" s="122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</row>
    <row r="489" spans="1:21" ht="12.75" hidden="1" x14ac:dyDescent="0.2">
      <c r="A489" s="122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</row>
    <row r="490" spans="1:21" ht="12.75" hidden="1" x14ac:dyDescent="0.2">
      <c r="A490" s="122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</row>
    <row r="491" spans="1:21" ht="12.75" hidden="1" x14ac:dyDescent="0.2">
      <c r="A491" s="122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</row>
    <row r="492" spans="1:21" ht="12.75" hidden="1" x14ac:dyDescent="0.2">
      <c r="A492" s="122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</row>
    <row r="493" spans="1:21" ht="12.75" hidden="1" x14ac:dyDescent="0.2">
      <c r="A493" s="122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</row>
    <row r="494" spans="1:21" ht="12.75" hidden="1" x14ac:dyDescent="0.2">
      <c r="A494" s="122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</row>
    <row r="495" spans="1:21" ht="12.75" hidden="1" x14ac:dyDescent="0.2">
      <c r="A495" s="122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</row>
    <row r="496" spans="1:21" ht="12.75" hidden="1" x14ac:dyDescent="0.2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</row>
    <row r="497" spans="1:21" ht="12.75" hidden="1" x14ac:dyDescent="0.2">
      <c r="A497" s="122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</row>
    <row r="498" spans="1:21" ht="12.75" hidden="1" x14ac:dyDescent="0.2">
      <c r="A498" s="122"/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</row>
    <row r="499" spans="1:21" ht="12.75" hidden="1" x14ac:dyDescent="0.2">
      <c r="A499" s="122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</row>
    <row r="500" spans="1:21" ht="12.75" hidden="1" x14ac:dyDescent="0.2">
      <c r="A500" s="122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</row>
    <row r="501" spans="1:21" ht="12.75" hidden="1" x14ac:dyDescent="0.2">
      <c r="A501" s="122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</row>
    <row r="502" spans="1:21" ht="12.75" hidden="1" x14ac:dyDescent="0.2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</row>
    <row r="503" spans="1:21" ht="12.75" hidden="1" x14ac:dyDescent="0.2">
      <c r="A503" s="122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</row>
    <row r="504" spans="1:21" ht="12.75" hidden="1" x14ac:dyDescent="0.2">
      <c r="A504" s="122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</row>
    <row r="505" spans="1:21" ht="12.75" hidden="1" x14ac:dyDescent="0.2">
      <c r="A505" s="122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</row>
    <row r="506" spans="1:21" ht="12.75" hidden="1" x14ac:dyDescent="0.2">
      <c r="A506" s="122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</row>
    <row r="507" spans="1:21" ht="12.75" hidden="1" x14ac:dyDescent="0.2">
      <c r="A507" s="122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</row>
    <row r="508" spans="1:21" ht="12.75" hidden="1" x14ac:dyDescent="0.2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</row>
    <row r="509" spans="1:21" ht="12.75" hidden="1" x14ac:dyDescent="0.2">
      <c r="A509" s="122"/>
      <c r="B509" s="122"/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</row>
    <row r="510" spans="1:21" ht="12.75" hidden="1" x14ac:dyDescent="0.2">
      <c r="A510" s="122"/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</row>
    <row r="511" spans="1:21" ht="12.75" hidden="1" x14ac:dyDescent="0.2">
      <c r="A511" s="122"/>
      <c r="B511" s="122"/>
      <c r="C511" s="122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</row>
    <row r="512" spans="1:21" ht="14.25" hidden="1" customHeight="1" x14ac:dyDescent="0.2">
      <c r="A512" s="19"/>
      <c r="B512" s="19"/>
      <c r="C512" s="19"/>
      <c r="D512" s="122"/>
      <c r="E512" s="122"/>
      <c r="F512" s="19"/>
      <c r="G512" s="122"/>
      <c r="H512" s="122"/>
      <c r="I512" s="19"/>
      <c r="J512" s="122"/>
      <c r="K512" s="122"/>
      <c r="L512" s="122"/>
      <c r="M512" s="122"/>
      <c r="N512" s="122"/>
      <c r="O512" s="19"/>
      <c r="P512" s="122"/>
      <c r="Q512" s="122"/>
      <c r="R512" s="122"/>
      <c r="S512" s="19"/>
      <c r="T512" s="122"/>
      <c r="U512" s="122"/>
    </row>
    <row r="513" spans="1:21" ht="12.75" hidden="1" x14ac:dyDescent="0.2">
      <c r="A513" s="122"/>
      <c r="B513" s="122"/>
      <c r="C513" s="122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</row>
    <row r="514" spans="1:21" ht="12.75" hidden="1" x14ac:dyDescent="0.2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</row>
    <row r="515" spans="1:21" ht="12.75" hidden="1" x14ac:dyDescent="0.2">
      <c r="A515" s="122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</row>
    <row r="516" spans="1:21" ht="12.75" hidden="1" x14ac:dyDescent="0.2">
      <c r="A516" s="122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</row>
    <row r="517" spans="1:21" ht="12.75" hidden="1" x14ac:dyDescent="0.2">
      <c r="A517" s="122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</row>
    <row r="518" spans="1:21" ht="12.75" hidden="1" x14ac:dyDescent="0.2">
      <c r="A518" s="122"/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</row>
    <row r="519" spans="1:21" ht="12.75" hidden="1" x14ac:dyDescent="0.2">
      <c r="A519" s="122"/>
      <c r="B519" s="122"/>
      <c r="C519" s="122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</row>
    <row r="520" spans="1:21" ht="12.75" hidden="1" x14ac:dyDescent="0.2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</row>
    <row r="521" spans="1:21" ht="12.75" hidden="1" x14ac:dyDescent="0.2">
      <c r="A521" s="122"/>
      <c r="B521" s="122"/>
      <c r="C521" s="122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</row>
    <row r="522" spans="1:21" ht="12.75" hidden="1" x14ac:dyDescent="0.2">
      <c r="A522" s="122"/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</row>
    <row r="523" spans="1:21" ht="12.75" hidden="1" x14ac:dyDescent="0.2">
      <c r="A523" s="122"/>
      <c r="B523" s="122"/>
      <c r="C523" s="122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</row>
    <row r="524" spans="1:21" ht="12.75" hidden="1" x14ac:dyDescent="0.2">
      <c r="A524" s="122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</row>
    <row r="525" spans="1:21" ht="12.75" hidden="1" x14ac:dyDescent="0.2">
      <c r="A525" s="122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</row>
    <row r="526" spans="1:21" ht="12.75" hidden="1" x14ac:dyDescent="0.2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</row>
    <row r="527" spans="1:21" ht="12.75" hidden="1" x14ac:dyDescent="0.2">
      <c r="A527" s="122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</row>
    <row r="528" spans="1:21" ht="12.75" hidden="1" x14ac:dyDescent="0.2">
      <c r="A528" s="122"/>
      <c r="B528" s="122"/>
      <c r="C528" s="122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</row>
    <row r="529" spans="1:21" ht="14.25" hidden="1" customHeight="1" x14ac:dyDescent="0.2">
      <c r="A529" s="19"/>
      <c r="B529" s="19"/>
      <c r="C529" s="19"/>
      <c r="D529" s="122"/>
      <c r="E529" s="122"/>
      <c r="F529" s="19"/>
      <c r="G529" s="122"/>
      <c r="H529" s="122"/>
      <c r="I529" s="19"/>
      <c r="J529" s="122"/>
      <c r="K529" s="122"/>
      <c r="L529" s="122"/>
      <c r="M529" s="122"/>
      <c r="N529" s="122"/>
      <c r="O529" s="19"/>
      <c r="P529" s="122"/>
      <c r="Q529" s="122"/>
      <c r="R529" s="122"/>
      <c r="S529" s="19"/>
      <c r="T529" s="122"/>
      <c r="U529" s="122"/>
    </row>
    <row r="530" spans="1:21" ht="12.75" hidden="1" x14ac:dyDescent="0.2">
      <c r="A530" s="122"/>
      <c r="B530" s="122"/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</row>
    <row r="531" spans="1:21" ht="12.75" hidden="1" x14ac:dyDescent="0.2">
      <c r="A531" s="122"/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</row>
    <row r="532" spans="1:21" ht="12.75" hidden="1" x14ac:dyDescent="0.2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</row>
    <row r="533" spans="1:21" ht="12.75" hidden="1" x14ac:dyDescent="0.2">
      <c r="A533" s="122"/>
      <c r="B533" s="122"/>
      <c r="C533" s="122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</row>
    <row r="534" spans="1:21" ht="12.75" hidden="1" x14ac:dyDescent="0.2">
      <c r="A534" s="122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</row>
    <row r="535" spans="1:21" ht="12.75" hidden="1" x14ac:dyDescent="0.2">
      <c r="A535" s="122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</row>
    <row r="536" spans="1:21" ht="12.75" hidden="1" x14ac:dyDescent="0.2">
      <c r="A536" s="122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</row>
    <row r="537" spans="1:21" ht="12.75" hidden="1" x14ac:dyDescent="0.2">
      <c r="A537" s="122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</row>
    <row r="538" spans="1:21" ht="12.75" hidden="1" x14ac:dyDescent="0.2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</row>
    <row r="539" spans="1:21" ht="12.75" hidden="1" x14ac:dyDescent="0.2">
      <c r="A539" s="122"/>
      <c r="B539" s="122"/>
      <c r="C539" s="122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</row>
    <row r="540" spans="1:21" ht="12.75" hidden="1" x14ac:dyDescent="0.2">
      <c r="A540" s="122"/>
      <c r="B540" s="122"/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</row>
    <row r="541" spans="1:21" ht="12.75" hidden="1" x14ac:dyDescent="0.2">
      <c r="A541" s="122"/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</row>
    <row r="542" spans="1:21" ht="14.25" hidden="1" customHeight="1" x14ac:dyDescent="0.2">
      <c r="A542" s="19"/>
      <c r="B542" s="19"/>
      <c r="C542" s="19"/>
      <c r="D542" s="122"/>
      <c r="E542" s="122"/>
      <c r="F542" s="19"/>
      <c r="G542" s="122"/>
      <c r="H542" s="122"/>
      <c r="I542" s="19"/>
      <c r="J542" s="122"/>
      <c r="K542" s="122"/>
      <c r="L542" s="122"/>
      <c r="M542" s="122"/>
      <c r="N542" s="122"/>
      <c r="O542" s="19"/>
      <c r="P542" s="122"/>
      <c r="Q542" s="122"/>
      <c r="R542" s="122"/>
      <c r="S542" s="19"/>
      <c r="T542" s="122"/>
      <c r="U542" s="122"/>
    </row>
    <row r="543" spans="1:21" ht="12.75" hidden="1" x14ac:dyDescent="0.2">
      <c r="A543" s="122"/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</row>
    <row r="544" spans="1:21" ht="12.75" hidden="1" x14ac:dyDescent="0.2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</row>
    <row r="545" spans="1:21" ht="12.75" hidden="1" x14ac:dyDescent="0.2">
      <c r="A545" s="122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</row>
    <row r="546" spans="1:21" ht="12.75" hidden="1" x14ac:dyDescent="0.2">
      <c r="A546" s="122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</row>
    <row r="547" spans="1:21" ht="12.75" hidden="1" x14ac:dyDescent="0.2">
      <c r="A547" s="122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</row>
    <row r="548" spans="1:21" ht="12.75" hidden="1" x14ac:dyDescent="0.2">
      <c r="A548" s="122"/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</row>
    <row r="549" spans="1:21" ht="12.75" hidden="1" x14ac:dyDescent="0.2">
      <c r="A549" s="122"/>
      <c r="B549" s="122"/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</row>
    <row r="550" spans="1:21" ht="12.75" hidden="1" x14ac:dyDescent="0.2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</row>
    <row r="551" spans="1:21" ht="12.75" hidden="1" x14ac:dyDescent="0.2">
      <c r="A551" s="122"/>
      <c r="B551" s="122"/>
      <c r="C551" s="122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</row>
    <row r="552" spans="1:21" ht="12.75" hidden="1" x14ac:dyDescent="0.2">
      <c r="A552" s="122"/>
      <c r="B552" s="122"/>
      <c r="C552" s="122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</row>
    <row r="553" spans="1:21" ht="14.25" hidden="1" customHeight="1" x14ac:dyDescent="0.2">
      <c r="A553" s="19"/>
      <c r="B553" s="19"/>
      <c r="C553" s="19"/>
      <c r="D553" s="122"/>
      <c r="E553" s="122"/>
      <c r="F553" s="19"/>
      <c r="G553" s="122"/>
      <c r="H553" s="122"/>
      <c r="I553" s="19"/>
      <c r="J553" s="122"/>
      <c r="K553" s="122"/>
      <c r="L553" s="122"/>
      <c r="M553" s="122"/>
      <c r="N553" s="122"/>
      <c r="O553" s="19"/>
      <c r="P553" s="122"/>
      <c r="Q553" s="122"/>
      <c r="R553" s="122"/>
      <c r="S553" s="19"/>
      <c r="T553" s="122"/>
      <c r="U553" s="122"/>
    </row>
    <row r="554" spans="1:21" ht="12.75" hidden="1" x14ac:dyDescent="0.2">
      <c r="A554" s="122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</row>
    <row r="555" spans="1:21" ht="12.75" hidden="1" x14ac:dyDescent="0.2">
      <c r="A555" s="122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</row>
    <row r="556" spans="1:21" ht="12.75" hidden="1" x14ac:dyDescent="0.2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</row>
    <row r="557" spans="1:21" ht="12.75" hidden="1" x14ac:dyDescent="0.2">
      <c r="A557" s="122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</row>
    <row r="558" spans="1:21" ht="12.75" hidden="1" x14ac:dyDescent="0.2">
      <c r="A558" s="122"/>
      <c r="B558" s="122"/>
      <c r="C558" s="122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</row>
    <row r="559" spans="1:21" ht="12.75" hidden="1" x14ac:dyDescent="0.2">
      <c r="A559" s="122"/>
      <c r="B559" s="122"/>
      <c r="C559" s="122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</row>
    <row r="560" spans="1:21" ht="12.75" hidden="1" x14ac:dyDescent="0.2">
      <c r="A560" s="122"/>
      <c r="B560" s="122"/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</row>
    <row r="561" spans="1:21" ht="12.75" hidden="1" x14ac:dyDescent="0.2">
      <c r="A561" s="122"/>
      <c r="B561" s="122"/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</row>
    <row r="562" spans="1:21" ht="12.75" hidden="1" x14ac:dyDescent="0.2">
      <c r="A562" s="122"/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</row>
    <row r="563" spans="1:21" ht="12.75" hidden="1" x14ac:dyDescent="0.2">
      <c r="A563" s="122"/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</row>
    <row r="564" spans="1:21" ht="12.75" hidden="1" x14ac:dyDescent="0.2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</row>
    <row r="565" spans="1:21" ht="12.75" hidden="1" x14ac:dyDescent="0.2">
      <c r="A565" s="122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</row>
    <row r="566" spans="1:21" ht="12.75" hidden="1" x14ac:dyDescent="0.2">
      <c r="A566" s="122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</row>
    <row r="567" spans="1:21" ht="12.75" hidden="1" x14ac:dyDescent="0.2">
      <c r="A567" s="122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</row>
    <row r="568" spans="1:21" ht="12.75" hidden="1" x14ac:dyDescent="0.2">
      <c r="A568" s="122"/>
      <c r="B568" s="122"/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</row>
    <row r="569" spans="1:21" ht="14.25" hidden="1" customHeight="1" x14ac:dyDescent="0.2">
      <c r="A569" s="19"/>
      <c r="B569" s="19"/>
      <c r="C569" s="19"/>
      <c r="D569" s="122"/>
      <c r="E569" s="122"/>
      <c r="F569" s="19"/>
      <c r="G569" s="122"/>
      <c r="H569" s="122"/>
      <c r="I569" s="19"/>
      <c r="J569" s="122"/>
      <c r="K569" s="122"/>
      <c r="L569" s="122"/>
      <c r="M569" s="122"/>
      <c r="N569" s="122"/>
      <c r="O569" s="19"/>
      <c r="P569" s="122"/>
      <c r="Q569" s="122"/>
      <c r="R569" s="122"/>
      <c r="S569" s="19"/>
      <c r="T569" s="122"/>
      <c r="U569" s="122"/>
    </row>
    <row r="570" spans="1:21" ht="12.75" hidden="1" x14ac:dyDescent="0.2">
      <c r="A570" s="122"/>
      <c r="B570" s="122"/>
      <c r="C570" s="122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</row>
    <row r="571" spans="1:21" ht="12.75" hidden="1" x14ac:dyDescent="0.2">
      <c r="A571" s="122"/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</row>
    <row r="572" spans="1:21" ht="12.75" hidden="1" x14ac:dyDescent="0.2">
      <c r="A572" s="122"/>
      <c r="B572" s="122"/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</row>
    <row r="573" spans="1:21" ht="12.75" hidden="1" x14ac:dyDescent="0.2">
      <c r="A573" s="122"/>
      <c r="B573" s="122"/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</row>
    <row r="574" spans="1:21" ht="12.75" hidden="1" x14ac:dyDescent="0.2">
      <c r="A574" s="122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</row>
    <row r="575" spans="1:21" ht="12.75" hidden="1" x14ac:dyDescent="0.2">
      <c r="A575" s="122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</row>
    <row r="576" spans="1:21" ht="12.75" hidden="1" x14ac:dyDescent="0.2">
      <c r="A576" s="122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</row>
    <row r="577" spans="1:21" ht="12.75" hidden="1" x14ac:dyDescent="0.2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</row>
    <row r="578" spans="1:21" ht="12.75" hidden="1" x14ac:dyDescent="0.2">
      <c r="A578" s="122"/>
      <c r="B578" s="122"/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</row>
    <row r="579" spans="1:21" ht="12.75" hidden="1" x14ac:dyDescent="0.2">
      <c r="A579" s="122"/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</row>
    <row r="580" spans="1:21" ht="14.25" hidden="1" customHeight="1" x14ac:dyDescent="0.2">
      <c r="A580" s="19"/>
      <c r="B580" s="19"/>
      <c r="C580" s="19"/>
      <c r="D580" s="122"/>
      <c r="E580" s="122"/>
      <c r="F580" s="19"/>
      <c r="G580" s="122"/>
      <c r="H580" s="122"/>
      <c r="I580" s="19"/>
      <c r="J580" s="122"/>
      <c r="K580" s="122"/>
      <c r="L580" s="122"/>
      <c r="M580" s="122"/>
      <c r="N580" s="122"/>
      <c r="O580" s="19"/>
      <c r="P580" s="122"/>
      <c r="Q580" s="122"/>
      <c r="R580" s="122"/>
      <c r="S580" s="19"/>
      <c r="T580" s="122"/>
      <c r="U580" s="122"/>
    </row>
    <row r="581" spans="1:21" ht="12.75" hidden="1" x14ac:dyDescent="0.2">
      <c r="A581" s="122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</row>
    <row r="582" spans="1:21" ht="12.75" hidden="1" x14ac:dyDescent="0.2">
      <c r="A582" s="122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</row>
    <row r="583" spans="1:21" ht="12.75" hidden="1" x14ac:dyDescent="0.2">
      <c r="A583" s="122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</row>
    <row r="584" spans="1:21" ht="12.75" hidden="1" x14ac:dyDescent="0.2">
      <c r="A584" s="122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</row>
    <row r="585" spans="1:21" ht="12.75" hidden="1" x14ac:dyDescent="0.2">
      <c r="A585" s="122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</row>
    <row r="586" spans="1:21" ht="12.75" hidden="1" x14ac:dyDescent="0.2">
      <c r="A586" s="122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</row>
    <row r="587" spans="1:21" ht="12.75" hidden="1" x14ac:dyDescent="0.2">
      <c r="A587" s="122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</row>
    <row r="588" spans="1:21" ht="14.25" hidden="1" customHeight="1" x14ac:dyDescent="0.2">
      <c r="A588" s="19"/>
      <c r="B588" s="19"/>
      <c r="C588" s="19"/>
      <c r="D588" s="122"/>
      <c r="E588" s="122"/>
      <c r="F588" s="19"/>
      <c r="G588" s="122"/>
      <c r="H588" s="122"/>
      <c r="I588" s="19"/>
      <c r="J588" s="122"/>
      <c r="K588" s="122"/>
      <c r="L588" s="122"/>
      <c r="M588" s="122"/>
      <c r="N588" s="122"/>
      <c r="O588" s="19"/>
      <c r="P588" s="122"/>
      <c r="Q588" s="122"/>
      <c r="R588" s="122"/>
      <c r="S588" s="19"/>
      <c r="T588" s="122"/>
      <c r="U588" s="122"/>
    </row>
    <row r="589" spans="1:21" ht="12.75" hidden="1" x14ac:dyDescent="0.2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</row>
    <row r="590" spans="1:21" ht="12.75" hidden="1" x14ac:dyDescent="0.2">
      <c r="A590" s="122"/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</row>
    <row r="591" spans="1:21" ht="12.75" hidden="1" x14ac:dyDescent="0.2">
      <c r="A591" s="122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</row>
    <row r="592" spans="1:21" ht="12.75" hidden="1" x14ac:dyDescent="0.2">
      <c r="A592" s="122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</row>
    <row r="593" spans="1:21" ht="12.75" hidden="1" x14ac:dyDescent="0.2">
      <c r="A593" s="122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</row>
    <row r="594" spans="1:21" ht="12.75" hidden="1" x14ac:dyDescent="0.2">
      <c r="A594" s="122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</row>
    <row r="595" spans="1:21" ht="12.75" hidden="1" x14ac:dyDescent="0.2">
      <c r="A595" s="122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</row>
    <row r="596" spans="1:21" ht="12.75" hidden="1" x14ac:dyDescent="0.2">
      <c r="A596" s="122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</row>
    <row r="597" spans="1:21" ht="14.25" hidden="1" customHeight="1" x14ac:dyDescent="0.2">
      <c r="A597" s="19"/>
      <c r="B597" s="19"/>
      <c r="C597" s="19"/>
      <c r="D597" s="122"/>
      <c r="E597" s="122"/>
      <c r="F597" s="19"/>
      <c r="G597" s="122"/>
      <c r="H597" s="122"/>
      <c r="I597" s="19"/>
      <c r="J597" s="122"/>
      <c r="K597" s="122"/>
      <c r="L597" s="122"/>
      <c r="M597" s="122"/>
      <c r="N597" s="122"/>
      <c r="O597" s="19"/>
      <c r="P597" s="122"/>
      <c r="Q597" s="122"/>
      <c r="R597" s="122"/>
      <c r="S597" s="19"/>
      <c r="T597" s="122"/>
      <c r="U597" s="122"/>
    </row>
    <row r="598" spans="1:21" ht="12.75" hidden="1" x14ac:dyDescent="0.2">
      <c r="A598" s="122"/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</row>
    <row r="599" spans="1:21" ht="12.75" hidden="1" x14ac:dyDescent="0.2">
      <c r="A599" s="122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</row>
    <row r="600" spans="1:21" ht="12.75" hidden="1" x14ac:dyDescent="0.2">
      <c r="A600" s="122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</row>
    <row r="601" spans="1:21" ht="12.75" hidden="1" x14ac:dyDescent="0.2">
      <c r="A601" s="122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</row>
    <row r="602" spans="1:21" ht="12.75" hidden="1" x14ac:dyDescent="0.2">
      <c r="A602" s="122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</row>
    <row r="603" spans="1:21" ht="12.75" hidden="1" x14ac:dyDescent="0.2">
      <c r="A603" s="122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</row>
    <row r="604" spans="1:21" ht="12.75" hidden="1" x14ac:dyDescent="0.2">
      <c r="A604" s="122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</row>
    <row r="605" spans="1:21" ht="12.75" hidden="1" x14ac:dyDescent="0.2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</row>
    <row r="606" spans="1:21" ht="12.75" hidden="1" x14ac:dyDescent="0.2">
      <c r="A606" s="122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</row>
    <row r="607" spans="1:21" ht="12.75" hidden="1" x14ac:dyDescent="0.2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</row>
    <row r="608" spans="1:21" ht="12.75" hidden="1" x14ac:dyDescent="0.2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</row>
    <row r="609" spans="1:21" ht="12.75" hidden="1" x14ac:dyDescent="0.2">
      <c r="A609" s="122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</row>
    <row r="610" spans="1:21" ht="12.75" hidden="1" x14ac:dyDescent="0.2">
      <c r="A610" s="122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</row>
    <row r="611" spans="1:21" ht="12.75" hidden="1" x14ac:dyDescent="0.2">
      <c r="A611" s="122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</row>
    <row r="612" spans="1:21" ht="12.75" hidden="1" x14ac:dyDescent="0.2">
      <c r="A612" s="122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</row>
    <row r="613" spans="1:21" ht="14.25" hidden="1" customHeight="1" x14ac:dyDescent="0.2">
      <c r="A613" s="19"/>
      <c r="B613" s="19"/>
      <c r="C613" s="19"/>
      <c r="D613" s="122"/>
      <c r="E613" s="122"/>
      <c r="F613" s="19"/>
      <c r="G613" s="122"/>
      <c r="H613" s="122"/>
      <c r="I613" s="19"/>
      <c r="J613" s="122"/>
      <c r="K613" s="122"/>
      <c r="L613" s="122"/>
      <c r="M613" s="122"/>
      <c r="N613" s="122"/>
      <c r="O613" s="19"/>
      <c r="P613" s="122"/>
      <c r="Q613" s="122"/>
      <c r="R613" s="122"/>
      <c r="S613" s="19"/>
      <c r="T613" s="122"/>
      <c r="U613" s="122"/>
    </row>
    <row r="614" spans="1:21" ht="12.75" hidden="1" x14ac:dyDescent="0.2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</row>
    <row r="615" spans="1:21" ht="12.75" hidden="1" x14ac:dyDescent="0.2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</row>
    <row r="616" spans="1:21" ht="12.75" hidden="1" x14ac:dyDescent="0.2">
      <c r="A616" s="122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</row>
    <row r="617" spans="1:21" ht="12.75" hidden="1" x14ac:dyDescent="0.2">
      <c r="A617" s="122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</row>
    <row r="618" spans="1:21" ht="12.75" hidden="1" x14ac:dyDescent="0.2">
      <c r="A618" s="122"/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</row>
    <row r="619" spans="1:21" ht="12.75" hidden="1" x14ac:dyDescent="0.2">
      <c r="A619" s="122"/>
      <c r="B619" s="122"/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</row>
    <row r="620" spans="1:21" ht="12.75" hidden="1" x14ac:dyDescent="0.2">
      <c r="A620" s="122"/>
      <c r="B620" s="122"/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</row>
    <row r="621" spans="1:21" ht="12.75" hidden="1" x14ac:dyDescent="0.2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</row>
    <row r="622" spans="1:21" ht="12.75" hidden="1" x14ac:dyDescent="0.2">
      <c r="A622" s="122"/>
      <c r="B622" s="122"/>
      <c r="C622" s="122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</row>
    <row r="623" spans="1:21" ht="12.75" hidden="1" x14ac:dyDescent="0.2">
      <c r="A623" s="122"/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</row>
    <row r="624" spans="1:21" ht="12.75" hidden="1" x14ac:dyDescent="0.2">
      <c r="A624" s="122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</row>
    <row r="625" spans="1:22" ht="12.75" hidden="1" x14ac:dyDescent="0.2">
      <c r="A625" s="122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</row>
    <row r="626" spans="1:22" ht="12.75" hidden="1" x14ac:dyDescent="0.2">
      <c r="A626" s="122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</row>
    <row r="627" spans="1:22" ht="12.75" hidden="1" x14ac:dyDescent="0.2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</row>
    <row r="628" spans="1:22" ht="6.75" hidden="1" customHeight="1" thickBot="1" x14ac:dyDescent="0.25">
      <c r="A628" s="187"/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5"/>
    </row>
    <row r="629" spans="1:22" ht="14.25" hidden="1" x14ac:dyDescent="0.2">
      <c r="I629" s="66"/>
      <c r="M629" s="73"/>
      <c r="N629" s="73"/>
      <c r="R629" s="73"/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&amp;LStatistiska centralbyrån
Offentlig ekonomi och mikrosimuleringar</oddHeader>
  </headerFooter>
  <rowBreaks count="2" manualBreakCount="2">
    <brk id="65" max="16383" man="1"/>
    <brk id="27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.25" zeroHeight="1" x14ac:dyDescent="0.2"/>
  <cols>
    <col min="1" max="1" width="26.7109375" customWidth="1"/>
    <col min="2" max="2" width="14.7109375" customWidth="1"/>
    <col min="3" max="3" width="3.42578125" customWidth="1"/>
    <col min="4" max="4" width="10.5703125" style="66" customWidth="1"/>
    <col min="5" max="5" width="12.5703125" customWidth="1"/>
    <col min="6" max="7" width="11.140625" customWidth="1"/>
    <col min="8" max="8" width="9.140625" style="73" customWidth="1"/>
    <col min="9" max="9" width="11.42578125" style="73" customWidth="1"/>
    <col min="10" max="10" width="12.5703125" customWidth="1"/>
    <col min="11" max="11" width="11.28515625" customWidth="1"/>
    <col min="12" max="12" width="5" customWidth="1"/>
    <col min="13" max="13" width="9.140625" style="73" customWidth="1"/>
    <col min="14" max="14" width="10" customWidth="1"/>
    <col min="15" max="15" width="11.42578125" customWidth="1"/>
    <col min="16" max="16" width="12.140625" customWidth="1"/>
    <col min="17" max="17" width="11.85546875" customWidth="1"/>
    <col min="18" max="18" width="10.85546875" customWidth="1"/>
    <col min="19" max="19" width="5.5703125" customWidth="1"/>
    <col min="20" max="16384" width="9.140625" hidden="1"/>
  </cols>
  <sheetData>
    <row r="1" spans="1:20" ht="16.5" thickBot="1" x14ac:dyDescent="0.3">
      <c r="A1" s="71" t="str">
        <f>"Tabell 7  Individ och familjeomsorg "&amp;Innehåll!C45</f>
        <v>Tabell 7  Individ och familjeomsorg 2018</v>
      </c>
      <c r="B1" s="70"/>
      <c r="C1" s="70"/>
      <c r="E1" s="71" t="s">
        <v>73</v>
      </c>
      <c r="F1" s="70"/>
      <c r="G1" s="70"/>
      <c r="H1" s="72"/>
      <c r="I1" s="72"/>
      <c r="J1" s="70"/>
      <c r="K1" s="70"/>
      <c r="L1" s="70"/>
      <c r="M1" s="72"/>
      <c r="N1" s="70"/>
      <c r="O1" s="70"/>
      <c r="P1" s="70"/>
      <c r="Q1" s="70"/>
      <c r="R1" s="70"/>
    </row>
    <row r="2" spans="1:20" x14ac:dyDescent="0.2">
      <c r="O2" s="93"/>
      <c r="P2" s="93"/>
      <c r="Q2" s="93"/>
      <c r="R2" s="93"/>
    </row>
    <row r="3" spans="1:20" s="66" customFormat="1" ht="14.25" customHeight="1" x14ac:dyDescent="0.2">
      <c r="A3" t="s">
        <v>19</v>
      </c>
      <c r="B3"/>
      <c r="C3"/>
      <c r="D3" s="74"/>
      <c r="F3" s="77"/>
      <c r="G3" s="661" t="s">
        <v>160</v>
      </c>
      <c r="H3" s="661"/>
      <c r="I3" s="661"/>
      <c r="J3" s="661"/>
      <c r="K3" s="661"/>
      <c r="L3" s="77"/>
      <c r="M3" s="661" t="s">
        <v>161</v>
      </c>
      <c r="N3" s="661"/>
      <c r="O3" s="661"/>
      <c r="P3" s="661"/>
      <c r="Q3" s="661"/>
      <c r="R3" s="661"/>
    </row>
    <row r="4" spans="1:20" s="66" customFormat="1" ht="63" customHeight="1" x14ac:dyDescent="0.2">
      <c r="A4" s="3" t="s">
        <v>47</v>
      </c>
      <c r="B4" s="106" t="s">
        <v>79</v>
      </c>
      <c r="C4" s="3"/>
      <c r="D4" s="79"/>
      <c r="E4" s="78" t="str">
        <f>"Folkmängd 31/12 -"&amp;Innehåll!C45-2</f>
        <v>Folkmängd 31/12 -2016</v>
      </c>
      <c r="F4" s="78" t="s">
        <v>159</v>
      </c>
      <c r="G4" s="78" t="s">
        <v>164</v>
      </c>
      <c r="H4" s="88" t="s">
        <v>168</v>
      </c>
      <c r="I4" s="88" t="s">
        <v>344</v>
      </c>
      <c r="J4" s="89" t="s">
        <v>169</v>
      </c>
      <c r="K4" s="89" t="s">
        <v>171</v>
      </c>
      <c r="L4" s="89"/>
      <c r="M4" s="88" t="s">
        <v>172</v>
      </c>
      <c r="N4" s="78" t="s">
        <v>162</v>
      </c>
      <c r="O4" s="88" t="s">
        <v>165</v>
      </c>
      <c r="P4" s="88" t="s">
        <v>166</v>
      </c>
      <c r="Q4" s="89" t="s">
        <v>167</v>
      </c>
      <c r="R4" s="89" t="s">
        <v>170</v>
      </c>
    </row>
    <row r="5" spans="1:20" s="74" customFormat="1" ht="15.75" customHeight="1" x14ac:dyDescent="0.2">
      <c r="B5" s="199" t="s">
        <v>92</v>
      </c>
      <c r="D5" s="80"/>
      <c r="E5" s="199" t="s">
        <v>93</v>
      </c>
      <c r="F5" s="199" t="s">
        <v>94</v>
      </c>
      <c r="G5" s="199" t="s">
        <v>95</v>
      </c>
      <c r="H5" s="200" t="s">
        <v>96</v>
      </c>
      <c r="I5" s="200" t="s">
        <v>118</v>
      </c>
      <c r="J5" s="199" t="s">
        <v>98</v>
      </c>
      <c r="K5" s="199" t="s">
        <v>99</v>
      </c>
      <c r="L5" s="199"/>
      <c r="M5" s="200" t="s">
        <v>100</v>
      </c>
      <c r="N5" s="201" t="s">
        <v>101</v>
      </c>
      <c r="O5" s="201" t="s">
        <v>163</v>
      </c>
      <c r="P5" s="201" t="s">
        <v>103</v>
      </c>
      <c r="Q5" s="201" t="s">
        <v>104</v>
      </c>
      <c r="R5" s="201" t="s">
        <v>105</v>
      </c>
    </row>
    <row r="6" spans="1:20" s="74" customFormat="1" ht="15.75" customHeight="1" x14ac:dyDescent="0.2">
      <c r="A6" s="662" t="s">
        <v>173</v>
      </c>
      <c r="B6" s="662"/>
      <c r="C6" s="106"/>
      <c r="D6" s="80"/>
      <c r="E6" s="82"/>
      <c r="F6" s="82"/>
      <c r="G6" s="82"/>
      <c r="H6" s="84"/>
      <c r="I6" s="84"/>
      <c r="J6" s="82"/>
      <c r="K6" s="82"/>
      <c r="L6" s="82"/>
      <c r="M6" s="84"/>
      <c r="N6" s="65"/>
      <c r="O6" s="65"/>
      <c r="P6" s="65"/>
      <c r="Q6" s="69"/>
      <c r="R6" s="69"/>
    </row>
    <row r="7" spans="1:20" ht="18.75" customHeight="1" x14ac:dyDescent="0.2">
      <c r="A7" s="18" t="s">
        <v>359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2.75" x14ac:dyDescent="0.2">
      <c r="A8" s="122" t="s">
        <v>360</v>
      </c>
      <c r="B8" s="122">
        <v>5370</v>
      </c>
      <c r="C8" s="122"/>
      <c r="D8" s="122"/>
      <c r="E8" s="122">
        <v>90675</v>
      </c>
      <c r="F8" s="178">
        <v>1.2678014894810199</v>
      </c>
      <c r="G8" s="198">
        <v>9.2353643966547206E-3</v>
      </c>
      <c r="H8" s="198">
        <v>3.8191534923561102E-2</v>
      </c>
      <c r="I8" s="122">
        <v>295.65182225042997</v>
      </c>
      <c r="J8" s="198">
        <v>0.40845878136200697</v>
      </c>
      <c r="K8" s="198">
        <v>1.15687896333058E-2</v>
      </c>
      <c r="L8" s="122"/>
      <c r="M8" s="122">
        <v>806.37520702256995</v>
      </c>
      <c r="N8" s="122">
        <v>28386.169353265999</v>
      </c>
      <c r="O8" s="122">
        <v>19391.412700983801</v>
      </c>
      <c r="P8" s="178">
        <v>1.6283561200508601</v>
      </c>
      <c r="Q8" s="122">
        <v>2284.8907066318002</v>
      </c>
      <c r="R8" s="122">
        <v>87497.080062889596</v>
      </c>
      <c r="S8" s="122"/>
      <c r="T8" s="122"/>
    </row>
    <row r="9" spans="1:20" ht="12.75" x14ac:dyDescent="0.2">
      <c r="A9" s="122" t="s">
        <v>361</v>
      </c>
      <c r="B9" s="122">
        <v>1899</v>
      </c>
      <c r="C9" s="122"/>
      <c r="D9" s="122"/>
      <c r="E9" s="122">
        <v>32653</v>
      </c>
      <c r="F9" s="178">
        <v>1.2678014894810199</v>
      </c>
      <c r="G9" s="198">
        <v>1.38323176022622E-3</v>
      </c>
      <c r="H9" s="198">
        <v>7.4958154428353104E-3</v>
      </c>
      <c r="I9" s="122">
        <v>180.04999305748399</v>
      </c>
      <c r="J9" s="198">
        <v>4.0853826600924903E-2</v>
      </c>
      <c r="K9" s="198">
        <v>1.3781275839892201E-3</v>
      </c>
      <c r="L9" s="122"/>
      <c r="M9" s="122">
        <v>806.37520702256995</v>
      </c>
      <c r="N9" s="122">
        <v>28386.169353265999</v>
      </c>
      <c r="O9" s="122">
        <v>19391.412700983801</v>
      </c>
      <c r="P9" s="178">
        <v>1.6283561200508601</v>
      </c>
      <c r="Q9" s="122">
        <v>2284.8907066318002</v>
      </c>
      <c r="R9" s="122">
        <v>87497.080062889596</v>
      </c>
      <c r="S9" s="122"/>
      <c r="T9" s="122"/>
    </row>
    <row r="10" spans="1:20" ht="12.75" x14ac:dyDescent="0.2">
      <c r="A10" s="122" t="s">
        <v>362</v>
      </c>
      <c r="B10" s="122">
        <v>2451</v>
      </c>
      <c r="C10" s="122"/>
      <c r="D10" s="122"/>
      <c r="E10" s="122">
        <v>27406</v>
      </c>
      <c r="F10" s="178">
        <v>1.2678014894810199</v>
      </c>
      <c r="G10" s="198">
        <v>1.9247610012405999E-3</v>
      </c>
      <c r="H10" s="198">
        <v>1.9505959008618901E-2</v>
      </c>
      <c r="I10" s="122">
        <v>145.852665385313</v>
      </c>
      <c r="J10" s="198">
        <v>2.8023060643654701E-2</v>
      </c>
      <c r="K10" s="198">
        <v>4.4880683062103197E-3</v>
      </c>
      <c r="L10" s="122"/>
      <c r="M10" s="122">
        <v>806.37520702256995</v>
      </c>
      <c r="N10" s="122">
        <v>28386.169353265999</v>
      </c>
      <c r="O10" s="122">
        <v>19391.412700983801</v>
      </c>
      <c r="P10" s="178">
        <v>1.6283561200508601</v>
      </c>
      <c r="Q10" s="122">
        <v>2284.8907066318002</v>
      </c>
      <c r="R10" s="122">
        <v>87497.080062889596</v>
      </c>
      <c r="S10" s="122"/>
      <c r="T10" s="122"/>
    </row>
    <row r="11" spans="1:20" ht="12.75" x14ac:dyDescent="0.2">
      <c r="A11" s="122" t="s">
        <v>363</v>
      </c>
      <c r="B11" s="122">
        <v>4307</v>
      </c>
      <c r="C11" s="122"/>
      <c r="D11" s="122"/>
      <c r="E11" s="122">
        <v>85693</v>
      </c>
      <c r="F11" s="178">
        <v>1.2678014894810199</v>
      </c>
      <c r="G11" s="198">
        <v>5.9106344742277696E-3</v>
      </c>
      <c r="H11" s="198">
        <v>3.79404218036173E-2</v>
      </c>
      <c r="I11" s="122">
        <v>284.25692603699201</v>
      </c>
      <c r="J11" s="198">
        <v>0.23294784871576399</v>
      </c>
      <c r="K11" s="198">
        <v>7.9119648045931391E-3</v>
      </c>
      <c r="L11" s="122"/>
      <c r="M11" s="122">
        <v>806.37520702256995</v>
      </c>
      <c r="N11" s="122">
        <v>28386.169353265999</v>
      </c>
      <c r="O11" s="122">
        <v>19391.412700983801</v>
      </c>
      <c r="P11" s="178">
        <v>1.6283561200508601</v>
      </c>
      <c r="Q11" s="122">
        <v>2284.8907066318002</v>
      </c>
      <c r="R11" s="122">
        <v>87497.080062889596</v>
      </c>
      <c r="S11" s="122"/>
      <c r="T11" s="122"/>
    </row>
    <row r="12" spans="1:20" ht="12.75" x14ac:dyDescent="0.2">
      <c r="A12" s="122" t="s">
        <v>364</v>
      </c>
      <c r="B12" s="122">
        <v>3950</v>
      </c>
      <c r="C12" s="122"/>
      <c r="D12" s="122"/>
      <c r="E12" s="122">
        <v>107538</v>
      </c>
      <c r="F12" s="178">
        <v>1.2678014894810199</v>
      </c>
      <c r="G12" s="198">
        <v>6.0598734090894996E-3</v>
      </c>
      <c r="H12" s="198">
        <v>2.53487735935078E-2</v>
      </c>
      <c r="I12" s="122">
        <v>323.51197813991399</v>
      </c>
      <c r="J12" s="198">
        <v>0.22124272350238999</v>
      </c>
      <c r="K12" s="198">
        <v>7.0114750134836097E-3</v>
      </c>
      <c r="L12" s="122"/>
      <c r="M12" s="122">
        <v>806.37520702256995</v>
      </c>
      <c r="N12" s="122">
        <v>28386.169353265999</v>
      </c>
      <c r="O12" s="122">
        <v>19391.412700983801</v>
      </c>
      <c r="P12" s="178">
        <v>1.6283561200508601</v>
      </c>
      <c r="Q12" s="122">
        <v>2284.8907066318002</v>
      </c>
      <c r="R12" s="122">
        <v>87497.080062889596</v>
      </c>
      <c r="S12" s="122"/>
      <c r="T12" s="122"/>
    </row>
    <row r="13" spans="1:20" ht="12.75" x14ac:dyDescent="0.2">
      <c r="A13" s="122" t="s">
        <v>365</v>
      </c>
      <c r="B13" s="122">
        <v>3900</v>
      </c>
      <c r="C13" s="122"/>
      <c r="D13" s="122"/>
      <c r="E13" s="122">
        <v>74412</v>
      </c>
      <c r="F13" s="178">
        <v>1.2678014894810199</v>
      </c>
      <c r="G13" s="198">
        <v>6.99035997778136E-3</v>
      </c>
      <c r="H13" s="198">
        <v>2.8618931086660099E-2</v>
      </c>
      <c r="I13" s="122">
        <v>268.82336208000999</v>
      </c>
      <c r="J13" s="198">
        <v>0.14077030586464501</v>
      </c>
      <c r="K13" s="198">
        <v>8.6545180884803497E-3</v>
      </c>
      <c r="L13" s="122"/>
      <c r="M13" s="122">
        <v>806.37520702256995</v>
      </c>
      <c r="N13" s="122">
        <v>28386.169353265999</v>
      </c>
      <c r="O13" s="122">
        <v>19391.412700983801</v>
      </c>
      <c r="P13" s="178">
        <v>1.6283561200508601</v>
      </c>
      <c r="Q13" s="122">
        <v>2284.8907066318002</v>
      </c>
      <c r="R13" s="122">
        <v>87497.080062889596</v>
      </c>
      <c r="S13" s="122"/>
      <c r="T13" s="122"/>
    </row>
    <row r="14" spans="1:20" ht="12.75" x14ac:dyDescent="0.2">
      <c r="A14" s="122" t="s">
        <v>366</v>
      </c>
      <c r="B14" s="122">
        <v>2616</v>
      </c>
      <c r="C14" s="122"/>
      <c r="D14" s="122"/>
      <c r="E14" s="122">
        <v>46853</v>
      </c>
      <c r="F14" s="178">
        <v>1.2678014894810199</v>
      </c>
      <c r="G14" s="198">
        <v>2.42602750446432E-3</v>
      </c>
      <c r="H14" s="198">
        <v>1.3695803564519901E-2</v>
      </c>
      <c r="I14" s="122">
        <v>213.31432206956899</v>
      </c>
      <c r="J14" s="198">
        <v>0.13226474291934301</v>
      </c>
      <c r="K14" s="198">
        <v>3.1161291699571001E-3</v>
      </c>
      <c r="L14" s="122"/>
      <c r="M14" s="122">
        <v>806.37520702256995</v>
      </c>
      <c r="N14" s="122">
        <v>28386.169353265999</v>
      </c>
      <c r="O14" s="122">
        <v>19391.412700983801</v>
      </c>
      <c r="P14" s="178">
        <v>1.6283561200508601</v>
      </c>
      <c r="Q14" s="122">
        <v>2284.8907066318002</v>
      </c>
      <c r="R14" s="122">
        <v>87497.080062889596</v>
      </c>
      <c r="S14" s="122"/>
      <c r="T14" s="122"/>
    </row>
    <row r="15" spans="1:20" ht="12.75" x14ac:dyDescent="0.2">
      <c r="A15" s="122" t="s">
        <v>367</v>
      </c>
      <c r="B15" s="122">
        <v>3243</v>
      </c>
      <c r="C15" s="122"/>
      <c r="D15" s="122"/>
      <c r="E15" s="122">
        <v>99359</v>
      </c>
      <c r="F15" s="178">
        <v>1.2678014894810199</v>
      </c>
      <c r="G15" s="198">
        <v>3.9964505815611399E-3</v>
      </c>
      <c r="H15" s="198">
        <v>1.6165851963971099E-2</v>
      </c>
      <c r="I15" s="122">
        <v>312.11055733505702</v>
      </c>
      <c r="J15" s="198">
        <v>0.193631175837116</v>
      </c>
      <c r="K15" s="198">
        <v>4.2774182509888398E-3</v>
      </c>
      <c r="L15" s="122"/>
      <c r="M15" s="122">
        <v>806.37520702256995</v>
      </c>
      <c r="N15" s="122">
        <v>28386.169353265999</v>
      </c>
      <c r="O15" s="122">
        <v>19391.412700983801</v>
      </c>
      <c r="P15" s="178">
        <v>1.6283561200508601</v>
      </c>
      <c r="Q15" s="122">
        <v>2284.8907066318002</v>
      </c>
      <c r="R15" s="122">
        <v>87497.080062889596</v>
      </c>
      <c r="S15" s="122"/>
      <c r="T15" s="122"/>
    </row>
    <row r="16" spans="1:20" ht="12.75" x14ac:dyDescent="0.2">
      <c r="A16" s="122" t="s">
        <v>368</v>
      </c>
      <c r="B16" s="122">
        <v>3156</v>
      </c>
      <c r="C16" s="122"/>
      <c r="D16" s="122"/>
      <c r="E16" s="122">
        <v>59420</v>
      </c>
      <c r="F16" s="178">
        <v>1.2678014894810199</v>
      </c>
      <c r="G16" s="198">
        <v>2.84556266128127E-3</v>
      </c>
      <c r="H16" s="198">
        <v>2.8735960948077E-2</v>
      </c>
      <c r="I16" s="122">
        <v>192.621390297132</v>
      </c>
      <c r="J16" s="198">
        <v>7.4621339616290805E-2</v>
      </c>
      <c r="K16" s="198">
        <v>6.4119824974755999E-3</v>
      </c>
      <c r="L16" s="122"/>
      <c r="M16" s="122">
        <v>806.37520702256995</v>
      </c>
      <c r="N16" s="122">
        <v>28386.169353265999</v>
      </c>
      <c r="O16" s="122">
        <v>19391.412700983801</v>
      </c>
      <c r="P16" s="178">
        <v>1.6283561200508601</v>
      </c>
      <c r="Q16" s="122">
        <v>2284.8907066318002</v>
      </c>
      <c r="R16" s="122">
        <v>87497.080062889596</v>
      </c>
      <c r="S16" s="122"/>
      <c r="T16" s="122"/>
    </row>
    <row r="17" spans="1:20" ht="12.75" x14ac:dyDescent="0.2">
      <c r="A17" s="122" t="s">
        <v>369</v>
      </c>
      <c r="B17" s="122">
        <v>2823</v>
      </c>
      <c r="C17" s="122"/>
      <c r="D17" s="122"/>
      <c r="E17" s="122">
        <v>10424</v>
      </c>
      <c r="F17" s="178">
        <v>1.2678014894810199</v>
      </c>
      <c r="G17" s="198">
        <v>2.4622665643387102E-3</v>
      </c>
      <c r="H17" s="198">
        <v>3.0105423323551799E-2</v>
      </c>
      <c r="I17" s="122">
        <v>88.221312617756894</v>
      </c>
      <c r="J17" s="198">
        <v>5.9669992325402897E-2</v>
      </c>
      <c r="K17" s="198">
        <v>5.5640828856485004E-3</v>
      </c>
      <c r="L17" s="122"/>
      <c r="M17" s="122">
        <v>806.37520702256995</v>
      </c>
      <c r="N17" s="122">
        <v>28386.169353265999</v>
      </c>
      <c r="O17" s="122">
        <v>19391.412700983801</v>
      </c>
      <c r="P17" s="178">
        <v>1.6283561200508601</v>
      </c>
      <c r="Q17" s="122">
        <v>2284.8907066318002</v>
      </c>
      <c r="R17" s="122">
        <v>87497.080062889596</v>
      </c>
      <c r="S17" s="122"/>
      <c r="T17" s="122"/>
    </row>
    <row r="18" spans="1:20" ht="12.75" x14ac:dyDescent="0.2">
      <c r="A18" s="122" t="s">
        <v>370</v>
      </c>
      <c r="B18" s="122">
        <v>3640</v>
      </c>
      <c r="C18" s="122"/>
      <c r="D18" s="122"/>
      <c r="E18" s="122">
        <v>27752</v>
      </c>
      <c r="F18" s="178">
        <v>1.2678014894810199</v>
      </c>
      <c r="G18" s="198">
        <v>3.7204525799942301E-3</v>
      </c>
      <c r="H18" s="198">
        <v>3.4821159557525898E-2</v>
      </c>
      <c r="I18" s="122">
        <v>150.35291816256799</v>
      </c>
      <c r="J18" s="198">
        <v>9.4731911213606204E-2</v>
      </c>
      <c r="K18" s="198">
        <v>9.4047275872009197E-3</v>
      </c>
      <c r="L18" s="122"/>
      <c r="M18" s="122">
        <v>806.37520702256995</v>
      </c>
      <c r="N18" s="122">
        <v>28386.169353265999</v>
      </c>
      <c r="O18" s="122">
        <v>19391.412700983801</v>
      </c>
      <c r="P18" s="178">
        <v>1.6283561200508601</v>
      </c>
      <c r="Q18" s="122">
        <v>2284.8907066318002</v>
      </c>
      <c r="R18" s="122">
        <v>87497.080062889596</v>
      </c>
      <c r="S18" s="122"/>
      <c r="T18" s="122"/>
    </row>
    <row r="19" spans="1:20" ht="12.75" x14ac:dyDescent="0.2">
      <c r="A19" s="122" t="s">
        <v>371</v>
      </c>
      <c r="B19" s="122">
        <v>2972</v>
      </c>
      <c r="C19" s="122"/>
      <c r="D19" s="122"/>
      <c r="E19" s="122">
        <v>16615</v>
      </c>
      <c r="F19" s="178">
        <v>1.2678014894810199</v>
      </c>
      <c r="G19" s="198">
        <v>2.5478984853044401E-3</v>
      </c>
      <c r="H19" s="198">
        <v>2.7507970638392502E-2</v>
      </c>
      <c r="I19" s="122">
        <v>127.483332243866</v>
      </c>
      <c r="J19" s="198">
        <v>0.16033704483900099</v>
      </c>
      <c r="K19" s="198">
        <v>4.0926873307252504E-3</v>
      </c>
      <c r="L19" s="122"/>
      <c r="M19" s="122">
        <v>806.37520702256995</v>
      </c>
      <c r="N19" s="122">
        <v>28386.169353265999</v>
      </c>
      <c r="O19" s="122">
        <v>19391.412700983801</v>
      </c>
      <c r="P19" s="178">
        <v>1.6283561200508601</v>
      </c>
      <c r="Q19" s="122">
        <v>2284.8907066318002</v>
      </c>
      <c r="R19" s="122">
        <v>87497.080062889596</v>
      </c>
      <c r="S19" s="122"/>
      <c r="T19" s="122"/>
    </row>
    <row r="20" spans="1:20" ht="12.75" x14ac:dyDescent="0.2">
      <c r="A20" s="122" t="s">
        <v>372</v>
      </c>
      <c r="B20" s="122">
        <v>3729</v>
      </c>
      <c r="C20" s="122"/>
      <c r="D20" s="122"/>
      <c r="E20" s="122">
        <v>46274</v>
      </c>
      <c r="F20" s="178">
        <v>1.2678014894810199</v>
      </c>
      <c r="G20" s="198">
        <v>5.73576234314446E-3</v>
      </c>
      <c r="H20" s="198">
        <v>3.2636298084459399E-2</v>
      </c>
      <c r="I20" s="122">
        <v>198.09846036756599</v>
      </c>
      <c r="J20" s="198">
        <v>0.20175476509487</v>
      </c>
      <c r="K20" s="198">
        <v>6.3534598262523197E-3</v>
      </c>
      <c r="L20" s="122"/>
      <c r="M20" s="122">
        <v>806.37520702256995</v>
      </c>
      <c r="N20" s="122">
        <v>28386.169353265999</v>
      </c>
      <c r="O20" s="122">
        <v>19391.412700983801</v>
      </c>
      <c r="P20" s="178">
        <v>1.6283561200508601</v>
      </c>
      <c r="Q20" s="122">
        <v>2284.8907066318002</v>
      </c>
      <c r="R20" s="122">
        <v>87497.080062889596</v>
      </c>
      <c r="S20" s="122"/>
      <c r="T20" s="122"/>
    </row>
    <row r="21" spans="1:20" ht="12.75" x14ac:dyDescent="0.2">
      <c r="A21" s="122" t="s">
        <v>373</v>
      </c>
      <c r="B21" s="122">
        <v>3241</v>
      </c>
      <c r="C21" s="122"/>
      <c r="D21" s="122"/>
      <c r="E21" s="122">
        <v>71023</v>
      </c>
      <c r="F21" s="178">
        <v>1.2678014894810199</v>
      </c>
      <c r="G21" s="198">
        <v>4.2955568383950702E-3</v>
      </c>
      <c r="H21" s="198">
        <v>1.75025305972209E-2</v>
      </c>
      <c r="I21" s="122">
        <v>264.95471311150499</v>
      </c>
      <c r="J21" s="198">
        <v>0.163735691254946</v>
      </c>
      <c r="K21" s="198">
        <v>5.5193388057389898E-3</v>
      </c>
      <c r="L21" s="122"/>
      <c r="M21" s="122">
        <v>806.37520702256995</v>
      </c>
      <c r="N21" s="122">
        <v>28386.169353265999</v>
      </c>
      <c r="O21" s="122">
        <v>19391.412700983801</v>
      </c>
      <c r="P21" s="178">
        <v>1.6283561200508601</v>
      </c>
      <c r="Q21" s="122">
        <v>2284.8907066318002</v>
      </c>
      <c r="R21" s="122">
        <v>87497.080062889596</v>
      </c>
      <c r="S21" s="122"/>
      <c r="T21" s="122"/>
    </row>
    <row r="22" spans="1:20" ht="12.75" x14ac:dyDescent="0.2">
      <c r="A22" s="122" t="s">
        <v>374</v>
      </c>
      <c r="B22" s="122">
        <v>3098</v>
      </c>
      <c r="C22" s="122"/>
      <c r="D22" s="122"/>
      <c r="E22" s="122">
        <v>78129</v>
      </c>
      <c r="F22" s="178">
        <v>1.2678014894810199</v>
      </c>
      <c r="G22" s="198">
        <v>3.6318140511205801E-3</v>
      </c>
      <c r="H22" s="198">
        <v>1.92915706553775E-2</v>
      </c>
      <c r="I22" s="122">
        <v>275.91665408235099</v>
      </c>
      <c r="J22" s="198">
        <v>0.234445596385465</v>
      </c>
      <c r="K22" s="198">
        <v>1.9966977690742201E-3</v>
      </c>
      <c r="L22" s="122"/>
      <c r="M22" s="122">
        <v>806.37520702256995</v>
      </c>
      <c r="N22" s="122">
        <v>28386.169353265999</v>
      </c>
      <c r="O22" s="122">
        <v>19391.412700983801</v>
      </c>
      <c r="P22" s="178">
        <v>1.6283561200508601</v>
      </c>
      <c r="Q22" s="122">
        <v>2284.8907066318002</v>
      </c>
      <c r="R22" s="122">
        <v>87497.080062889596</v>
      </c>
      <c r="S22" s="122"/>
      <c r="T22" s="122"/>
    </row>
    <row r="23" spans="1:20" ht="12.75" x14ac:dyDescent="0.2">
      <c r="A23" s="122" t="s">
        <v>375</v>
      </c>
      <c r="B23" s="122">
        <v>4992</v>
      </c>
      <c r="C23" s="122"/>
      <c r="D23" s="122"/>
      <c r="E23" s="122">
        <v>935619</v>
      </c>
      <c r="F23" s="178">
        <v>1.2678014894810199</v>
      </c>
      <c r="G23" s="198">
        <v>5.3514482568937398E-3</v>
      </c>
      <c r="H23" s="198">
        <v>2.1083421544559802E-2</v>
      </c>
      <c r="I23" s="122">
        <v>960.89333435090498</v>
      </c>
      <c r="J23" s="198">
        <v>0.12105247969526101</v>
      </c>
      <c r="K23" s="198">
        <v>8.3303139418930104E-3</v>
      </c>
      <c r="L23" s="122"/>
      <c r="M23" s="122">
        <v>806.37520702256995</v>
      </c>
      <c r="N23" s="122">
        <v>28386.169353265999</v>
      </c>
      <c r="O23" s="122">
        <v>19391.412700983801</v>
      </c>
      <c r="P23" s="178">
        <v>1.6283561200508601</v>
      </c>
      <c r="Q23" s="122">
        <v>2284.8907066318002</v>
      </c>
      <c r="R23" s="122">
        <v>87497.080062889596</v>
      </c>
      <c r="S23" s="122"/>
      <c r="T23" s="122"/>
    </row>
    <row r="24" spans="1:20" ht="12.75" x14ac:dyDescent="0.2">
      <c r="A24" s="122" t="s">
        <v>376</v>
      </c>
      <c r="B24" s="122">
        <v>3994</v>
      </c>
      <c r="C24" s="122"/>
      <c r="D24" s="122"/>
      <c r="E24" s="122">
        <v>47750</v>
      </c>
      <c r="F24" s="178">
        <v>1.2678014894810199</v>
      </c>
      <c r="G24" s="198">
        <v>6.1919720767888301E-3</v>
      </c>
      <c r="H24" s="198">
        <v>2.8943215317273601E-2</v>
      </c>
      <c r="I24" s="122">
        <v>214.73006310249201</v>
      </c>
      <c r="J24" s="198">
        <v>0.198219895287958</v>
      </c>
      <c r="K24" s="198">
        <v>9.1937172774869107E-3</v>
      </c>
      <c r="L24" s="122"/>
      <c r="M24" s="122">
        <v>806.37520702256995</v>
      </c>
      <c r="N24" s="122">
        <v>28386.169353265999</v>
      </c>
      <c r="O24" s="122">
        <v>19391.412700983801</v>
      </c>
      <c r="P24" s="178">
        <v>1.6283561200508601</v>
      </c>
      <c r="Q24" s="122">
        <v>2284.8907066318002</v>
      </c>
      <c r="R24" s="122">
        <v>87497.080062889596</v>
      </c>
      <c r="S24" s="122"/>
      <c r="T24" s="122"/>
    </row>
    <row r="25" spans="1:20" ht="12.75" x14ac:dyDescent="0.2">
      <c r="A25" s="122" t="s">
        <v>377</v>
      </c>
      <c r="B25" s="122">
        <v>6109</v>
      </c>
      <c r="C25" s="122"/>
      <c r="D25" s="122"/>
      <c r="E25" s="122">
        <v>94631</v>
      </c>
      <c r="F25" s="178">
        <v>1.2678014894810199</v>
      </c>
      <c r="G25" s="198">
        <v>8.7453723762121703E-3</v>
      </c>
      <c r="H25" s="198">
        <v>4.5952047063652197E-2</v>
      </c>
      <c r="I25" s="122">
        <v>293.13136986682298</v>
      </c>
      <c r="J25" s="198">
        <v>0.275554522302417</v>
      </c>
      <c r="K25" s="198">
        <v>2.0183660745421699E-2</v>
      </c>
      <c r="L25" s="122"/>
      <c r="M25" s="122">
        <v>806.37520702256995</v>
      </c>
      <c r="N25" s="122">
        <v>28386.169353265999</v>
      </c>
      <c r="O25" s="122">
        <v>19391.412700983801</v>
      </c>
      <c r="P25" s="178">
        <v>1.6283561200508601</v>
      </c>
      <c r="Q25" s="122">
        <v>2284.8907066318002</v>
      </c>
      <c r="R25" s="122">
        <v>87497.080062889596</v>
      </c>
      <c r="S25" s="122"/>
      <c r="T25" s="122"/>
    </row>
    <row r="26" spans="1:20" ht="12.75" x14ac:dyDescent="0.2">
      <c r="A26" s="122" t="s">
        <v>378</v>
      </c>
      <c r="B26" s="122">
        <v>3188</v>
      </c>
      <c r="C26" s="122"/>
      <c r="D26" s="122"/>
      <c r="E26" s="122">
        <v>47103</v>
      </c>
      <c r="F26" s="178">
        <v>1.2678014894810199</v>
      </c>
      <c r="G26" s="198">
        <v>3.1261278474831798E-3</v>
      </c>
      <c r="H26" s="198">
        <v>2.4533212056898901E-2</v>
      </c>
      <c r="I26" s="122">
        <v>214.78361203778999</v>
      </c>
      <c r="J26" s="198">
        <v>0.176655414729423</v>
      </c>
      <c r="K26" s="198">
        <v>4.4583147570218503E-3</v>
      </c>
      <c r="L26" s="122"/>
      <c r="M26" s="122">
        <v>806.37520702256995</v>
      </c>
      <c r="N26" s="122">
        <v>28386.169353265999</v>
      </c>
      <c r="O26" s="122">
        <v>19391.412700983801</v>
      </c>
      <c r="P26" s="178">
        <v>1.6283561200508601</v>
      </c>
      <c r="Q26" s="122">
        <v>2284.8907066318002</v>
      </c>
      <c r="R26" s="122">
        <v>87497.080062889596</v>
      </c>
      <c r="S26" s="122"/>
      <c r="T26" s="122"/>
    </row>
    <row r="27" spans="1:20" ht="12.75" x14ac:dyDescent="0.2">
      <c r="A27" s="122" t="s">
        <v>379</v>
      </c>
      <c r="B27" s="122">
        <v>2390</v>
      </c>
      <c r="C27" s="122"/>
      <c r="D27" s="122"/>
      <c r="E27" s="122">
        <v>69386</v>
      </c>
      <c r="F27" s="178">
        <v>1.2678014894810199</v>
      </c>
      <c r="G27" s="198">
        <v>2.1774325272149002E-3</v>
      </c>
      <c r="H27" s="198">
        <v>1.2047358582012E-2</v>
      </c>
      <c r="I27" s="122">
        <v>260.69714229350501</v>
      </c>
      <c r="J27" s="198">
        <v>5.8700602427002598E-2</v>
      </c>
      <c r="K27" s="198">
        <v>2.5653590061395699E-3</v>
      </c>
      <c r="L27" s="122"/>
      <c r="M27" s="122">
        <v>806.37520702256995</v>
      </c>
      <c r="N27" s="122">
        <v>28386.169353265999</v>
      </c>
      <c r="O27" s="122">
        <v>19391.412700983801</v>
      </c>
      <c r="P27" s="178">
        <v>1.6283561200508601</v>
      </c>
      <c r="Q27" s="122">
        <v>2284.8907066318002</v>
      </c>
      <c r="R27" s="122">
        <v>87497.080062889596</v>
      </c>
      <c r="S27" s="122"/>
      <c r="T27" s="122"/>
    </row>
    <row r="28" spans="1:20" ht="12.75" x14ac:dyDescent="0.2">
      <c r="A28" s="122" t="s">
        <v>380</v>
      </c>
      <c r="B28" s="122">
        <v>3508</v>
      </c>
      <c r="C28" s="122"/>
      <c r="D28" s="122"/>
      <c r="E28" s="122">
        <v>43891</v>
      </c>
      <c r="F28" s="178">
        <v>1.2678014894810199</v>
      </c>
      <c r="G28" s="198">
        <v>5.5136588366635503E-3</v>
      </c>
      <c r="H28" s="198">
        <v>3.0558382091071E-2</v>
      </c>
      <c r="I28" s="122">
        <v>204.21067552897401</v>
      </c>
      <c r="J28" s="198">
        <v>0.20940511722221</v>
      </c>
      <c r="K28" s="198">
        <v>4.5795265544189001E-3</v>
      </c>
      <c r="L28" s="122"/>
      <c r="M28" s="122">
        <v>806.37520702256995</v>
      </c>
      <c r="N28" s="122">
        <v>28386.169353265999</v>
      </c>
      <c r="O28" s="122">
        <v>19391.412700983801</v>
      </c>
      <c r="P28" s="178">
        <v>1.6283561200508601</v>
      </c>
      <c r="Q28" s="122">
        <v>2284.8907066318002</v>
      </c>
      <c r="R28" s="122">
        <v>87497.080062889596</v>
      </c>
      <c r="S28" s="122"/>
      <c r="T28" s="122"/>
    </row>
    <row r="29" spans="1:20" ht="12.75" x14ac:dyDescent="0.2">
      <c r="A29" s="122" t="s">
        <v>381</v>
      </c>
      <c r="B29" s="122">
        <v>3860</v>
      </c>
      <c r="C29" s="122"/>
      <c r="D29" s="122"/>
      <c r="E29" s="122">
        <v>26755</v>
      </c>
      <c r="F29" s="178">
        <v>1.2678014894810199</v>
      </c>
      <c r="G29" s="198">
        <v>5.8680620444776701E-3</v>
      </c>
      <c r="H29" s="198">
        <v>3.1665674012308902E-2</v>
      </c>
      <c r="I29" s="122">
        <v>152.75797851503501</v>
      </c>
      <c r="J29" s="198">
        <v>0.24126331526817399</v>
      </c>
      <c r="K29" s="198">
        <v>7.5126144645860597E-3</v>
      </c>
      <c r="L29" s="122"/>
      <c r="M29" s="122">
        <v>806.37520702256995</v>
      </c>
      <c r="N29" s="122">
        <v>28386.169353265999</v>
      </c>
      <c r="O29" s="122">
        <v>19391.412700983801</v>
      </c>
      <c r="P29" s="178">
        <v>1.6283561200508601</v>
      </c>
      <c r="Q29" s="122">
        <v>2284.8907066318002</v>
      </c>
      <c r="R29" s="122">
        <v>87497.080062889596</v>
      </c>
      <c r="S29" s="122"/>
      <c r="T29" s="122"/>
    </row>
    <row r="30" spans="1:20" ht="12.75" x14ac:dyDescent="0.2">
      <c r="A30" s="122" t="s">
        <v>382</v>
      </c>
      <c r="B30" s="122">
        <v>2555</v>
      </c>
      <c r="C30" s="122"/>
      <c r="D30" s="122"/>
      <c r="E30" s="122">
        <v>32785</v>
      </c>
      <c r="F30" s="178">
        <v>1.2678014894810199</v>
      </c>
      <c r="G30" s="198">
        <v>2.0181993797976699E-3</v>
      </c>
      <c r="H30" s="198">
        <v>2.1314825253663999E-2</v>
      </c>
      <c r="I30" s="122">
        <v>165.36626016210201</v>
      </c>
      <c r="J30" s="198">
        <v>6.1705048040262299E-2</v>
      </c>
      <c r="K30" s="198">
        <v>3.7517157236541098E-3</v>
      </c>
      <c r="L30" s="122"/>
      <c r="M30" s="122">
        <v>806.37520702256995</v>
      </c>
      <c r="N30" s="122">
        <v>28386.169353265999</v>
      </c>
      <c r="O30" s="122">
        <v>19391.412700983801</v>
      </c>
      <c r="P30" s="178">
        <v>1.6283561200508601</v>
      </c>
      <c r="Q30" s="122">
        <v>2284.8907066318002</v>
      </c>
      <c r="R30" s="122">
        <v>87497.080062889596</v>
      </c>
      <c r="S30" s="122"/>
      <c r="T30" s="122"/>
    </row>
    <row r="31" spans="1:20" ht="12.75" x14ac:dyDescent="0.2">
      <c r="A31" s="122" t="s">
        <v>383</v>
      </c>
      <c r="B31" s="122">
        <v>2145</v>
      </c>
      <c r="C31" s="122"/>
      <c r="D31" s="122"/>
      <c r="E31" s="122">
        <v>11621</v>
      </c>
      <c r="F31" s="178">
        <v>1.2678014894810199</v>
      </c>
      <c r="G31" s="198">
        <v>1.9935174827180701E-3</v>
      </c>
      <c r="H31" s="198">
        <v>1.45873320537428E-2</v>
      </c>
      <c r="I31" s="122">
        <v>103.788245962633</v>
      </c>
      <c r="J31" s="198">
        <v>2.9859736683590099E-2</v>
      </c>
      <c r="K31" s="198">
        <v>3.5280956888391699E-3</v>
      </c>
      <c r="L31" s="122"/>
      <c r="M31" s="122">
        <v>806.37520702256995</v>
      </c>
      <c r="N31" s="122">
        <v>28386.169353265999</v>
      </c>
      <c r="O31" s="122">
        <v>19391.412700983801</v>
      </c>
      <c r="P31" s="178">
        <v>1.6283561200508601</v>
      </c>
      <c r="Q31" s="122">
        <v>2284.8907066318002</v>
      </c>
      <c r="R31" s="122">
        <v>87497.080062889596</v>
      </c>
      <c r="S31" s="122"/>
      <c r="T31" s="122"/>
    </row>
    <row r="32" spans="1:20" ht="12.75" x14ac:dyDescent="0.2">
      <c r="A32" s="122" t="s">
        <v>384</v>
      </c>
      <c r="B32" s="122">
        <v>2785</v>
      </c>
      <c r="C32" s="122"/>
      <c r="D32" s="122"/>
      <c r="E32" s="122">
        <v>42000</v>
      </c>
      <c r="F32" s="178">
        <v>1.2678014894810199</v>
      </c>
      <c r="G32" s="198">
        <v>2.7003968253968302E-3</v>
      </c>
      <c r="H32" s="198">
        <v>2.20805642208056E-2</v>
      </c>
      <c r="I32" s="122">
        <v>193.42440383777799</v>
      </c>
      <c r="J32" s="198">
        <v>5.6547619047618999E-2</v>
      </c>
      <c r="K32" s="198">
        <v>5.0476190476190499E-3</v>
      </c>
      <c r="L32" s="122"/>
      <c r="M32" s="122">
        <v>806.37520702256995</v>
      </c>
      <c r="N32" s="122">
        <v>28386.169353265999</v>
      </c>
      <c r="O32" s="122">
        <v>19391.412700983801</v>
      </c>
      <c r="P32" s="178">
        <v>1.6283561200508601</v>
      </c>
      <c r="Q32" s="122">
        <v>2284.8907066318002</v>
      </c>
      <c r="R32" s="122">
        <v>87497.080062889596</v>
      </c>
      <c r="S32" s="122"/>
      <c r="T32" s="122"/>
    </row>
    <row r="33" spans="1:20" ht="12.75" x14ac:dyDescent="0.2">
      <c r="A33" s="122" t="s">
        <v>385</v>
      </c>
      <c r="B33" s="122">
        <v>2633</v>
      </c>
      <c r="C33" s="122"/>
      <c r="D33" s="122"/>
      <c r="E33" s="122">
        <v>43293</v>
      </c>
      <c r="F33" s="178">
        <v>1.2678014894810199</v>
      </c>
      <c r="G33" s="198">
        <v>2.8006837133023798E-3</v>
      </c>
      <c r="H33" s="198">
        <v>2.1438129830406601E-2</v>
      </c>
      <c r="I33" s="122">
        <v>197.43100060527499</v>
      </c>
      <c r="J33" s="198">
        <v>7.4838888503915194E-2</v>
      </c>
      <c r="K33" s="198">
        <v>3.2337791328852202E-3</v>
      </c>
      <c r="L33" s="122"/>
      <c r="M33" s="122">
        <v>806.37520702256995</v>
      </c>
      <c r="N33" s="122">
        <v>28386.169353265999</v>
      </c>
      <c r="O33" s="122">
        <v>19391.412700983801</v>
      </c>
      <c r="P33" s="178">
        <v>1.6283561200508601</v>
      </c>
      <c r="Q33" s="122">
        <v>2284.8907066318002</v>
      </c>
      <c r="R33" s="122">
        <v>87497.080062889596</v>
      </c>
      <c r="S33" s="122"/>
      <c r="T33" s="122"/>
    </row>
    <row r="34" spans="1:20" ht="14.25" customHeight="1" x14ac:dyDescent="0.2">
      <c r="A34" s="19" t="s">
        <v>386</v>
      </c>
      <c r="B34" s="122"/>
      <c r="C34" s="122"/>
      <c r="D34" s="122"/>
      <c r="E34" s="19"/>
      <c r="F34" s="178"/>
      <c r="G34" s="198"/>
      <c r="H34" s="198"/>
      <c r="I34" s="122"/>
      <c r="J34" s="198"/>
      <c r="K34" s="198"/>
      <c r="L34" s="122"/>
      <c r="M34" s="122"/>
      <c r="N34" s="122"/>
      <c r="O34" s="122"/>
      <c r="P34" s="178"/>
      <c r="Q34" s="122"/>
      <c r="R34" s="122"/>
      <c r="S34" s="122"/>
      <c r="T34" s="122"/>
    </row>
    <row r="35" spans="1:20" ht="12.75" x14ac:dyDescent="0.2">
      <c r="A35" s="122" t="s">
        <v>387</v>
      </c>
      <c r="B35" s="122">
        <v>3291</v>
      </c>
      <c r="C35" s="122"/>
      <c r="D35" s="122"/>
      <c r="E35" s="122">
        <v>42988</v>
      </c>
      <c r="F35" s="178">
        <v>1.2678014894810199</v>
      </c>
      <c r="G35" s="198">
        <v>3.6308582240004998E-3</v>
      </c>
      <c r="H35" s="198">
        <v>2.8337684006566399E-2</v>
      </c>
      <c r="I35" s="122">
        <v>169.62605931872599</v>
      </c>
      <c r="J35" s="198">
        <v>8.6163580534102502E-2</v>
      </c>
      <c r="K35" s="198">
        <v>7.5835116776774899E-3</v>
      </c>
      <c r="L35" s="122"/>
      <c r="M35" s="122">
        <v>806.37520702256995</v>
      </c>
      <c r="N35" s="122">
        <v>28386.169353265999</v>
      </c>
      <c r="O35" s="122">
        <v>19391.412700983801</v>
      </c>
      <c r="P35" s="178">
        <v>1.6283561200508601</v>
      </c>
      <c r="Q35" s="122">
        <v>2284.8907066318002</v>
      </c>
      <c r="R35" s="122">
        <v>87497.080062889596</v>
      </c>
      <c r="S35" s="122"/>
      <c r="T35" s="122"/>
    </row>
    <row r="36" spans="1:20" ht="12.75" x14ac:dyDescent="0.2">
      <c r="A36" s="122" t="s">
        <v>388</v>
      </c>
      <c r="B36" s="122">
        <v>3270</v>
      </c>
      <c r="C36" s="122"/>
      <c r="D36" s="122"/>
      <c r="E36" s="122">
        <v>13755</v>
      </c>
      <c r="F36" s="178">
        <v>1.2678014894810199</v>
      </c>
      <c r="G36" s="198">
        <v>4.0409548043135804E-3</v>
      </c>
      <c r="H36" s="198">
        <v>3.1283182226578499E-2</v>
      </c>
      <c r="I36" s="122">
        <v>91.186621825792002</v>
      </c>
      <c r="J36" s="198">
        <v>4.7182842602689901E-2</v>
      </c>
      <c r="K36" s="198">
        <v>9.0876045074518297E-3</v>
      </c>
      <c r="L36" s="122"/>
      <c r="M36" s="122">
        <v>806.37520702256995</v>
      </c>
      <c r="N36" s="122">
        <v>28386.169353265999</v>
      </c>
      <c r="O36" s="122">
        <v>19391.412700983801</v>
      </c>
      <c r="P36" s="178">
        <v>1.6283561200508601</v>
      </c>
      <c r="Q36" s="122">
        <v>2284.8907066318002</v>
      </c>
      <c r="R36" s="122">
        <v>87497.080062889596</v>
      </c>
      <c r="S36" s="122"/>
      <c r="T36" s="122"/>
    </row>
    <row r="37" spans="1:20" ht="12.75" x14ac:dyDescent="0.2">
      <c r="A37" s="122" t="s">
        <v>389</v>
      </c>
      <c r="B37" s="122">
        <v>2805</v>
      </c>
      <c r="C37" s="122"/>
      <c r="D37" s="122"/>
      <c r="E37" s="122">
        <v>20737</v>
      </c>
      <c r="F37" s="178">
        <v>1.2678014894810199</v>
      </c>
      <c r="G37" s="198">
        <v>2.1941457298548499E-3</v>
      </c>
      <c r="H37" s="198">
        <v>3.1761200742031599E-2</v>
      </c>
      <c r="I37" s="122">
        <v>135.14066745432299</v>
      </c>
      <c r="J37" s="198">
        <v>5.6131552297825099E-2</v>
      </c>
      <c r="K37" s="198">
        <v>4.3400684766359597E-3</v>
      </c>
      <c r="L37" s="122"/>
      <c r="M37" s="122">
        <v>806.37520702256995</v>
      </c>
      <c r="N37" s="122">
        <v>28386.169353265999</v>
      </c>
      <c r="O37" s="122">
        <v>19391.412700983801</v>
      </c>
      <c r="P37" s="178">
        <v>1.6283561200508601</v>
      </c>
      <c r="Q37" s="122">
        <v>2284.8907066318002</v>
      </c>
      <c r="R37" s="122">
        <v>87497.080062889596</v>
      </c>
      <c r="S37" s="122"/>
      <c r="T37" s="122"/>
    </row>
    <row r="38" spans="1:20" ht="12.75" x14ac:dyDescent="0.2">
      <c r="A38" s="122" t="s">
        <v>390</v>
      </c>
      <c r="B38" s="122">
        <v>2353</v>
      </c>
      <c r="C38" s="122"/>
      <c r="D38" s="122"/>
      <c r="E38" s="122">
        <v>17323</v>
      </c>
      <c r="F38" s="178">
        <v>1.2678014894810199</v>
      </c>
      <c r="G38" s="198">
        <v>1.8905501356578001E-3</v>
      </c>
      <c r="H38" s="198">
        <v>1.95808775376555E-2</v>
      </c>
      <c r="I38" s="122">
        <v>109.78615577567101</v>
      </c>
      <c r="J38" s="198">
        <v>4.9818160826646703E-2</v>
      </c>
      <c r="K38" s="198">
        <v>3.6945101887663799E-3</v>
      </c>
      <c r="L38" s="122"/>
      <c r="M38" s="122">
        <v>806.37520702256995</v>
      </c>
      <c r="N38" s="122">
        <v>28386.169353265999</v>
      </c>
      <c r="O38" s="122">
        <v>19391.412700983801</v>
      </c>
      <c r="P38" s="178">
        <v>1.6283561200508601</v>
      </c>
      <c r="Q38" s="122">
        <v>2284.8907066318002</v>
      </c>
      <c r="R38" s="122">
        <v>87497.080062889596</v>
      </c>
      <c r="S38" s="122"/>
      <c r="T38" s="122"/>
    </row>
    <row r="39" spans="1:20" ht="12.75" x14ac:dyDescent="0.2">
      <c r="A39" s="122" t="s">
        <v>391</v>
      </c>
      <c r="B39" s="122">
        <v>4128</v>
      </c>
      <c r="C39" s="122"/>
      <c r="D39" s="122"/>
      <c r="E39" s="122">
        <v>20744</v>
      </c>
      <c r="F39" s="178">
        <v>1.2678014894810199</v>
      </c>
      <c r="G39" s="198">
        <v>8.2995886360714699E-3</v>
      </c>
      <c r="H39" s="198">
        <v>3.3333333333333298E-2</v>
      </c>
      <c r="I39" s="122">
        <v>115.76268828944799</v>
      </c>
      <c r="J39" s="198">
        <v>7.21172387196298E-2</v>
      </c>
      <c r="K39" s="198">
        <v>1.38835325877362E-2</v>
      </c>
      <c r="L39" s="122"/>
      <c r="M39" s="122">
        <v>806.37520702256995</v>
      </c>
      <c r="N39" s="122">
        <v>28386.169353265999</v>
      </c>
      <c r="O39" s="122">
        <v>19391.412700983801</v>
      </c>
      <c r="P39" s="178">
        <v>1.6283561200508601</v>
      </c>
      <c r="Q39" s="122">
        <v>2284.8907066318002</v>
      </c>
      <c r="R39" s="122">
        <v>87497.080062889596</v>
      </c>
      <c r="S39" s="122"/>
      <c r="T39" s="122"/>
    </row>
    <row r="40" spans="1:20" ht="12.75" x14ac:dyDescent="0.2">
      <c r="A40" s="122" t="s">
        <v>386</v>
      </c>
      <c r="B40" s="122">
        <v>4347</v>
      </c>
      <c r="C40" s="122"/>
      <c r="D40" s="122"/>
      <c r="E40" s="122">
        <v>214559</v>
      </c>
      <c r="F40" s="178">
        <v>1.2678014894810199</v>
      </c>
      <c r="G40" s="198">
        <v>4.62887441993422E-3</v>
      </c>
      <c r="H40" s="198">
        <v>1.7973405111923999E-2</v>
      </c>
      <c r="I40" s="122">
        <v>430.24876525098801</v>
      </c>
      <c r="J40" s="198">
        <v>0.15351488401791599</v>
      </c>
      <c r="K40" s="198">
        <v>1.2467433200192E-2</v>
      </c>
      <c r="L40" s="122"/>
      <c r="M40" s="122">
        <v>806.37520702256995</v>
      </c>
      <c r="N40" s="122">
        <v>28386.169353265999</v>
      </c>
      <c r="O40" s="122">
        <v>19391.412700983801</v>
      </c>
      <c r="P40" s="178">
        <v>1.6283561200508601</v>
      </c>
      <c r="Q40" s="122">
        <v>2284.8907066318002</v>
      </c>
      <c r="R40" s="122">
        <v>87497.080062889596</v>
      </c>
      <c r="S40" s="122"/>
      <c r="T40" s="122"/>
    </row>
    <row r="41" spans="1:20" ht="12.75" x14ac:dyDescent="0.2">
      <c r="A41" s="122" t="s">
        <v>392</v>
      </c>
      <c r="B41" s="122">
        <v>3642</v>
      </c>
      <c r="C41" s="122"/>
      <c r="D41" s="122"/>
      <c r="E41" s="122">
        <v>9445</v>
      </c>
      <c r="F41" s="178">
        <v>1.2678014894810199</v>
      </c>
      <c r="G41" s="198">
        <v>4.3938591847538398E-3</v>
      </c>
      <c r="H41" s="198">
        <v>2.96130396914271E-2</v>
      </c>
      <c r="I41" s="122">
        <v>91.564185138076795</v>
      </c>
      <c r="J41" s="198">
        <v>8.7241926945473794E-2</v>
      </c>
      <c r="K41" s="198">
        <v>1.1646373742721001E-2</v>
      </c>
      <c r="L41" s="122"/>
      <c r="M41" s="122">
        <v>806.37520702256995</v>
      </c>
      <c r="N41" s="122">
        <v>28386.169353265999</v>
      </c>
      <c r="O41" s="122">
        <v>19391.412700983801</v>
      </c>
      <c r="P41" s="178">
        <v>1.6283561200508601</v>
      </c>
      <c r="Q41" s="122">
        <v>2284.8907066318002</v>
      </c>
      <c r="R41" s="122">
        <v>87497.080062889596</v>
      </c>
      <c r="S41" s="122"/>
      <c r="T41" s="122"/>
    </row>
    <row r="42" spans="1:20" ht="12.75" x14ac:dyDescent="0.2">
      <c r="A42" s="122" t="s">
        <v>393</v>
      </c>
      <c r="B42" s="122">
        <v>2625</v>
      </c>
      <c r="C42" s="122"/>
      <c r="D42" s="122"/>
      <c r="E42" s="122">
        <v>21822</v>
      </c>
      <c r="F42" s="178">
        <v>1.2678014894810199</v>
      </c>
      <c r="G42" s="198">
        <v>2.4631106223077601E-3</v>
      </c>
      <c r="H42" s="198">
        <v>2.5340640555080701E-2</v>
      </c>
      <c r="I42" s="122">
        <v>120.40348832156</v>
      </c>
      <c r="J42" s="198">
        <v>5.6685913298506099E-2</v>
      </c>
      <c r="K42" s="198">
        <v>4.3075795069196197E-3</v>
      </c>
      <c r="L42" s="122"/>
      <c r="M42" s="122">
        <v>806.37520702256995</v>
      </c>
      <c r="N42" s="122">
        <v>28386.169353265999</v>
      </c>
      <c r="O42" s="122">
        <v>19391.412700983801</v>
      </c>
      <c r="P42" s="178">
        <v>1.6283561200508601</v>
      </c>
      <c r="Q42" s="122">
        <v>2284.8907066318002</v>
      </c>
      <c r="R42" s="122">
        <v>87497.080062889596</v>
      </c>
      <c r="S42" s="122"/>
      <c r="T42" s="122"/>
    </row>
    <row r="43" spans="1:20" ht="14.25" customHeight="1" x14ac:dyDescent="0.2">
      <c r="A43" s="19" t="s">
        <v>394</v>
      </c>
      <c r="B43" s="122"/>
      <c r="C43" s="122"/>
      <c r="D43" s="122"/>
      <c r="E43" s="19"/>
      <c r="F43" s="178"/>
      <c r="G43" s="198"/>
      <c r="H43" s="198"/>
      <c r="I43" s="122"/>
      <c r="J43" s="198"/>
      <c r="K43" s="198"/>
      <c r="L43" s="122"/>
      <c r="M43" s="122"/>
      <c r="N43" s="122"/>
      <c r="O43" s="122"/>
      <c r="P43" s="178"/>
      <c r="Q43" s="122"/>
      <c r="R43" s="122"/>
      <c r="S43" s="122"/>
      <c r="T43" s="122"/>
    </row>
    <row r="44" spans="1:20" ht="12.75" x14ac:dyDescent="0.2">
      <c r="A44" s="122" t="s">
        <v>395</v>
      </c>
      <c r="B44" s="122">
        <v>5520</v>
      </c>
      <c r="C44" s="122"/>
      <c r="D44" s="122"/>
      <c r="E44" s="122">
        <v>103684</v>
      </c>
      <c r="F44" s="178">
        <v>1.2678014894810199</v>
      </c>
      <c r="G44" s="198">
        <v>1.0417872252870899E-2</v>
      </c>
      <c r="H44" s="198">
        <v>2.5507992759350399E-2</v>
      </c>
      <c r="I44" s="122">
        <v>302.94553966018401</v>
      </c>
      <c r="J44" s="198">
        <v>0.17854249450252699</v>
      </c>
      <c r="K44" s="198">
        <v>2.1208672504918799E-2</v>
      </c>
      <c r="L44" s="122"/>
      <c r="M44" s="122">
        <v>806.37520702256995</v>
      </c>
      <c r="N44" s="122">
        <v>28386.169353265999</v>
      </c>
      <c r="O44" s="122">
        <v>19391.412700983801</v>
      </c>
      <c r="P44" s="178">
        <v>1.6283561200508601</v>
      </c>
      <c r="Q44" s="122">
        <v>2284.8907066318002</v>
      </c>
      <c r="R44" s="122">
        <v>87497.080062889596</v>
      </c>
      <c r="S44" s="122"/>
      <c r="T44" s="122"/>
    </row>
    <row r="45" spans="1:20" ht="12.75" x14ac:dyDescent="0.2">
      <c r="A45" s="122" t="s">
        <v>396</v>
      </c>
      <c r="B45" s="122">
        <v>4083</v>
      </c>
      <c r="C45" s="122"/>
      <c r="D45" s="122"/>
      <c r="E45" s="122">
        <v>16830</v>
      </c>
      <c r="F45" s="178">
        <v>1.2678014894810199</v>
      </c>
      <c r="G45" s="198">
        <v>9.3979005743711607E-3</v>
      </c>
      <c r="H45" s="198">
        <v>2.7182676802580099E-2</v>
      </c>
      <c r="I45" s="122">
        <v>111.382224793725</v>
      </c>
      <c r="J45" s="198">
        <v>0.108793820558526</v>
      </c>
      <c r="K45" s="198">
        <v>1.3606654783125401E-2</v>
      </c>
      <c r="L45" s="122"/>
      <c r="M45" s="122">
        <v>806.37520702256995</v>
      </c>
      <c r="N45" s="122">
        <v>28386.169353265999</v>
      </c>
      <c r="O45" s="122">
        <v>19391.412700983801</v>
      </c>
      <c r="P45" s="178">
        <v>1.6283561200508601</v>
      </c>
      <c r="Q45" s="122">
        <v>2284.8907066318002</v>
      </c>
      <c r="R45" s="122">
        <v>87497.080062889596</v>
      </c>
      <c r="S45" s="122"/>
      <c r="T45" s="122"/>
    </row>
    <row r="46" spans="1:20" ht="12.75" x14ac:dyDescent="0.2">
      <c r="A46" s="122" t="s">
        <v>397</v>
      </c>
      <c r="B46" s="122">
        <v>2961</v>
      </c>
      <c r="C46" s="122"/>
      <c r="D46" s="122"/>
      <c r="E46" s="122">
        <v>10861</v>
      </c>
      <c r="F46" s="178">
        <v>1.2678014894810199</v>
      </c>
      <c r="G46" s="198">
        <v>2.9309762759721302E-3</v>
      </c>
      <c r="H46" s="198">
        <v>3.5126350005242703E-2</v>
      </c>
      <c r="I46" s="122">
        <v>84.734880657259396</v>
      </c>
      <c r="J46" s="198">
        <v>7.6972654451708006E-2</v>
      </c>
      <c r="K46" s="198">
        <v>5.1560629776263699E-3</v>
      </c>
      <c r="L46" s="122"/>
      <c r="M46" s="122">
        <v>806.37520702256995</v>
      </c>
      <c r="N46" s="122">
        <v>28386.169353265999</v>
      </c>
      <c r="O46" s="122">
        <v>19391.412700983801</v>
      </c>
      <c r="P46" s="178">
        <v>1.6283561200508601</v>
      </c>
      <c r="Q46" s="122">
        <v>2284.8907066318002</v>
      </c>
      <c r="R46" s="122">
        <v>87497.080062889596</v>
      </c>
      <c r="S46" s="122"/>
      <c r="T46" s="122"/>
    </row>
    <row r="47" spans="1:20" ht="12.75" x14ac:dyDescent="0.2">
      <c r="A47" s="122" t="s">
        <v>398</v>
      </c>
      <c r="B47" s="122">
        <v>4885</v>
      </c>
      <c r="C47" s="122"/>
      <c r="D47" s="122"/>
      <c r="E47" s="122">
        <v>33722</v>
      </c>
      <c r="F47" s="178">
        <v>1.2678014894810199</v>
      </c>
      <c r="G47" s="198">
        <v>6.86001225708242E-3</v>
      </c>
      <c r="H47" s="198">
        <v>2.8478057889822599E-2</v>
      </c>
      <c r="I47" s="122">
        <v>166.12946758477301</v>
      </c>
      <c r="J47" s="198">
        <v>0.11238953798707101</v>
      </c>
      <c r="K47" s="198">
        <v>2.0253840222999801E-2</v>
      </c>
      <c r="L47" s="122"/>
      <c r="M47" s="122">
        <v>806.37520702256995</v>
      </c>
      <c r="N47" s="122">
        <v>28386.169353265999</v>
      </c>
      <c r="O47" s="122">
        <v>19391.412700983801</v>
      </c>
      <c r="P47" s="178">
        <v>1.6283561200508601</v>
      </c>
      <c r="Q47" s="122">
        <v>2284.8907066318002</v>
      </c>
      <c r="R47" s="122">
        <v>87497.080062889596</v>
      </c>
      <c r="S47" s="122"/>
      <c r="T47" s="122"/>
    </row>
    <row r="48" spans="1:20" ht="12.75" x14ac:dyDescent="0.2">
      <c r="A48" s="122" t="s">
        <v>399</v>
      </c>
      <c r="B48" s="122">
        <v>3791</v>
      </c>
      <c r="C48" s="122"/>
      <c r="D48" s="122"/>
      <c r="E48" s="122">
        <v>54924</v>
      </c>
      <c r="F48" s="178">
        <v>1.2678014894810199</v>
      </c>
      <c r="G48" s="198">
        <v>5.1100915204039497E-3</v>
      </c>
      <c r="H48" s="198">
        <v>2.2997772355998699E-2</v>
      </c>
      <c r="I48" s="122">
        <v>212.88024802691299</v>
      </c>
      <c r="J48" s="198">
        <v>0.122787852305003</v>
      </c>
      <c r="K48" s="198">
        <v>1.1033428009613299E-2</v>
      </c>
      <c r="L48" s="122"/>
      <c r="M48" s="122">
        <v>806.37520702256995</v>
      </c>
      <c r="N48" s="122">
        <v>28386.169353265999</v>
      </c>
      <c r="O48" s="122">
        <v>19391.412700983801</v>
      </c>
      <c r="P48" s="178">
        <v>1.6283561200508601</v>
      </c>
      <c r="Q48" s="122">
        <v>2284.8907066318002</v>
      </c>
      <c r="R48" s="122">
        <v>87497.080062889596</v>
      </c>
      <c r="S48" s="122"/>
      <c r="T48" s="122"/>
    </row>
    <row r="49" spans="1:20" ht="12.75" x14ac:dyDescent="0.2">
      <c r="A49" s="122" t="s">
        <v>400</v>
      </c>
      <c r="B49" s="122">
        <v>3261</v>
      </c>
      <c r="C49" s="122"/>
      <c r="D49" s="122"/>
      <c r="E49" s="122">
        <v>11921</v>
      </c>
      <c r="F49" s="178">
        <v>1.2678014894810199</v>
      </c>
      <c r="G49" s="198">
        <v>4.5787545787545798E-3</v>
      </c>
      <c r="H49" s="198">
        <v>2.63496143958869E-2</v>
      </c>
      <c r="I49" s="122">
        <v>106.700515462672</v>
      </c>
      <c r="J49" s="198">
        <v>0.11123227917120999</v>
      </c>
      <c r="K49" s="198">
        <v>7.9691301065346904E-3</v>
      </c>
      <c r="L49" s="122"/>
      <c r="M49" s="122">
        <v>806.37520702256995</v>
      </c>
      <c r="N49" s="122">
        <v>28386.169353265999</v>
      </c>
      <c r="O49" s="122">
        <v>19391.412700983801</v>
      </c>
      <c r="P49" s="178">
        <v>1.6283561200508601</v>
      </c>
      <c r="Q49" s="122">
        <v>2284.8907066318002</v>
      </c>
      <c r="R49" s="122">
        <v>87497.080062889596</v>
      </c>
      <c r="S49" s="122"/>
      <c r="T49" s="122"/>
    </row>
    <row r="50" spans="1:20" ht="12.75" x14ac:dyDescent="0.2">
      <c r="A50" s="122" t="s">
        <v>401</v>
      </c>
      <c r="B50" s="122">
        <v>3362</v>
      </c>
      <c r="C50" s="122"/>
      <c r="D50" s="122"/>
      <c r="E50" s="122">
        <v>34609</v>
      </c>
      <c r="F50" s="178">
        <v>1.2678014894810199</v>
      </c>
      <c r="G50" s="198">
        <v>3.8357074749342701E-3</v>
      </c>
      <c r="H50" s="198">
        <v>2.84212640599893E-2</v>
      </c>
      <c r="I50" s="122">
        <v>164.87874332369199</v>
      </c>
      <c r="J50" s="198">
        <v>7.7176456990956099E-2</v>
      </c>
      <c r="K50" s="198">
        <v>8.4660059522089597E-3</v>
      </c>
      <c r="L50" s="122"/>
      <c r="M50" s="122">
        <v>806.37520702256995</v>
      </c>
      <c r="N50" s="122">
        <v>28386.169353265999</v>
      </c>
      <c r="O50" s="122">
        <v>19391.412700983801</v>
      </c>
      <c r="P50" s="178">
        <v>1.6283561200508601</v>
      </c>
      <c r="Q50" s="122">
        <v>2284.8907066318002</v>
      </c>
      <c r="R50" s="122">
        <v>87497.080062889596</v>
      </c>
      <c r="S50" s="122"/>
      <c r="T50" s="122"/>
    </row>
    <row r="51" spans="1:20" ht="12.75" x14ac:dyDescent="0.2">
      <c r="A51" s="122" t="s">
        <v>402</v>
      </c>
      <c r="B51" s="122">
        <v>2441</v>
      </c>
      <c r="C51" s="122"/>
      <c r="D51" s="122"/>
      <c r="E51" s="122">
        <v>12447</v>
      </c>
      <c r="F51" s="178">
        <v>1.2678014894810199</v>
      </c>
      <c r="G51" s="198">
        <v>1.83444471224659E-3</v>
      </c>
      <c r="H51" s="198">
        <v>2.8457913702300702E-2</v>
      </c>
      <c r="I51" s="122">
        <v>101.23240587875</v>
      </c>
      <c r="J51" s="198">
        <v>5.8086285852012497E-2</v>
      </c>
      <c r="K51" s="198">
        <v>2.4905599742909902E-3</v>
      </c>
      <c r="L51" s="122"/>
      <c r="M51" s="122">
        <v>806.37520702256995</v>
      </c>
      <c r="N51" s="122">
        <v>28386.169353265999</v>
      </c>
      <c r="O51" s="122">
        <v>19391.412700983801</v>
      </c>
      <c r="P51" s="178">
        <v>1.6283561200508601</v>
      </c>
      <c r="Q51" s="122">
        <v>2284.8907066318002</v>
      </c>
      <c r="R51" s="122">
        <v>87497.080062889596</v>
      </c>
      <c r="S51" s="122"/>
      <c r="T51" s="122"/>
    </row>
    <row r="52" spans="1:20" ht="12.75" x14ac:dyDescent="0.2">
      <c r="A52" s="122" t="s">
        <v>403</v>
      </c>
      <c r="B52" s="122">
        <v>3846</v>
      </c>
      <c r="C52" s="122"/>
      <c r="D52" s="122"/>
      <c r="E52" s="122">
        <v>9099</v>
      </c>
      <c r="F52" s="178">
        <v>1.2678014894810199</v>
      </c>
      <c r="G52" s="198">
        <v>6.17283950617284E-3</v>
      </c>
      <c r="H52" s="198">
        <v>3.17783144782001E-2</v>
      </c>
      <c r="I52" s="122">
        <v>79.466974272335307</v>
      </c>
      <c r="J52" s="198">
        <v>4.5719309814265301E-2</v>
      </c>
      <c r="K52" s="198">
        <v>1.3737773381690299E-2</v>
      </c>
      <c r="L52" s="122"/>
      <c r="M52" s="122">
        <v>806.37520702256995</v>
      </c>
      <c r="N52" s="122">
        <v>28386.169353265999</v>
      </c>
      <c r="O52" s="122">
        <v>19391.412700983801</v>
      </c>
      <c r="P52" s="178">
        <v>1.6283561200508601</v>
      </c>
      <c r="Q52" s="122">
        <v>2284.8907066318002</v>
      </c>
      <c r="R52" s="122">
        <v>87497.080062889596</v>
      </c>
      <c r="S52" s="122"/>
      <c r="T52" s="122"/>
    </row>
    <row r="53" spans="1:20" ht="14.25" customHeight="1" x14ac:dyDescent="0.2">
      <c r="A53" s="19" t="s">
        <v>404</v>
      </c>
      <c r="B53" s="122"/>
      <c r="C53" s="122"/>
      <c r="D53" s="122"/>
      <c r="E53" s="19"/>
      <c r="F53" s="178"/>
      <c r="G53" s="198"/>
      <c r="H53" s="198"/>
      <c r="I53" s="122"/>
      <c r="J53" s="198"/>
      <c r="K53" s="198"/>
      <c r="L53" s="122"/>
      <c r="M53" s="122"/>
      <c r="N53" s="122"/>
      <c r="O53" s="122"/>
      <c r="P53" s="178"/>
      <c r="Q53" s="122"/>
      <c r="R53" s="122"/>
      <c r="S53" s="122"/>
      <c r="T53" s="122"/>
    </row>
    <row r="54" spans="1:20" ht="12.75" x14ac:dyDescent="0.2">
      <c r="A54" s="122" t="s">
        <v>405</v>
      </c>
      <c r="B54" s="122">
        <v>3127</v>
      </c>
      <c r="C54" s="122"/>
      <c r="D54" s="122"/>
      <c r="E54" s="122">
        <v>5373</v>
      </c>
      <c r="F54" s="178">
        <v>1.2678014894810199</v>
      </c>
      <c r="G54" s="198">
        <v>2.7141882250760001E-3</v>
      </c>
      <c r="H54" s="198">
        <v>2.4676375404530701E-2</v>
      </c>
      <c r="I54" s="122">
        <v>60.983604353957297</v>
      </c>
      <c r="J54" s="198">
        <v>8.3752093802345107E-2</v>
      </c>
      <c r="K54" s="198">
        <v>9.3057882002605605E-3</v>
      </c>
      <c r="L54" s="122"/>
      <c r="M54" s="122">
        <v>806.37520702256995</v>
      </c>
      <c r="N54" s="122">
        <v>28386.169353265999</v>
      </c>
      <c r="O54" s="122">
        <v>19391.412700983801</v>
      </c>
      <c r="P54" s="178">
        <v>1.6283561200508601</v>
      </c>
      <c r="Q54" s="122">
        <v>2284.8907066318002</v>
      </c>
      <c r="R54" s="122">
        <v>87497.080062889596</v>
      </c>
      <c r="S54" s="122"/>
      <c r="T54" s="122"/>
    </row>
    <row r="55" spans="1:20" ht="12.75" x14ac:dyDescent="0.2">
      <c r="A55" s="122" t="s">
        <v>406</v>
      </c>
      <c r="B55" s="122">
        <v>4191</v>
      </c>
      <c r="C55" s="122"/>
      <c r="D55" s="122"/>
      <c r="E55" s="122">
        <v>21526</v>
      </c>
      <c r="F55" s="178">
        <v>1.2678014894810199</v>
      </c>
      <c r="G55" s="198">
        <v>4.8739508811050198E-3</v>
      </c>
      <c r="H55" s="198">
        <v>2.84528425536563E-2</v>
      </c>
      <c r="I55" s="122">
        <v>130.2804666863</v>
      </c>
      <c r="J55" s="198">
        <v>0.13509244634395601</v>
      </c>
      <c r="K55" s="198">
        <v>1.4726377404069501E-2</v>
      </c>
      <c r="L55" s="122"/>
      <c r="M55" s="122">
        <v>806.37520702256995</v>
      </c>
      <c r="N55" s="122">
        <v>28386.169353265999</v>
      </c>
      <c r="O55" s="122">
        <v>19391.412700983801</v>
      </c>
      <c r="P55" s="178">
        <v>1.6283561200508601</v>
      </c>
      <c r="Q55" s="122">
        <v>2284.8907066318002</v>
      </c>
      <c r="R55" s="122">
        <v>87497.080062889596</v>
      </c>
      <c r="S55" s="122"/>
      <c r="T55" s="122"/>
    </row>
    <row r="56" spans="1:20" ht="12.75" x14ac:dyDescent="0.2">
      <c r="A56" s="122" t="s">
        <v>407</v>
      </c>
      <c r="B56" s="122">
        <v>3060</v>
      </c>
      <c r="C56" s="122"/>
      <c r="D56" s="122"/>
      <c r="E56" s="122">
        <v>9874</v>
      </c>
      <c r="F56" s="178">
        <v>1.2678014894810199</v>
      </c>
      <c r="G56" s="198">
        <v>3.3589899399095301E-3</v>
      </c>
      <c r="H56" s="198">
        <v>1.9243530192435299E-2</v>
      </c>
      <c r="I56" s="122">
        <v>81.1048703839665</v>
      </c>
      <c r="J56" s="198">
        <v>9.5503342110593498E-2</v>
      </c>
      <c r="K56" s="198">
        <v>9.0135709945310897E-3</v>
      </c>
      <c r="L56" s="122"/>
      <c r="M56" s="122">
        <v>806.37520702256995</v>
      </c>
      <c r="N56" s="122">
        <v>28386.169353265999</v>
      </c>
      <c r="O56" s="122">
        <v>19391.412700983801</v>
      </c>
      <c r="P56" s="178">
        <v>1.6283561200508601</v>
      </c>
      <c r="Q56" s="122">
        <v>2284.8907066318002</v>
      </c>
      <c r="R56" s="122">
        <v>87497.080062889596</v>
      </c>
      <c r="S56" s="122"/>
      <c r="T56" s="122"/>
    </row>
    <row r="57" spans="1:20" ht="12.75" x14ac:dyDescent="0.2">
      <c r="A57" s="122" t="s">
        <v>408</v>
      </c>
      <c r="B57" s="122">
        <v>4359</v>
      </c>
      <c r="C57" s="122"/>
      <c r="D57" s="122"/>
      <c r="E57" s="122">
        <v>155817</v>
      </c>
      <c r="F57" s="178">
        <v>1.2678014894810199</v>
      </c>
      <c r="G57" s="198">
        <v>4.3710463770534197E-3</v>
      </c>
      <c r="H57" s="198">
        <v>1.6503234359642498E-2</v>
      </c>
      <c r="I57" s="122">
        <v>370.95417506748697</v>
      </c>
      <c r="J57" s="198">
        <v>0.16620137725665399</v>
      </c>
      <c r="K57" s="198">
        <v>1.3759730966454199E-2</v>
      </c>
      <c r="L57" s="122"/>
      <c r="M57" s="122">
        <v>806.37520702256995</v>
      </c>
      <c r="N57" s="122">
        <v>28386.169353265999</v>
      </c>
      <c r="O57" s="122">
        <v>19391.412700983801</v>
      </c>
      <c r="P57" s="178">
        <v>1.6283561200508601</v>
      </c>
      <c r="Q57" s="122">
        <v>2284.8907066318002</v>
      </c>
      <c r="R57" s="122">
        <v>87497.080062889596</v>
      </c>
      <c r="S57" s="122"/>
      <c r="T57" s="122"/>
    </row>
    <row r="58" spans="1:20" ht="12.75" x14ac:dyDescent="0.2">
      <c r="A58" s="122" t="s">
        <v>409</v>
      </c>
      <c r="B58" s="122">
        <v>3592</v>
      </c>
      <c r="C58" s="122"/>
      <c r="D58" s="122"/>
      <c r="E58" s="122">
        <v>26708</v>
      </c>
      <c r="F58" s="178">
        <v>1.2678014894810199</v>
      </c>
      <c r="G58" s="198">
        <v>4.1872597473915397E-3</v>
      </c>
      <c r="H58" s="198">
        <v>2.5159051474841002E-2</v>
      </c>
      <c r="I58" s="122">
        <v>146.58785761447001</v>
      </c>
      <c r="J58" s="198">
        <v>0.14699715441066299</v>
      </c>
      <c r="K58" s="198">
        <v>9.6600269582147701E-3</v>
      </c>
      <c r="L58" s="122"/>
      <c r="M58" s="122">
        <v>806.37520702256995</v>
      </c>
      <c r="N58" s="122">
        <v>28386.169353265999</v>
      </c>
      <c r="O58" s="122">
        <v>19391.412700983801</v>
      </c>
      <c r="P58" s="178">
        <v>1.6283561200508601</v>
      </c>
      <c r="Q58" s="122">
        <v>2284.8907066318002</v>
      </c>
      <c r="R58" s="122">
        <v>87497.080062889596</v>
      </c>
      <c r="S58" s="122"/>
      <c r="T58" s="122"/>
    </row>
    <row r="59" spans="1:20" ht="12.75" x14ac:dyDescent="0.2">
      <c r="A59" s="122" t="s">
        <v>410</v>
      </c>
      <c r="B59" s="122">
        <v>3803</v>
      </c>
      <c r="C59" s="122"/>
      <c r="D59" s="122"/>
      <c r="E59" s="122">
        <v>43258</v>
      </c>
      <c r="F59" s="178">
        <v>1.2678014894810199</v>
      </c>
      <c r="G59" s="198">
        <v>3.3423490067347899E-3</v>
      </c>
      <c r="H59" s="198">
        <v>3.00492743477207E-2</v>
      </c>
      <c r="I59" s="122">
        <v>190.58331511441401</v>
      </c>
      <c r="J59" s="198">
        <v>0.12929400342133199</v>
      </c>
      <c r="K59" s="198">
        <v>1.04027000785982E-2</v>
      </c>
      <c r="L59" s="122"/>
      <c r="M59" s="122">
        <v>806.37520702256995</v>
      </c>
      <c r="N59" s="122">
        <v>28386.169353265999</v>
      </c>
      <c r="O59" s="122">
        <v>19391.412700983801</v>
      </c>
      <c r="P59" s="178">
        <v>1.6283561200508601</v>
      </c>
      <c r="Q59" s="122">
        <v>2284.8907066318002</v>
      </c>
      <c r="R59" s="122">
        <v>87497.080062889596</v>
      </c>
      <c r="S59" s="122"/>
      <c r="T59" s="122"/>
    </row>
    <row r="60" spans="1:20" ht="12.75" x14ac:dyDescent="0.2">
      <c r="A60" s="122" t="s">
        <v>411</v>
      </c>
      <c r="B60" s="122">
        <v>5360</v>
      </c>
      <c r="C60" s="122"/>
      <c r="D60" s="122"/>
      <c r="E60" s="122">
        <v>139363</v>
      </c>
      <c r="F60" s="178">
        <v>1.2678014894810199</v>
      </c>
      <c r="G60" s="198">
        <v>7.8655501579807195E-3</v>
      </c>
      <c r="H60" s="198">
        <v>2.6227624309392301E-2</v>
      </c>
      <c r="I60" s="122">
        <v>353.06231744551798</v>
      </c>
      <c r="J60" s="198">
        <v>0.14885586561712899</v>
      </c>
      <c r="K60" s="198">
        <v>2.0277979090576399E-2</v>
      </c>
      <c r="L60" s="122"/>
      <c r="M60" s="122">
        <v>806.37520702256995</v>
      </c>
      <c r="N60" s="122">
        <v>28386.169353265999</v>
      </c>
      <c r="O60" s="122">
        <v>19391.412700983801</v>
      </c>
      <c r="P60" s="178">
        <v>1.6283561200508601</v>
      </c>
      <c r="Q60" s="122">
        <v>2284.8907066318002</v>
      </c>
      <c r="R60" s="122">
        <v>87497.080062889596</v>
      </c>
      <c r="S60" s="122"/>
      <c r="T60" s="122"/>
    </row>
    <row r="61" spans="1:20" ht="12.75" x14ac:dyDescent="0.2">
      <c r="A61" s="122" t="s">
        <v>412</v>
      </c>
      <c r="B61" s="122">
        <v>2805</v>
      </c>
      <c r="C61" s="122"/>
      <c r="D61" s="122"/>
      <c r="E61" s="122">
        <v>14402</v>
      </c>
      <c r="F61" s="178">
        <v>1.2678014894810199</v>
      </c>
      <c r="G61" s="198">
        <v>1.4754895153450899E-3</v>
      </c>
      <c r="H61" s="198">
        <v>2.57094169074609E-2</v>
      </c>
      <c r="I61" s="122">
        <v>96.524608261313304</v>
      </c>
      <c r="J61" s="198">
        <v>7.0754061935842202E-2</v>
      </c>
      <c r="K61" s="198">
        <v>6.2491320649909702E-3</v>
      </c>
      <c r="L61" s="122"/>
      <c r="M61" s="122">
        <v>806.37520702256995</v>
      </c>
      <c r="N61" s="122">
        <v>28386.169353265999</v>
      </c>
      <c r="O61" s="122">
        <v>19391.412700983801</v>
      </c>
      <c r="P61" s="178">
        <v>1.6283561200508601</v>
      </c>
      <c r="Q61" s="122">
        <v>2284.8907066318002</v>
      </c>
      <c r="R61" s="122">
        <v>87497.080062889596</v>
      </c>
      <c r="S61" s="122"/>
      <c r="T61" s="122"/>
    </row>
    <row r="62" spans="1:20" ht="12.75" x14ac:dyDescent="0.2">
      <c r="A62" s="122" t="s">
        <v>413</v>
      </c>
      <c r="B62" s="122">
        <v>2888</v>
      </c>
      <c r="C62" s="122"/>
      <c r="D62" s="122"/>
      <c r="E62" s="122">
        <v>7348</v>
      </c>
      <c r="F62" s="178">
        <v>1.2678014894810199</v>
      </c>
      <c r="G62" s="198">
        <v>2.0867356196697501E-3</v>
      </c>
      <c r="H62" s="198">
        <v>2.03990470518166E-2</v>
      </c>
      <c r="I62" s="122">
        <v>75.325958341065899</v>
      </c>
      <c r="J62" s="198">
        <v>8.3832335329341298E-2</v>
      </c>
      <c r="K62" s="198">
        <v>8.0293957539466498E-3</v>
      </c>
      <c r="L62" s="122"/>
      <c r="M62" s="122">
        <v>806.37520702256995</v>
      </c>
      <c r="N62" s="122">
        <v>28386.169353265999</v>
      </c>
      <c r="O62" s="122">
        <v>19391.412700983801</v>
      </c>
      <c r="P62" s="178">
        <v>1.6283561200508601</v>
      </c>
      <c r="Q62" s="122">
        <v>2284.8907066318002</v>
      </c>
      <c r="R62" s="122">
        <v>87497.080062889596</v>
      </c>
      <c r="S62" s="122"/>
      <c r="T62" s="122"/>
    </row>
    <row r="63" spans="1:20" ht="12.75" x14ac:dyDescent="0.2">
      <c r="A63" s="122" t="s">
        <v>414</v>
      </c>
      <c r="B63" s="122">
        <v>2615</v>
      </c>
      <c r="C63" s="122"/>
      <c r="D63" s="122"/>
      <c r="E63" s="122">
        <v>7809</v>
      </c>
      <c r="F63" s="178">
        <v>1.2678014894810199</v>
      </c>
      <c r="G63" s="198">
        <v>2.8172621334357799E-3</v>
      </c>
      <c r="H63" s="198">
        <v>2.7284538761368601E-2</v>
      </c>
      <c r="I63" s="122">
        <v>69.079664156682199</v>
      </c>
      <c r="J63" s="198">
        <v>4.2643104110641601E-2</v>
      </c>
      <c r="K63" s="198">
        <v>4.9942374183634302E-3</v>
      </c>
      <c r="L63" s="122"/>
      <c r="M63" s="122">
        <v>806.37520702256995</v>
      </c>
      <c r="N63" s="122">
        <v>28386.169353265999</v>
      </c>
      <c r="O63" s="122">
        <v>19391.412700983801</v>
      </c>
      <c r="P63" s="178">
        <v>1.6283561200508601</v>
      </c>
      <c r="Q63" s="122">
        <v>2284.8907066318002</v>
      </c>
      <c r="R63" s="122">
        <v>87497.080062889596</v>
      </c>
      <c r="S63" s="122"/>
      <c r="T63" s="122"/>
    </row>
    <row r="64" spans="1:20" ht="12.75" x14ac:dyDescent="0.2">
      <c r="A64" s="122" t="s">
        <v>415</v>
      </c>
      <c r="B64" s="122">
        <v>2565</v>
      </c>
      <c r="C64" s="122"/>
      <c r="D64" s="122"/>
      <c r="E64" s="122">
        <v>3675</v>
      </c>
      <c r="F64" s="178">
        <v>1.2678014894810199</v>
      </c>
      <c r="G64" s="198">
        <v>2.99319727891156E-3</v>
      </c>
      <c r="H64" s="198">
        <v>1.02317183268131E-2</v>
      </c>
      <c r="I64" s="122">
        <v>40.459856648287797</v>
      </c>
      <c r="J64" s="198">
        <v>2.53061224489796E-2</v>
      </c>
      <c r="K64" s="198">
        <v>9.2517006802721093E-3</v>
      </c>
      <c r="L64" s="122"/>
      <c r="M64" s="122">
        <v>806.37520702256995</v>
      </c>
      <c r="N64" s="122">
        <v>28386.169353265999</v>
      </c>
      <c r="O64" s="122">
        <v>19391.412700983801</v>
      </c>
      <c r="P64" s="178">
        <v>1.6283561200508601</v>
      </c>
      <c r="Q64" s="122">
        <v>2284.8907066318002</v>
      </c>
      <c r="R64" s="122">
        <v>87497.080062889596</v>
      </c>
      <c r="S64" s="122"/>
      <c r="T64" s="122"/>
    </row>
    <row r="65" spans="1:20" ht="12.75" x14ac:dyDescent="0.2">
      <c r="A65" s="122" t="s">
        <v>416</v>
      </c>
      <c r="B65" s="122">
        <v>3258</v>
      </c>
      <c r="C65" s="122"/>
      <c r="D65" s="122"/>
      <c r="E65" s="122">
        <v>11617</v>
      </c>
      <c r="F65" s="178">
        <v>1.2678014894810199</v>
      </c>
      <c r="G65" s="198">
        <v>3.3643224010788801E-3</v>
      </c>
      <c r="H65" s="198">
        <v>2.5693539378141901E-2</v>
      </c>
      <c r="I65" s="122">
        <v>94.863059195874598</v>
      </c>
      <c r="J65" s="198">
        <v>6.5249203753120405E-2</v>
      </c>
      <c r="K65" s="198">
        <v>9.8992855298269799E-3</v>
      </c>
      <c r="L65" s="122"/>
      <c r="M65" s="122">
        <v>806.37520702256995</v>
      </c>
      <c r="N65" s="122">
        <v>28386.169353265999</v>
      </c>
      <c r="O65" s="122">
        <v>19391.412700983801</v>
      </c>
      <c r="P65" s="178">
        <v>1.6283561200508601</v>
      </c>
      <c r="Q65" s="122">
        <v>2284.8907066318002</v>
      </c>
      <c r="R65" s="122">
        <v>87497.080062889596</v>
      </c>
      <c r="S65" s="122"/>
      <c r="T65" s="122"/>
    </row>
    <row r="66" spans="1:20" ht="12.75" x14ac:dyDescent="0.2">
      <c r="A66" s="122" t="s">
        <v>417</v>
      </c>
      <c r="B66" s="122">
        <v>3717</v>
      </c>
      <c r="C66" s="122"/>
      <c r="D66" s="122"/>
      <c r="E66" s="122">
        <v>5335</v>
      </c>
      <c r="F66" s="178">
        <v>1.2678014894810199</v>
      </c>
      <c r="G66" s="198">
        <v>3.9987503905029699E-3</v>
      </c>
      <c r="H66" s="198">
        <v>2.8337531486146102E-2</v>
      </c>
      <c r="I66" s="122">
        <v>53.684262125878199</v>
      </c>
      <c r="J66" s="198">
        <v>6.3542642924086207E-2</v>
      </c>
      <c r="K66" s="198">
        <v>1.4058106841612E-2</v>
      </c>
      <c r="L66" s="122"/>
      <c r="M66" s="122">
        <v>806.37520702256995</v>
      </c>
      <c r="N66" s="122">
        <v>28386.169353265999</v>
      </c>
      <c r="O66" s="122">
        <v>19391.412700983801</v>
      </c>
      <c r="P66" s="178">
        <v>1.6283561200508601</v>
      </c>
      <c r="Q66" s="122">
        <v>2284.8907066318002</v>
      </c>
      <c r="R66" s="122">
        <v>87497.080062889596</v>
      </c>
      <c r="S66" s="122"/>
      <c r="T66" s="122"/>
    </row>
    <row r="67" spans="1:20" ht="14.25" customHeight="1" x14ac:dyDescent="0.2">
      <c r="A67" s="19" t="s">
        <v>418</v>
      </c>
      <c r="B67" s="122"/>
      <c r="C67" s="122"/>
      <c r="D67" s="122"/>
      <c r="E67" s="19"/>
      <c r="F67" s="178"/>
      <c r="G67" s="198"/>
      <c r="H67" s="198"/>
      <c r="I67" s="122"/>
      <c r="J67" s="198"/>
      <c r="K67" s="198"/>
      <c r="L67" s="122"/>
      <c r="M67" s="122"/>
      <c r="N67" s="122"/>
      <c r="O67" s="122"/>
      <c r="P67" s="178"/>
      <c r="Q67" s="122"/>
      <c r="R67" s="122"/>
      <c r="S67" s="122"/>
      <c r="T67" s="122"/>
    </row>
    <row r="68" spans="1:20" ht="12.75" x14ac:dyDescent="0.2">
      <c r="A68" s="122" t="s">
        <v>419</v>
      </c>
      <c r="B68" s="122">
        <v>2942</v>
      </c>
      <c r="C68" s="122"/>
      <c r="D68" s="122"/>
      <c r="E68" s="122">
        <v>6603</v>
      </c>
      <c r="F68" s="178">
        <v>1.2678014894810199</v>
      </c>
      <c r="G68" s="198">
        <v>3.4327830783987098E-3</v>
      </c>
      <c r="H68" s="198">
        <v>1.8935516888433999E-2</v>
      </c>
      <c r="I68" s="122">
        <v>63.4271235355979</v>
      </c>
      <c r="J68" s="198">
        <v>3.1500832954717603E-2</v>
      </c>
      <c r="K68" s="198">
        <v>9.9954566106315295E-3</v>
      </c>
      <c r="L68" s="122"/>
      <c r="M68" s="122">
        <v>806.37520702256995</v>
      </c>
      <c r="N68" s="122">
        <v>28386.169353265999</v>
      </c>
      <c r="O68" s="122">
        <v>19391.412700983801</v>
      </c>
      <c r="P68" s="178">
        <v>1.6283561200508601</v>
      </c>
      <c r="Q68" s="122">
        <v>2284.8907066318002</v>
      </c>
      <c r="R68" s="122">
        <v>87497.080062889596</v>
      </c>
      <c r="S68" s="122"/>
      <c r="T68" s="122"/>
    </row>
    <row r="69" spans="1:20" ht="12.75" x14ac:dyDescent="0.2">
      <c r="A69" s="122" t="s">
        <v>420</v>
      </c>
      <c r="B69" s="122">
        <v>3014</v>
      </c>
      <c r="C69" s="122"/>
      <c r="D69" s="122"/>
      <c r="E69" s="122">
        <v>17129</v>
      </c>
      <c r="F69" s="178">
        <v>1.2678014894810199</v>
      </c>
      <c r="G69" s="198">
        <v>3.0698425671862499E-3</v>
      </c>
      <c r="H69" s="198">
        <v>1.9119429110003999E-2</v>
      </c>
      <c r="I69" s="122">
        <v>114.764977236089</v>
      </c>
      <c r="J69" s="198">
        <v>6.3284488294704899E-2</v>
      </c>
      <c r="K69" s="198">
        <v>8.9322202113375007E-3</v>
      </c>
      <c r="L69" s="122"/>
      <c r="M69" s="122">
        <v>806.37520702256995</v>
      </c>
      <c r="N69" s="122">
        <v>28386.169353265999</v>
      </c>
      <c r="O69" s="122">
        <v>19391.412700983801</v>
      </c>
      <c r="P69" s="178">
        <v>1.6283561200508601</v>
      </c>
      <c r="Q69" s="122">
        <v>2284.8907066318002</v>
      </c>
      <c r="R69" s="122">
        <v>87497.080062889596</v>
      </c>
      <c r="S69" s="122"/>
      <c r="T69" s="122"/>
    </row>
    <row r="70" spans="1:20" ht="12.75" x14ac:dyDescent="0.2">
      <c r="A70" s="122" t="s">
        <v>421</v>
      </c>
      <c r="B70" s="122">
        <v>3409</v>
      </c>
      <c r="C70" s="122"/>
      <c r="D70" s="122"/>
      <c r="E70" s="122">
        <v>29478</v>
      </c>
      <c r="F70" s="178">
        <v>1.2678014894810199</v>
      </c>
      <c r="G70" s="198">
        <v>3.9831965081303603E-3</v>
      </c>
      <c r="H70" s="198">
        <v>2.9228100607111899E-2</v>
      </c>
      <c r="I70" s="122">
        <v>154.95805884174001</v>
      </c>
      <c r="J70" s="198">
        <v>0.10292421466856599</v>
      </c>
      <c r="K70" s="198">
        <v>8.1755885745301606E-3</v>
      </c>
      <c r="L70" s="122"/>
      <c r="M70" s="122">
        <v>806.37520702256995</v>
      </c>
      <c r="N70" s="122">
        <v>28386.169353265999</v>
      </c>
      <c r="O70" s="122">
        <v>19391.412700983801</v>
      </c>
      <c r="P70" s="178">
        <v>1.6283561200508601</v>
      </c>
      <c r="Q70" s="122">
        <v>2284.8907066318002</v>
      </c>
      <c r="R70" s="122">
        <v>87497.080062889596</v>
      </c>
      <c r="S70" s="122"/>
      <c r="T70" s="122"/>
    </row>
    <row r="71" spans="1:20" ht="12.75" x14ac:dyDescent="0.2">
      <c r="A71" s="122" t="s">
        <v>422</v>
      </c>
      <c r="B71" s="122">
        <v>2986</v>
      </c>
      <c r="C71" s="122"/>
      <c r="D71" s="122"/>
      <c r="E71" s="122">
        <v>9615</v>
      </c>
      <c r="F71" s="178">
        <v>1.2678014894810199</v>
      </c>
      <c r="G71" s="198">
        <v>3.4494713121858201E-3</v>
      </c>
      <c r="H71" s="198">
        <v>2.3233434149023902E-2</v>
      </c>
      <c r="I71" s="122">
        <v>84.504437753291995</v>
      </c>
      <c r="J71" s="198">
        <v>9.4851794071762904E-2</v>
      </c>
      <c r="K71" s="198">
        <v>7.3842953718148696E-3</v>
      </c>
      <c r="L71" s="122"/>
      <c r="M71" s="122">
        <v>806.37520702256995</v>
      </c>
      <c r="N71" s="122">
        <v>28386.169353265999</v>
      </c>
      <c r="O71" s="122">
        <v>19391.412700983801</v>
      </c>
      <c r="P71" s="178">
        <v>1.6283561200508601</v>
      </c>
      <c r="Q71" s="122">
        <v>2284.8907066318002</v>
      </c>
      <c r="R71" s="122">
        <v>87497.080062889596</v>
      </c>
      <c r="S71" s="122"/>
      <c r="T71" s="122"/>
    </row>
    <row r="72" spans="1:20" ht="12.75" x14ac:dyDescent="0.2">
      <c r="A72" s="122" t="s">
        <v>423</v>
      </c>
      <c r="B72" s="122">
        <v>2068</v>
      </c>
      <c r="C72" s="122"/>
      <c r="D72" s="122"/>
      <c r="E72" s="122">
        <v>11586</v>
      </c>
      <c r="F72" s="178">
        <v>1.2678014894810199</v>
      </c>
      <c r="G72" s="198">
        <v>1.55359917141378E-3</v>
      </c>
      <c r="H72" s="198">
        <v>1.6508996475607499E-2</v>
      </c>
      <c r="I72" s="122">
        <v>93.397002093214994</v>
      </c>
      <c r="J72" s="198">
        <v>2.2613499050578301E-2</v>
      </c>
      <c r="K72" s="198">
        <v>2.9345762126704602E-3</v>
      </c>
      <c r="L72" s="122"/>
      <c r="M72" s="122">
        <v>806.37520702256995</v>
      </c>
      <c r="N72" s="122">
        <v>28386.169353265999</v>
      </c>
      <c r="O72" s="122">
        <v>19391.412700983801</v>
      </c>
      <c r="P72" s="178">
        <v>1.6283561200508601</v>
      </c>
      <c r="Q72" s="122">
        <v>2284.8907066318002</v>
      </c>
      <c r="R72" s="122">
        <v>87497.080062889596</v>
      </c>
      <c r="S72" s="122"/>
      <c r="T72" s="122"/>
    </row>
    <row r="73" spans="1:20" ht="12.75" x14ac:dyDescent="0.2">
      <c r="A73" s="122" t="s">
        <v>424</v>
      </c>
      <c r="B73" s="122">
        <v>3628</v>
      </c>
      <c r="C73" s="122"/>
      <c r="D73" s="122"/>
      <c r="E73" s="122">
        <v>135297</v>
      </c>
      <c r="F73" s="178">
        <v>1.2678014894810199</v>
      </c>
      <c r="G73" s="198">
        <v>4.0608192839949597E-3</v>
      </c>
      <c r="H73" s="198">
        <v>1.7817627196346501E-2</v>
      </c>
      <c r="I73" s="122">
        <v>347.79304190854702</v>
      </c>
      <c r="J73" s="198">
        <v>0.125183854778746</v>
      </c>
      <c r="K73" s="198">
        <v>8.4776454762485499E-3</v>
      </c>
      <c r="L73" s="122"/>
      <c r="M73" s="122">
        <v>806.37520702256995</v>
      </c>
      <c r="N73" s="122">
        <v>28386.169353265999</v>
      </c>
      <c r="O73" s="122">
        <v>19391.412700983801</v>
      </c>
      <c r="P73" s="178">
        <v>1.6283561200508601</v>
      </c>
      <c r="Q73" s="122">
        <v>2284.8907066318002</v>
      </c>
      <c r="R73" s="122">
        <v>87497.080062889596</v>
      </c>
      <c r="S73" s="122"/>
      <c r="T73" s="122"/>
    </row>
    <row r="74" spans="1:20" ht="12.75" x14ac:dyDescent="0.2">
      <c r="A74" s="122" t="s">
        <v>425</v>
      </c>
      <c r="B74" s="122">
        <v>2659</v>
      </c>
      <c r="C74" s="122"/>
      <c r="D74" s="122"/>
      <c r="E74" s="122">
        <v>7226</v>
      </c>
      <c r="F74" s="178">
        <v>1.2678014894810199</v>
      </c>
      <c r="G74" s="198">
        <v>2.9523018728665001E-3</v>
      </c>
      <c r="H74" s="198">
        <v>2.77352129941771E-2</v>
      </c>
      <c r="I74" s="122">
        <v>79.088557958784406</v>
      </c>
      <c r="J74" s="198">
        <v>3.5150844173816802E-2</v>
      </c>
      <c r="K74" s="198">
        <v>5.2587877110434498E-3</v>
      </c>
      <c r="L74" s="122"/>
      <c r="M74" s="122">
        <v>806.37520702256995</v>
      </c>
      <c r="N74" s="122">
        <v>28386.169353265999</v>
      </c>
      <c r="O74" s="122">
        <v>19391.412700983801</v>
      </c>
      <c r="P74" s="178">
        <v>1.6283561200508601</v>
      </c>
      <c r="Q74" s="122">
        <v>2284.8907066318002</v>
      </c>
      <c r="R74" s="122">
        <v>87497.080062889596</v>
      </c>
      <c r="S74" s="122"/>
      <c r="T74" s="122"/>
    </row>
    <row r="75" spans="1:20" ht="12.75" x14ac:dyDescent="0.2">
      <c r="A75" s="122" t="s">
        <v>426</v>
      </c>
      <c r="B75" s="122">
        <v>3808</v>
      </c>
      <c r="C75" s="122"/>
      <c r="D75" s="122"/>
      <c r="E75" s="122">
        <v>30820</v>
      </c>
      <c r="F75" s="178">
        <v>1.2678014894810199</v>
      </c>
      <c r="G75" s="198">
        <v>5.8592905040017297E-3</v>
      </c>
      <c r="H75" s="198">
        <v>1.9886252206315E-2</v>
      </c>
      <c r="I75" s="122">
        <v>159.47100049852301</v>
      </c>
      <c r="J75" s="198">
        <v>7.5762491888384201E-2</v>
      </c>
      <c r="K75" s="198">
        <v>1.3854639844257E-2</v>
      </c>
      <c r="L75" s="122"/>
      <c r="M75" s="122">
        <v>806.37520702256995</v>
      </c>
      <c r="N75" s="122">
        <v>28386.169353265999</v>
      </c>
      <c r="O75" s="122">
        <v>19391.412700983801</v>
      </c>
      <c r="P75" s="178">
        <v>1.6283561200508601</v>
      </c>
      <c r="Q75" s="122">
        <v>2284.8907066318002</v>
      </c>
      <c r="R75" s="122">
        <v>87497.080062889596</v>
      </c>
      <c r="S75" s="122"/>
      <c r="T75" s="122"/>
    </row>
    <row r="76" spans="1:20" ht="12.75" x14ac:dyDescent="0.2">
      <c r="A76" s="122" t="s">
        <v>427</v>
      </c>
      <c r="B76" s="122">
        <v>2812</v>
      </c>
      <c r="C76" s="122"/>
      <c r="D76" s="122"/>
      <c r="E76" s="122">
        <v>11396</v>
      </c>
      <c r="F76" s="178">
        <v>1.2678014894810199</v>
      </c>
      <c r="G76" s="198">
        <v>3.7513162513162501E-3</v>
      </c>
      <c r="H76" s="198">
        <v>1.9284040059663301E-2</v>
      </c>
      <c r="I76" s="122">
        <v>91.847700025640293</v>
      </c>
      <c r="J76" s="198">
        <v>3.2994032994033001E-2</v>
      </c>
      <c r="K76" s="198">
        <v>8.0730080730080696E-3</v>
      </c>
      <c r="L76" s="122"/>
      <c r="M76" s="122">
        <v>806.37520702256995</v>
      </c>
      <c r="N76" s="122">
        <v>28386.169353265999</v>
      </c>
      <c r="O76" s="122">
        <v>19391.412700983801</v>
      </c>
      <c r="P76" s="178">
        <v>1.6283561200508601</v>
      </c>
      <c r="Q76" s="122">
        <v>2284.8907066318002</v>
      </c>
      <c r="R76" s="122">
        <v>87497.080062889596</v>
      </c>
      <c r="S76" s="122"/>
      <c r="T76" s="122"/>
    </row>
    <row r="77" spans="1:20" ht="12.75" x14ac:dyDescent="0.2">
      <c r="A77" s="122" t="s">
        <v>428</v>
      </c>
      <c r="B77" s="122">
        <v>3831</v>
      </c>
      <c r="C77" s="122"/>
      <c r="D77" s="122"/>
      <c r="E77" s="122">
        <v>18794</v>
      </c>
      <c r="F77" s="178">
        <v>1.2678014894810199</v>
      </c>
      <c r="G77" s="198">
        <v>4.0083714660707299E-3</v>
      </c>
      <c r="H77" s="198">
        <v>2.2267330995878701E-2</v>
      </c>
      <c r="I77" s="122">
        <v>125.92855117089201</v>
      </c>
      <c r="J77" s="198">
        <v>0.111312120889646</v>
      </c>
      <c r="K77" s="198">
        <v>1.3834202405022899E-2</v>
      </c>
      <c r="L77" s="122"/>
      <c r="M77" s="122">
        <v>806.37520702256995</v>
      </c>
      <c r="N77" s="122">
        <v>28386.169353265999</v>
      </c>
      <c r="O77" s="122">
        <v>19391.412700983801</v>
      </c>
      <c r="P77" s="178">
        <v>1.6283561200508601</v>
      </c>
      <c r="Q77" s="122">
        <v>2284.8907066318002</v>
      </c>
      <c r="R77" s="122">
        <v>87497.080062889596</v>
      </c>
      <c r="S77" s="122"/>
      <c r="T77" s="122"/>
    </row>
    <row r="78" spans="1:20" ht="12.75" x14ac:dyDescent="0.2">
      <c r="A78" s="122" t="s">
        <v>429</v>
      </c>
      <c r="B78" s="122">
        <v>2578</v>
      </c>
      <c r="C78" s="122"/>
      <c r="D78" s="122"/>
      <c r="E78" s="122">
        <v>13644</v>
      </c>
      <c r="F78" s="178">
        <v>1.2678014894810199</v>
      </c>
      <c r="G78" s="198">
        <v>3.4874914492328702E-3</v>
      </c>
      <c r="H78" s="198">
        <v>2.2979535206382198E-2</v>
      </c>
      <c r="I78" s="122">
        <v>101.138518873869</v>
      </c>
      <c r="J78" s="198">
        <v>3.8625036646144799E-2</v>
      </c>
      <c r="K78" s="198">
        <v>4.9105834066256199E-3</v>
      </c>
      <c r="L78" s="122"/>
      <c r="M78" s="122">
        <v>806.37520702256995</v>
      </c>
      <c r="N78" s="122">
        <v>28386.169353265999</v>
      </c>
      <c r="O78" s="122">
        <v>19391.412700983801</v>
      </c>
      <c r="P78" s="178">
        <v>1.6283561200508601</v>
      </c>
      <c r="Q78" s="122">
        <v>2284.8907066318002</v>
      </c>
      <c r="R78" s="122">
        <v>87497.080062889596</v>
      </c>
      <c r="S78" s="122"/>
      <c r="T78" s="122"/>
    </row>
    <row r="79" spans="1:20" ht="12.75" x14ac:dyDescent="0.2">
      <c r="A79" s="122" t="s">
        <v>430</v>
      </c>
      <c r="B79" s="122">
        <v>2880</v>
      </c>
      <c r="C79" s="122"/>
      <c r="D79" s="122"/>
      <c r="E79" s="122">
        <v>27241</v>
      </c>
      <c r="F79" s="178">
        <v>1.2678014894810199</v>
      </c>
      <c r="G79" s="198">
        <v>2.8510945511055598E-3</v>
      </c>
      <c r="H79" s="198">
        <v>1.9278553680061698E-2</v>
      </c>
      <c r="I79" s="122">
        <v>143.57924641117199</v>
      </c>
      <c r="J79" s="198">
        <v>8.4248008516574296E-2</v>
      </c>
      <c r="K79" s="198">
        <v>6.68110568628171E-3</v>
      </c>
      <c r="L79" s="122"/>
      <c r="M79" s="122">
        <v>806.37520702256995</v>
      </c>
      <c r="N79" s="122">
        <v>28386.169353265999</v>
      </c>
      <c r="O79" s="122">
        <v>19391.412700983801</v>
      </c>
      <c r="P79" s="178">
        <v>1.6283561200508601</v>
      </c>
      <c r="Q79" s="122">
        <v>2284.8907066318002</v>
      </c>
      <c r="R79" s="122">
        <v>87497.080062889596</v>
      </c>
      <c r="S79" s="122"/>
      <c r="T79" s="122"/>
    </row>
    <row r="80" spans="1:20" ht="12.75" x14ac:dyDescent="0.2">
      <c r="A80" s="122" t="s">
        <v>431</v>
      </c>
      <c r="B80" s="122">
        <v>3219</v>
      </c>
      <c r="C80" s="122"/>
      <c r="D80" s="122"/>
      <c r="E80" s="122">
        <v>33906</v>
      </c>
      <c r="F80" s="178">
        <v>1.2678014894810199</v>
      </c>
      <c r="G80" s="198">
        <v>3.75302306376453E-3</v>
      </c>
      <c r="H80" s="198">
        <v>2.13791354132696E-2</v>
      </c>
      <c r="I80" s="122">
        <v>163.49311912126501</v>
      </c>
      <c r="J80" s="198">
        <v>0.10756208340706699</v>
      </c>
      <c r="K80" s="198">
        <v>7.9926856603550998E-3</v>
      </c>
      <c r="L80" s="122"/>
      <c r="M80" s="122">
        <v>806.37520702256995</v>
      </c>
      <c r="N80" s="122">
        <v>28386.169353265999</v>
      </c>
      <c r="O80" s="122">
        <v>19391.412700983801</v>
      </c>
      <c r="P80" s="178">
        <v>1.6283561200508601</v>
      </c>
      <c r="Q80" s="122">
        <v>2284.8907066318002</v>
      </c>
      <c r="R80" s="122">
        <v>87497.080062889596</v>
      </c>
      <c r="S80" s="122"/>
      <c r="T80" s="122"/>
    </row>
    <row r="81" spans="1:20" ht="14.25" customHeight="1" x14ac:dyDescent="0.2">
      <c r="A81" s="19" t="s">
        <v>432</v>
      </c>
      <c r="B81" s="122"/>
      <c r="C81" s="122"/>
      <c r="D81" s="122"/>
      <c r="E81" s="19"/>
      <c r="F81" s="178"/>
      <c r="G81" s="198"/>
      <c r="H81" s="198"/>
      <c r="I81" s="122"/>
      <c r="J81" s="198"/>
      <c r="K81" s="198"/>
      <c r="L81" s="122"/>
      <c r="M81" s="122"/>
      <c r="N81" s="122"/>
      <c r="O81" s="122"/>
      <c r="P81" s="178"/>
      <c r="Q81" s="122"/>
      <c r="R81" s="122"/>
      <c r="S81" s="122"/>
      <c r="T81" s="122"/>
    </row>
    <row r="82" spans="1:20" ht="12.75" x14ac:dyDescent="0.2">
      <c r="A82" s="122" t="s">
        <v>433</v>
      </c>
      <c r="B82" s="122">
        <v>3763</v>
      </c>
      <c r="C82" s="122"/>
      <c r="D82" s="122"/>
      <c r="E82" s="122">
        <v>19850</v>
      </c>
      <c r="F82" s="178">
        <v>1.2678014894810199</v>
      </c>
      <c r="G82" s="198">
        <v>6.7926112510495401E-3</v>
      </c>
      <c r="H82" s="198">
        <v>2.10669806059855E-2</v>
      </c>
      <c r="I82" s="122">
        <v>116.46887996370501</v>
      </c>
      <c r="J82" s="198">
        <v>5.7884130982367797E-2</v>
      </c>
      <c r="K82" s="198">
        <v>1.41561712846348E-2</v>
      </c>
      <c r="L82" s="122"/>
      <c r="M82" s="122">
        <v>806.37520702256995</v>
      </c>
      <c r="N82" s="122">
        <v>28386.169353265999</v>
      </c>
      <c r="O82" s="122">
        <v>19391.412700983801</v>
      </c>
      <c r="P82" s="178">
        <v>1.6283561200508601</v>
      </c>
      <c r="Q82" s="122">
        <v>2284.8907066318002</v>
      </c>
      <c r="R82" s="122">
        <v>87497.080062889596</v>
      </c>
      <c r="S82" s="122"/>
      <c r="T82" s="122"/>
    </row>
    <row r="83" spans="1:20" ht="12.75" x14ac:dyDescent="0.2">
      <c r="A83" s="122" t="s">
        <v>434</v>
      </c>
      <c r="B83" s="122">
        <v>2967</v>
      </c>
      <c r="C83" s="122"/>
      <c r="D83" s="122"/>
      <c r="E83" s="122">
        <v>8760</v>
      </c>
      <c r="F83" s="178">
        <v>1.2678014894810199</v>
      </c>
      <c r="G83" s="198">
        <v>4.5852359208523596E-3</v>
      </c>
      <c r="H83" s="198">
        <v>2.5538461538461499E-2</v>
      </c>
      <c r="I83" s="122">
        <v>86.660256173173195</v>
      </c>
      <c r="J83" s="198">
        <v>8.2305936073059402E-2</v>
      </c>
      <c r="K83" s="198">
        <v>6.62100456621005E-3</v>
      </c>
      <c r="L83" s="122"/>
      <c r="M83" s="122">
        <v>806.37520702256995</v>
      </c>
      <c r="N83" s="122">
        <v>28386.169353265999</v>
      </c>
      <c r="O83" s="122">
        <v>19391.412700983801</v>
      </c>
      <c r="P83" s="178">
        <v>1.6283561200508601</v>
      </c>
      <c r="Q83" s="122">
        <v>2284.8907066318002</v>
      </c>
      <c r="R83" s="122">
        <v>87497.080062889596</v>
      </c>
      <c r="S83" s="122"/>
      <c r="T83" s="122"/>
    </row>
    <row r="84" spans="1:20" ht="12.75" x14ac:dyDescent="0.2">
      <c r="A84" s="122" t="s">
        <v>435</v>
      </c>
      <c r="B84" s="122">
        <v>2749</v>
      </c>
      <c r="C84" s="122"/>
      <c r="D84" s="122"/>
      <c r="E84" s="122">
        <v>28008</v>
      </c>
      <c r="F84" s="178">
        <v>1.2678014894810199</v>
      </c>
      <c r="G84" s="198">
        <v>3.6090878796534299E-3</v>
      </c>
      <c r="H84" s="198">
        <v>1.7518122195374498E-2</v>
      </c>
      <c r="I84" s="122">
        <v>139.87851872249701</v>
      </c>
      <c r="J84" s="198">
        <v>0.10197086546700899</v>
      </c>
      <c r="K84" s="198">
        <v>5.2485004284490103E-3</v>
      </c>
      <c r="L84" s="122"/>
      <c r="M84" s="122">
        <v>806.37520702256995</v>
      </c>
      <c r="N84" s="122">
        <v>28386.169353265999</v>
      </c>
      <c r="O84" s="122">
        <v>19391.412700983801</v>
      </c>
      <c r="P84" s="178">
        <v>1.6283561200508601</v>
      </c>
      <c r="Q84" s="122">
        <v>2284.8907066318002</v>
      </c>
      <c r="R84" s="122">
        <v>87497.080062889596</v>
      </c>
      <c r="S84" s="122"/>
      <c r="T84" s="122"/>
    </row>
    <row r="85" spans="1:20" ht="12.75" x14ac:dyDescent="0.2">
      <c r="A85" s="122" t="s">
        <v>436</v>
      </c>
      <c r="B85" s="122">
        <v>3119</v>
      </c>
      <c r="C85" s="122"/>
      <c r="D85" s="122"/>
      <c r="E85" s="122">
        <v>9991</v>
      </c>
      <c r="F85" s="178">
        <v>1.2678014894810199</v>
      </c>
      <c r="G85" s="198">
        <v>5.37150101758249E-3</v>
      </c>
      <c r="H85" s="198">
        <v>2.6887945452206401E-2</v>
      </c>
      <c r="I85" s="122">
        <v>86.977008456258105</v>
      </c>
      <c r="J85" s="198">
        <v>9.4585126613952603E-2</v>
      </c>
      <c r="K85" s="198">
        <v>7.1063957561805597E-3</v>
      </c>
      <c r="L85" s="122"/>
      <c r="M85" s="122">
        <v>806.37520702256995</v>
      </c>
      <c r="N85" s="122">
        <v>28386.169353265999</v>
      </c>
      <c r="O85" s="122">
        <v>19391.412700983801</v>
      </c>
      <c r="P85" s="178">
        <v>1.6283561200508601</v>
      </c>
      <c r="Q85" s="122">
        <v>2284.8907066318002</v>
      </c>
      <c r="R85" s="122">
        <v>87497.080062889596</v>
      </c>
      <c r="S85" s="122"/>
      <c r="T85" s="122"/>
    </row>
    <row r="86" spans="1:20" ht="12.75" x14ac:dyDescent="0.2">
      <c r="A86" s="122" t="s">
        <v>437</v>
      </c>
      <c r="B86" s="122">
        <v>2857</v>
      </c>
      <c r="C86" s="122"/>
      <c r="D86" s="122"/>
      <c r="E86" s="122">
        <v>12393</v>
      </c>
      <c r="F86" s="178">
        <v>1.2678014894810199</v>
      </c>
      <c r="G86" s="198">
        <v>3.0662470749616699E-3</v>
      </c>
      <c r="H86" s="198">
        <v>2.27598737687673E-2</v>
      </c>
      <c r="I86" s="122">
        <v>87.914731416299006</v>
      </c>
      <c r="J86" s="198">
        <v>6.7457435649156794E-2</v>
      </c>
      <c r="K86" s="198">
        <v>7.10078269991124E-3</v>
      </c>
      <c r="L86" s="122"/>
      <c r="M86" s="122">
        <v>806.37520702256995</v>
      </c>
      <c r="N86" s="122">
        <v>28386.169353265999</v>
      </c>
      <c r="O86" s="122">
        <v>19391.412700983801</v>
      </c>
      <c r="P86" s="178">
        <v>1.6283561200508601</v>
      </c>
      <c r="Q86" s="122">
        <v>2284.8907066318002</v>
      </c>
      <c r="R86" s="122">
        <v>87497.080062889596</v>
      </c>
      <c r="S86" s="122"/>
      <c r="T86" s="122"/>
    </row>
    <row r="87" spans="1:20" ht="12.75" x14ac:dyDescent="0.2">
      <c r="A87" s="122" t="s">
        <v>438</v>
      </c>
      <c r="B87" s="122">
        <v>2697</v>
      </c>
      <c r="C87" s="122"/>
      <c r="D87" s="122"/>
      <c r="E87" s="122">
        <v>9508</v>
      </c>
      <c r="F87" s="178">
        <v>1.2678014894810199</v>
      </c>
      <c r="G87" s="198">
        <v>5.3376104333193097E-3</v>
      </c>
      <c r="H87" s="198">
        <v>2.4034672970843201E-2</v>
      </c>
      <c r="I87" s="122">
        <v>82.680106434377507</v>
      </c>
      <c r="J87" s="198">
        <v>4.3647454774926403E-2</v>
      </c>
      <c r="K87" s="198">
        <v>5.3639040807740897E-3</v>
      </c>
      <c r="L87" s="122"/>
      <c r="M87" s="122">
        <v>806.37520702256995</v>
      </c>
      <c r="N87" s="122">
        <v>28386.169353265999</v>
      </c>
      <c r="O87" s="122">
        <v>19391.412700983801</v>
      </c>
      <c r="P87" s="178">
        <v>1.6283561200508601</v>
      </c>
      <c r="Q87" s="122">
        <v>2284.8907066318002</v>
      </c>
      <c r="R87" s="122">
        <v>87497.080062889596</v>
      </c>
      <c r="S87" s="122"/>
      <c r="T87" s="122"/>
    </row>
    <row r="88" spans="1:20" ht="12.75" x14ac:dyDescent="0.2">
      <c r="A88" s="122" t="s">
        <v>439</v>
      </c>
      <c r="B88" s="122">
        <v>3604</v>
      </c>
      <c r="C88" s="122"/>
      <c r="D88" s="122"/>
      <c r="E88" s="122">
        <v>89500</v>
      </c>
      <c r="F88" s="178">
        <v>1.2678014894810199</v>
      </c>
      <c r="G88" s="198">
        <v>4.5372439478584704E-3</v>
      </c>
      <c r="H88" s="198">
        <v>1.6628781728635599E-2</v>
      </c>
      <c r="I88" s="122">
        <v>276.55560019641598</v>
      </c>
      <c r="J88" s="198">
        <v>0.12218994413407799</v>
      </c>
      <c r="K88" s="198">
        <v>9.7765363128491604E-3</v>
      </c>
      <c r="L88" s="122"/>
      <c r="M88" s="122">
        <v>806.37520702256995</v>
      </c>
      <c r="N88" s="122">
        <v>28386.169353265999</v>
      </c>
      <c r="O88" s="122">
        <v>19391.412700983801</v>
      </c>
      <c r="P88" s="178">
        <v>1.6283561200508601</v>
      </c>
      <c r="Q88" s="122">
        <v>2284.8907066318002</v>
      </c>
      <c r="R88" s="122">
        <v>87497.080062889596</v>
      </c>
      <c r="S88" s="122"/>
      <c r="T88" s="122"/>
    </row>
    <row r="89" spans="1:20" ht="12.75" x14ac:dyDescent="0.2">
      <c r="A89" s="122" t="s">
        <v>440</v>
      </c>
      <c r="B89" s="122">
        <v>2723</v>
      </c>
      <c r="C89" s="122"/>
      <c r="D89" s="122"/>
      <c r="E89" s="122">
        <v>16618</v>
      </c>
      <c r="F89" s="178">
        <v>1.2678014894810199</v>
      </c>
      <c r="G89" s="198">
        <v>4.4580174108396504E-3</v>
      </c>
      <c r="H89" s="198">
        <v>1.83458418618755E-2</v>
      </c>
      <c r="I89" s="122">
        <v>106.15554625171499</v>
      </c>
      <c r="J89" s="198">
        <v>7.4437357082681399E-2</v>
      </c>
      <c r="K89" s="198">
        <v>5.8972198820556E-3</v>
      </c>
      <c r="L89" s="122"/>
      <c r="M89" s="122">
        <v>806.37520702256995</v>
      </c>
      <c r="N89" s="122">
        <v>28386.169353265999</v>
      </c>
      <c r="O89" s="122">
        <v>19391.412700983801</v>
      </c>
      <c r="P89" s="178">
        <v>1.6283561200508601</v>
      </c>
      <c r="Q89" s="122">
        <v>2284.8907066318002</v>
      </c>
      <c r="R89" s="122">
        <v>87497.080062889596</v>
      </c>
      <c r="S89" s="122"/>
      <c r="T89" s="122"/>
    </row>
    <row r="90" spans="1:20" ht="14.25" customHeight="1" x14ac:dyDescent="0.2">
      <c r="A90" s="19" t="s">
        <v>441</v>
      </c>
      <c r="B90" s="122"/>
      <c r="C90" s="122"/>
      <c r="D90" s="122"/>
      <c r="E90" s="19"/>
      <c r="F90" s="178"/>
      <c r="G90" s="198"/>
      <c r="H90" s="198"/>
      <c r="I90" s="122"/>
      <c r="J90" s="198"/>
      <c r="K90" s="198"/>
      <c r="L90" s="122"/>
      <c r="M90" s="122"/>
      <c r="N90" s="122"/>
      <c r="O90" s="122"/>
      <c r="P90" s="178"/>
      <c r="Q90" s="122"/>
      <c r="R90" s="122"/>
      <c r="S90" s="122"/>
      <c r="T90" s="122"/>
    </row>
    <row r="91" spans="1:20" ht="12.75" x14ac:dyDescent="0.2">
      <c r="A91" s="122" t="s">
        <v>442</v>
      </c>
      <c r="B91" s="122">
        <v>2142</v>
      </c>
      <c r="C91" s="122"/>
      <c r="D91" s="122"/>
      <c r="E91" s="122">
        <v>10930</v>
      </c>
      <c r="F91" s="178">
        <v>1.2678014894810199</v>
      </c>
      <c r="G91" s="198">
        <v>3.7435193656602602E-3</v>
      </c>
      <c r="H91" s="198">
        <v>1.8933937024079001E-2</v>
      </c>
      <c r="I91" s="122">
        <v>74.236109811869895</v>
      </c>
      <c r="J91" s="198">
        <v>1.41811527904849E-2</v>
      </c>
      <c r="K91" s="198">
        <v>2.92772186642269E-3</v>
      </c>
      <c r="L91" s="122"/>
      <c r="M91" s="122">
        <v>806.37520702256995</v>
      </c>
      <c r="N91" s="122">
        <v>28386.169353265999</v>
      </c>
      <c r="O91" s="122">
        <v>19391.412700983801</v>
      </c>
      <c r="P91" s="178">
        <v>1.6283561200508601</v>
      </c>
      <c r="Q91" s="122">
        <v>2284.8907066318002</v>
      </c>
      <c r="R91" s="122">
        <v>87497.080062889596</v>
      </c>
      <c r="S91" s="122"/>
      <c r="T91" s="122"/>
    </row>
    <row r="92" spans="1:20" ht="12.75" x14ac:dyDescent="0.2">
      <c r="A92" s="122" t="s">
        <v>443</v>
      </c>
      <c r="B92" s="122">
        <v>2997</v>
      </c>
      <c r="C92" s="122"/>
      <c r="D92" s="122"/>
      <c r="E92" s="122">
        <v>9348</v>
      </c>
      <c r="F92" s="178">
        <v>1.2678014894810199</v>
      </c>
      <c r="G92" s="198">
        <v>4.0382969619169899E-3</v>
      </c>
      <c r="H92" s="198">
        <v>2.4573202276254501E-2</v>
      </c>
      <c r="I92" s="122">
        <v>80.143621081156596</v>
      </c>
      <c r="J92" s="198">
        <v>8.3119383825417198E-2</v>
      </c>
      <c r="K92" s="198">
        <v>7.3812580231065496E-3</v>
      </c>
      <c r="L92" s="122"/>
      <c r="M92" s="122">
        <v>806.37520702256995</v>
      </c>
      <c r="N92" s="122">
        <v>28386.169353265999</v>
      </c>
      <c r="O92" s="122">
        <v>19391.412700983801</v>
      </c>
      <c r="P92" s="178">
        <v>1.6283561200508601</v>
      </c>
      <c r="Q92" s="122">
        <v>2284.8907066318002</v>
      </c>
      <c r="R92" s="122">
        <v>87497.080062889596</v>
      </c>
      <c r="S92" s="122"/>
      <c r="T92" s="122"/>
    </row>
    <row r="93" spans="1:20" ht="12.75" x14ac:dyDescent="0.2">
      <c r="A93" s="122" t="s">
        <v>444</v>
      </c>
      <c r="B93" s="122">
        <v>3202</v>
      </c>
      <c r="C93" s="122"/>
      <c r="D93" s="122"/>
      <c r="E93" s="122">
        <v>14607</v>
      </c>
      <c r="F93" s="178">
        <v>1.2678014894810199</v>
      </c>
      <c r="G93" s="198">
        <v>3.8451883800004602E-3</v>
      </c>
      <c r="H93" s="198">
        <v>2.7617549379479099E-2</v>
      </c>
      <c r="I93" s="122">
        <v>106.470653233649</v>
      </c>
      <c r="J93" s="198">
        <v>8.2357773670158105E-2</v>
      </c>
      <c r="K93" s="198">
        <v>8.1467789416033408E-3</v>
      </c>
      <c r="L93" s="122"/>
      <c r="M93" s="122">
        <v>806.37520702256995</v>
      </c>
      <c r="N93" s="122">
        <v>28386.169353265999</v>
      </c>
      <c r="O93" s="122">
        <v>19391.412700983801</v>
      </c>
      <c r="P93" s="178">
        <v>1.6283561200508601</v>
      </c>
      <c r="Q93" s="122">
        <v>2284.8907066318002</v>
      </c>
      <c r="R93" s="122">
        <v>87497.080062889596</v>
      </c>
      <c r="S93" s="122"/>
      <c r="T93" s="122"/>
    </row>
    <row r="94" spans="1:20" ht="12.75" x14ac:dyDescent="0.2">
      <c r="A94" s="122" t="s">
        <v>445</v>
      </c>
      <c r="B94" s="122">
        <v>2937</v>
      </c>
      <c r="C94" s="122"/>
      <c r="D94" s="122"/>
      <c r="E94" s="122">
        <v>6080</v>
      </c>
      <c r="F94" s="178">
        <v>1.2678014894810199</v>
      </c>
      <c r="G94" s="198">
        <v>5.0027412280701797E-3</v>
      </c>
      <c r="H94" s="198">
        <v>2.3968905204059601E-2</v>
      </c>
      <c r="I94" s="122">
        <v>62.817195098157597</v>
      </c>
      <c r="J94" s="198">
        <v>4.1940789473684202E-2</v>
      </c>
      <c r="K94" s="198">
        <v>8.0592105263157902E-3</v>
      </c>
      <c r="L94" s="122"/>
      <c r="M94" s="122">
        <v>806.37520702256995</v>
      </c>
      <c r="N94" s="122">
        <v>28386.169353265999</v>
      </c>
      <c r="O94" s="122">
        <v>19391.412700983801</v>
      </c>
      <c r="P94" s="178">
        <v>1.6283561200508601</v>
      </c>
      <c r="Q94" s="122">
        <v>2284.8907066318002</v>
      </c>
      <c r="R94" s="122">
        <v>87497.080062889596</v>
      </c>
      <c r="S94" s="122"/>
      <c r="T94" s="122"/>
    </row>
    <row r="95" spans="1:20" ht="12.75" x14ac:dyDescent="0.2">
      <c r="A95" s="122" t="s">
        <v>441</v>
      </c>
      <c r="B95" s="122">
        <v>3305</v>
      </c>
      <c r="C95" s="122"/>
      <c r="D95" s="122"/>
      <c r="E95" s="122">
        <v>66571</v>
      </c>
      <c r="F95" s="178">
        <v>1.2678014894810199</v>
      </c>
      <c r="G95" s="198">
        <v>3.7754177244345602E-3</v>
      </c>
      <c r="H95" s="198">
        <v>1.8303257155611999E-2</v>
      </c>
      <c r="I95" s="122">
        <v>241.42907861316101</v>
      </c>
      <c r="J95" s="198">
        <v>0.108756064953208</v>
      </c>
      <c r="K95" s="198">
        <v>7.9614246443646605E-3</v>
      </c>
      <c r="L95" s="122"/>
      <c r="M95" s="122">
        <v>806.37520702256995</v>
      </c>
      <c r="N95" s="122">
        <v>28386.169353265999</v>
      </c>
      <c r="O95" s="122">
        <v>19391.412700983801</v>
      </c>
      <c r="P95" s="178">
        <v>1.6283561200508601</v>
      </c>
      <c r="Q95" s="122">
        <v>2284.8907066318002</v>
      </c>
      <c r="R95" s="122">
        <v>87497.080062889596</v>
      </c>
      <c r="S95" s="122"/>
      <c r="T95" s="122"/>
    </row>
    <row r="96" spans="1:20" ht="12.75" x14ac:dyDescent="0.2">
      <c r="A96" s="122" t="s">
        <v>446</v>
      </c>
      <c r="B96" s="122">
        <v>2704</v>
      </c>
      <c r="C96" s="122"/>
      <c r="D96" s="122"/>
      <c r="E96" s="122">
        <v>13395</v>
      </c>
      <c r="F96" s="178">
        <v>1.2678014894810199</v>
      </c>
      <c r="G96" s="198">
        <v>3.0857285056613199E-3</v>
      </c>
      <c r="H96" s="198">
        <v>2.3828023828023799E-2</v>
      </c>
      <c r="I96" s="122">
        <v>99.453506725504695</v>
      </c>
      <c r="J96" s="198">
        <v>3.7700634565136198E-2</v>
      </c>
      <c r="K96" s="198">
        <v>6.0470324748040302E-3</v>
      </c>
      <c r="L96" s="122"/>
      <c r="M96" s="122">
        <v>806.37520702256995</v>
      </c>
      <c r="N96" s="122">
        <v>28386.169353265999</v>
      </c>
      <c r="O96" s="122">
        <v>19391.412700983801</v>
      </c>
      <c r="P96" s="178">
        <v>1.6283561200508601</v>
      </c>
      <c r="Q96" s="122">
        <v>2284.8907066318002</v>
      </c>
      <c r="R96" s="122">
        <v>87497.080062889596</v>
      </c>
      <c r="S96" s="122"/>
      <c r="T96" s="122"/>
    </row>
    <row r="97" spans="1:20" ht="12.75" x14ac:dyDescent="0.2">
      <c r="A97" s="122" t="s">
        <v>447</v>
      </c>
      <c r="B97" s="122">
        <v>2100</v>
      </c>
      <c r="C97" s="122"/>
      <c r="D97" s="122"/>
      <c r="E97" s="122">
        <v>14916</v>
      </c>
      <c r="F97" s="178">
        <v>1.2678014894810199</v>
      </c>
      <c r="G97" s="198">
        <v>1.9051130776794501E-3</v>
      </c>
      <c r="H97" s="198">
        <v>1.35994735687651E-2</v>
      </c>
      <c r="I97" s="122">
        <v>106.00471687618401</v>
      </c>
      <c r="J97" s="198">
        <v>1.6358272995441101E-2</v>
      </c>
      <c r="K97" s="198">
        <v>3.6873156342182899E-3</v>
      </c>
      <c r="L97" s="122"/>
      <c r="M97" s="122">
        <v>806.37520702256995</v>
      </c>
      <c r="N97" s="122">
        <v>28386.169353265999</v>
      </c>
      <c r="O97" s="122">
        <v>19391.412700983801</v>
      </c>
      <c r="P97" s="178">
        <v>1.6283561200508601</v>
      </c>
      <c r="Q97" s="122">
        <v>2284.8907066318002</v>
      </c>
      <c r="R97" s="122">
        <v>87497.080062889596</v>
      </c>
      <c r="S97" s="122"/>
      <c r="T97" s="122"/>
    </row>
    <row r="98" spans="1:20" ht="12.75" x14ac:dyDescent="0.2">
      <c r="A98" s="122" t="s">
        <v>448</v>
      </c>
      <c r="B98" s="122">
        <v>2915</v>
      </c>
      <c r="C98" s="122"/>
      <c r="D98" s="122"/>
      <c r="E98" s="122">
        <v>20311</v>
      </c>
      <c r="F98" s="178">
        <v>1.2678014894810199</v>
      </c>
      <c r="G98" s="198">
        <v>4.0782498810168497E-3</v>
      </c>
      <c r="H98" s="198">
        <v>2.4400429543014E-2</v>
      </c>
      <c r="I98" s="122">
        <v>124.511043686896</v>
      </c>
      <c r="J98" s="198">
        <v>0.108857269459899</v>
      </c>
      <c r="K98" s="198">
        <v>5.1696125252326296E-3</v>
      </c>
      <c r="L98" s="122"/>
      <c r="M98" s="122">
        <v>806.37520702256995</v>
      </c>
      <c r="N98" s="122">
        <v>28386.169353265999</v>
      </c>
      <c r="O98" s="122">
        <v>19391.412700983801</v>
      </c>
      <c r="P98" s="178">
        <v>1.6283561200508601</v>
      </c>
      <c r="Q98" s="122">
        <v>2284.8907066318002</v>
      </c>
      <c r="R98" s="122">
        <v>87497.080062889596</v>
      </c>
      <c r="S98" s="122"/>
      <c r="T98" s="122"/>
    </row>
    <row r="99" spans="1:20" ht="12.75" x14ac:dyDescent="0.2">
      <c r="A99" s="122" t="s">
        <v>449</v>
      </c>
      <c r="B99" s="122">
        <v>3077</v>
      </c>
      <c r="C99" s="122"/>
      <c r="D99" s="122"/>
      <c r="E99" s="122">
        <v>27006</v>
      </c>
      <c r="F99" s="178">
        <v>1.2678014894810199</v>
      </c>
      <c r="G99" s="198">
        <v>4.1132834678713403E-3</v>
      </c>
      <c r="H99" s="198">
        <v>2.0987124463519299E-2</v>
      </c>
      <c r="I99" s="122">
        <v>149.177746329672</v>
      </c>
      <c r="J99" s="198">
        <v>0.137080648744723</v>
      </c>
      <c r="K99" s="198">
        <v>6.1838110049618599E-3</v>
      </c>
      <c r="L99" s="122"/>
      <c r="M99" s="122">
        <v>806.37520702256995</v>
      </c>
      <c r="N99" s="122">
        <v>28386.169353265999</v>
      </c>
      <c r="O99" s="122">
        <v>19391.412700983801</v>
      </c>
      <c r="P99" s="178">
        <v>1.6283561200508601</v>
      </c>
      <c r="Q99" s="122">
        <v>2284.8907066318002</v>
      </c>
      <c r="R99" s="122">
        <v>87497.080062889596</v>
      </c>
      <c r="S99" s="122"/>
      <c r="T99" s="122"/>
    </row>
    <row r="100" spans="1:20" ht="12.75" x14ac:dyDescent="0.2">
      <c r="A100" s="122" t="s">
        <v>450</v>
      </c>
      <c r="B100" s="122">
        <v>2377</v>
      </c>
      <c r="C100" s="122"/>
      <c r="D100" s="122"/>
      <c r="E100" s="122">
        <v>7063</v>
      </c>
      <c r="F100" s="178">
        <v>1.2678014894810199</v>
      </c>
      <c r="G100" s="198">
        <v>3.8345367879560098E-3</v>
      </c>
      <c r="H100" s="198">
        <v>2.0947470190138599E-2</v>
      </c>
      <c r="I100" s="122">
        <v>62.960304954788803</v>
      </c>
      <c r="J100" s="198">
        <v>2.3785926660059499E-2</v>
      </c>
      <c r="K100" s="198">
        <v>4.5306526971541803E-3</v>
      </c>
      <c r="L100" s="122"/>
      <c r="M100" s="122">
        <v>806.37520702256995</v>
      </c>
      <c r="N100" s="122">
        <v>28386.169353265999</v>
      </c>
      <c r="O100" s="122">
        <v>19391.412700983801</v>
      </c>
      <c r="P100" s="178">
        <v>1.6283561200508601</v>
      </c>
      <c r="Q100" s="122">
        <v>2284.8907066318002</v>
      </c>
      <c r="R100" s="122">
        <v>87497.080062889596</v>
      </c>
      <c r="S100" s="122"/>
      <c r="T100" s="122"/>
    </row>
    <row r="101" spans="1:20" ht="12.75" x14ac:dyDescent="0.2">
      <c r="A101" s="122" t="s">
        <v>451</v>
      </c>
      <c r="B101" s="122">
        <v>2826</v>
      </c>
      <c r="C101" s="122"/>
      <c r="D101" s="122"/>
      <c r="E101" s="122">
        <v>15636</v>
      </c>
      <c r="F101" s="178">
        <v>1.2678014894810199</v>
      </c>
      <c r="G101" s="198">
        <v>2.7180864671271401E-3</v>
      </c>
      <c r="H101" s="198">
        <v>2.1120161464715601E-2</v>
      </c>
      <c r="I101" s="122">
        <v>106.018866245589</v>
      </c>
      <c r="J101" s="198">
        <v>6.2100281401893102E-2</v>
      </c>
      <c r="K101" s="198">
        <v>7.0990023023791296E-3</v>
      </c>
      <c r="L101" s="122"/>
      <c r="M101" s="122">
        <v>806.37520702256995</v>
      </c>
      <c r="N101" s="122">
        <v>28386.169353265999</v>
      </c>
      <c r="O101" s="122">
        <v>19391.412700983801</v>
      </c>
      <c r="P101" s="178">
        <v>1.6283561200508601</v>
      </c>
      <c r="Q101" s="122">
        <v>2284.8907066318002</v>
      </c>
      <c r="R101" s="122">
        <v>87497.080062889596</v>
      </c>
      <c r="S101" s="122"/>
      <c r="T101" s="122"/>
    </row>
    <row r="102" spans="1:20" ht="12.75" x14ac:dyDescent="0.2">
      <c r="A102" s="122" t="s">
        <v>452</v>
      </c>
      <c r="B102" s="122">
        <v>3621</v>
      </c>
      <c r="C102" s="122"/>
      <c r="D102" s="122"/>
      <c r="E102" s="122">
        <v>36438</v>
      </c>
      <c r="F102" s="178">
        <v>1.2678014894810199</v>
      </c>
      <c r="G102" s="198">
        <v>3.46021552591617E-3</v>
      </c>
      <c r="H102" s="198">
        <v>2.5503603770097898E-2</v>
      </c>
      <c r="I102" s="122">
        <v>171.05262348178101</v>
      </c>
      <c r="J102" s="198">
        <v>0.13002909050990699</v>
      </c>
      <c r="K102" s="198">
        <v>1.0071902958450001E-2</v>
      </c>
      <c r="L102" s="122"/>
      <c r="M102" s="122">
        <v>806.37520702256995</v>
      </c>
      <c r="N102" s="122">
        <v>28386.169353265999</v>
      </c>
      <c r="O102" s="122">
        <v>19391.412700983801</v>
      </c>
      <c r="P102" s="178">
        <v>1.6283561200508601</v>
      </c>
      <c r="Q102" s="122">
        <v>2284.8907066318002</v>
      </c>
      <c r="R102" s="122">
        <v>87497.080062889596</v>
      </c>
      <c r="S102" s="122"/>
      <c r="T102" s="122"/>
    </row>
    <row r="103" spans="1:20" ht="14.25" customHeight="1" x14ac:dyDescent="0.2">
      <c r="A103" s="19" t="s">
        <v>453</v>
      </c>
      <c r="B103" s="122"/>
      <c r="C103" s="122"/>
      <c r="D103" s="122"/>
      <c r="E103" s="19"/>
      <c r="F103" s="178"/>
      <c r="G103" s="198"/>
      <c r="H103" s="198"/>
      <c r="I103" s="122"/>
      <c r="J103" s="198"/>
      <c r="K103" s="198"/>
      <c r="L103" s="122"/>
      <c r="M103" s="122"/>
      <c r="N103" s="122"/>
      <c r="O103" s="122"/>
      <c r="P103" s="178"/>
      <c r="Q103" s="122"/>
      <c r="R103" s="122"/>
      <c r="S103" s="122"/>
      <c r="T103" s="122"/>
    </row>
    <row r="104" spans="1:20" ht="12.75" x14ac:dyDescent="0.2">
      <c r="A104" s="122" t="s">
        <v>454</v>
      </c>
      <c r="B104" s="122">
        <v>3245</v>
      </c>
      <c r="C104" s="122"/>
      <c r="D104" s="122"/>
      <c r="E104" s="122">
        <v>58003</v>
      </c>
      <c r="F104" s="178">
        <v>1.2678014894810199</v>
      </c>
      <c r="G104" s="198">
        <v>3.82020470205564E-3</v>
      </c>
      <c r="H104" s="198">
        <v>2.42153953891233E-2</v>
      </c>
      <c r="I104" s="122">
        <v>188.798834742167</v>
      </c>
      <c r="J104" s="198">
        <v>8.4599072461769204E-2</v>
      </c>
      <c r="K104" s="198">
        <v>7.7064979397617403E-3</v>
      </c>
      <c r="L104" s="122"/>
      <c r="M104" s="122">
        <v>806.37520702256995</v>
      </c>
      <c r="N104" s="122">
        <v>28386.169353265999</v>
      </c>
      <c r="O104" s="122">
        <v>19391.412700983801</v>
      </c>
      <c r="P104" s="178">
        <v>1.6283561200508601</v>
      </c>
      <c r="Q104" s="122">
        <v>2284.8907066318002</v>
      </c>
      <c r="R104" s="122">
        <v>87497.080062889596</v>
      </c>
      <c r="S104" s="122"/>
      <c r="T104" s="122"/>
    </row>
    <row r="105" spans="1:20" ht="14.25" customHeight="1" x14ac:dyDescent="0.2">
      <c r="A105" s="19" t="s">
        <v>455</v>
      </c>
      <c r="B105" s="122"/>
      <c r="C105" s="122"/>
      <c r="D105" s="122"/>
      <c r="E105" s="19"/>
      <c r="F105" s="178"/>
      <c r="G105" s="198"/>
      <c r="H105" s="198"/>
      <c r="I105" s="122"/>
      <c r="J105" s="198"/>
      <c r="K105" s="198"/>
      <c r="L105" s="122"/>
      <c r="M105" s="122"/>
      <c r="N105" s="122"/>
      <c r="O105" s="122"/>
      <c r="P105" s="178"/>
      <c r="Q105" s="122"/>
      <c r="R105" s="122"/>
      <c r="S105" s="122"/>
      <c r="T105" s="122"/>
    </row>
    <row r="106" spans="1:20" ht="12.75" x14ac:dyDescent="0.2">
      <c r="A106" s="122" t="s">
        <v>456</v>
      </c>
      <c r="B106" s="122">
        <v>3134</v>
      </c>
      <c r="C106" s="122"/>
      <c r="D106" s="122"/>
      <c r="E106" s="122">
        <v>32130</v>
      </c>
      <c r="F106" s="178">
        <v>1.2678014894810199</v>
      </c>
      <c r="G106" s="198">
        <v>4.4117647058823503E-3</v>
      </c>
      <c r="H106" s="198">
        <v>1.8126564175902801E-2</v>
      </c>
      <c r="I106" s="122">
        <v>165.56569693025199</v>
      </c>
      <c r="J106" s="198">
        <v>9.9502023031434794E-2</v>
      </c>
      <c r="K106" s="198">
        <v>7.9053843759726104E-3</v>
      </c>
      <c r="L106" s="122"/>
      <c r="M106" s="122">
        <v>806.37520702256995</v>
      </c>
      <c r="N106" s="122">
        <v>28386.169353265999</v>
      </c>
      <c r="O106" s="122">
        <v>19391.412700983801</v>
      </c>
      <c r="P106" s="178">
        <v>1.6283561200508601</v>
      </c>
      <c r="Q106" s="122">
        <v>2284.8907066318002</v>
      </c>
      <c r="R106" s="122">
        <v>87497.080062889596</v>
      </c>
      <c r="S106" s="122"/>
      <c r="T106" s="122"/>
    </row>
    <row r="107" spans="1:20" ht="12.75" x14ac:dyDescent="0.2">
      <c r="A107" s="122" t="s">
        <v>457</v>
      </c>
      <c r="B107" s="122">
        <v>3649</v>
      </c>
      <c r="C107" s="122"/>
      <c r="D107" s="122"/>
      <c r="E107" s="122">
        <v>66262</v>
      </c>
      <c r="F107" s="178">
        <v>1.2678014894810199</v>
      </c>
      <c r="G107" s="198">
        <v>4.9160906703691401E-3</v>
      </c>
      <c r="H107" s="198">
        <v>1.81147498398074E-2</v>
      </c>
      <c r="I107" s="122">
        <v>233.47376726304799</v>
      </c>
      <c r="J107" s="198">
        <v>0.100721378769129</v>
      </c>
      <c r="K107" s="198">
        <v>1.1092330445806001E-2</v>
      </c>
      <c r="L107" s="122"/>
      <c r="M107" s="122">
        <v>806.37520702256995</v>
      </c>
      <c r="N107" s="122">
        <v>28386.169353265999</v>
      </c>
      <c r="O107" s="122">
        <v>19391.412700983801</v>
      </c>
      <c r="P107" s="178">
        <v>1.6283561200508601</v>
      </c>
      <c r="Q107" s="122">
        <v>2284.8907066318002</v>
      </c>
      <c r="R107" s="122">
        <v>87497.080062889596</v>
      </c>
      <c r="S107" s="122"/>
      <c r="T107" s="122"/>
    </row>
    <row r="108" spans="1:20" ht="12.75" x14ac:dyDescent="0.2">
      <c r="A108" s="122" t="s">
        <v>458</v>
      </c>
      <c r="B108" s="122">
        <v>2308</v>
      </c>
      <c r="C108" s="122"/>
      <c r="D108" s="122"/>
      <c r="E108" s="122">
        <v>13417</v>
      </c>
      <c r="F108" s="178">
        <v>1.2678014894810199</v>
      </c>
      <c r="G108" s="198">
        <v>4.2359196044818798E-3</v>
      </c>
      <c r="H108" s="198">
        <v>2.03619909502262E-2</v>
      </c>
      <c r="I108" s="122">
        <v>103.169763012231</v>
      </c>
      <c r="J108" s="198">
        <v>8.7649996273384503E-2</v>
      </c>
      <c r="K108" s="198">
        <v>1.4906461951255899E-3</v>
      </c>
      <c r="L108" s="122"/>
      <c r="M108" s="122">
        <v>806.37520702256995</v>
      </c>
      <c r="N108" s="122">
        <v>28386.169353265999</v>
      </c>
      <c r="O108" s="122">
        <v>19391.412700983801</v>
      </c>
      <c r="P108" s="178">
        <v>1.6283561200508601</v>
      </c>
      <c r="Q108" s="122">
        <v>2284.8907066318002</v>
      </c>
      <c r="R108" s="122">
        <v>87497.080062889596</v>
      </c>
      <c r="S108" s="122"/>
      <c r="T108" s="122"/>
    </row>
    <row r="109" spans="1:20" ht="12.75" x14ac:dyDescent="0.2">
      <c r="A109" s="122" t="s">
        <v>459</v>
      </c>
      <c r="B109" s="122">
        <v>3238</v>
      </c>
      <c r="C109" s="122"/>
      <c r="D109" s="122"/>
      <c r="E109" s="122">
        <v>29207</v>
      </c>
      <c r="F109" s="178">
        <v>1.2678014894810199</v>
      </c>
      <c r="G109" s="198">
        <v>4.7391607034843203E-3</v>
      </c>
      <c r="H109" s="198">
        <v>2.28191207086582E-2</v>
      </c>
      <c r="I109" s="122">
        <v>152.52212954191299</v>
      </c>
      <c r="J109" s="198">
        <v>9.6894580066422403E-2</v>
      </c>
      <c r="K109" s="198">
        <v>8.0117779984250296E-3</v>
      </c>
      <c r="L109" s="122"/>
      <c r="M109" s="122">
        <v>806.37520702256995</v>
      </c>
      <c r="N109" s="122">
        <v>28386.169353265999</v>
      </c>
      <c r="O109" s="122">
        <v>19391.412700983801</v>
      </c>
      <c r="P109" s="178">
        <v>1.6283561200508601</v>
      </c>
      <c r="Q109" s="122">
        <v>2284.8907066318002</v>
      </c>
      <c r="R109" s="122">
        <v>87497.080062889596</v>
      </c>
      <c r="S109" s="122"/>
      <c r="T109" s="122"/>
    </row>
    <row r="110" spans="1:20" ht="12.75" x14ac:dyDescent="0.2">
      <c r="A110" s="122" t="s">
        <v>460</v>
      </c>
      <c r="B110" s="122">
        <v>2916</v>
      </c>
      <c r="C110" s="122"/>
      <c r="D110" s="122"/>
      <c r="E110" s="122">
        <v>17437</v>
      </c>
      <c r="F110" s="178">
        <v>1.2678014894810199</v>
      </c>
      <c r="G110" s="198">
        <v>3.62256504368106E-3</v>
      </c>
      <c r="H110" s="198">
        <v>2.6398739164696601E-2</v>
      </c>
      <c r="I110" s="122">
        <v>120.04165943538101</v>
      </c>
      <c r="J110" s="198">
        <v>7.0826403624476703E-2</v>
      </c>
      <c r="K110" s="198">
        <v>5.9643287262717204E-3</v>
      </c>
      <c r="L110" s="122"/>
      <c r="M110" s="122">
        <v>806.37520702256995</v>
      </c>
      <c r="N110" s="122">
        <v>28386.169353265999</v>
      </c>
      <c r="O110" s="122">
        <v>19391.412700983801</v>
      </c>
      <c r="P110" s="178">
        <v>1.6283561200508601</v>
      </c>
      <c r="Q110" s="122">
        <v>2284.8907066318002</v>
      </c>
      <c r="R110" s="122">
        <v>87497.080062889596</v>
      </c>
      <c r="S110" s="122"/>
      <c r="T110" s="122"/>
    </row>
    <row r="111" spans="1:20" ht="14.25" customHeight="1" x14ac:dyDescent="0.2">
      <c r="A111" s="19" t="s">
        <v>461</v>
      </c>
      <c r="B111" s="122"/>
      <c r="C111" s="122"/>
      <c r="D111" s="122"/>
      <c r="E111" s="19"/>
      <c r="F111" s="178"/>
      <c r="G111" s="198"/>
      <c r="H111" s="198"/>
      <c r="I111" s="122"/>
      <c r="J111" s="198"/>
      <c r="K111" s="198"/>
      <c r="L111" s="122"/>
      <c r="M111" s="122"/>
      <c r="N111" s="122"/>
      <c r="O111" s="122"/>
      <c r="P111" s="178"/>
      <c r="Q111" s="122"/>
      <c r="R111" s="122"/>
      <c r="S111" s="122"/>
      <c r="T111" s="122"/>
    </row>
    <row r="112" spans="1:20" ht="12.75" x14ac:dyDescent="0.2">
      <c r="A112" s="122" t="s">
        <v>462</v>
      </c>
      <c r="B112" s="122">
        <v>3582</v>
      </c>
      <c r="C112" s="122"/>
      <c r="D112" s="122"/>
      <c r="E112" s="122">
        <v>15202</v>
      </c>
      <c r="F112" s="178">
        <v>1.2678014894810199</v>
      </c>
      <c r="G112" s="198">
        <v>5.7064859886857E-3</v>
      </c>
      <c r="H112" s="198">
        <v>3.6722924264269402E-2</v>
      </c>
      <c r="I112" s="122">
        <v>117.855844148689</v>
      </c>
      <c r="J112" s="198">
        <v>6.9464544138929094E-2</v>
      </c>
      <c r="K112" s="198">
        <v>9.0777529272464096E-3</v>
      </c>
      <c r="L112" s="122"/>
      <c r="M112" s="122">
        <v>806.37520702256995</v>
      </c>
      <c r="N112" s="122">
        <v>28386.169353265999</v>
      </c>
      <c r="O112" s="122">
        <v>19391.412700983801</v>
      </c>
      <c r="P112" s="178">
        <v>1.6283561200508601</v>
      </c>
      <c r="Q112" s="122">
        <v>2284.8907066318002</v>
      </c>
      <c r="R112" s="122">
        <v>87497.080062889596</v>
      </c>
      <c r="S112" s="122"/>
      <c r="T112" s="122"/>
    </row>
    <row r="113" spans="1:20" ht="12.75" x14ac:dyDescent="0.2">
      <c r="A113" s="122" t="s">
        <v>463</v>
      </c>
      <c r="B113" s="122">
        <v>2661</v>
      </c>
      <c r="C113" s="122"/>
      <c r="D113" s="122"/>
      <c r="E113" s="122">
        <v>12625</v>
      </c>
      <c r="F113" s="178">
        <v>1.2678014894810199</v>
      </c>
      <c r="G113" s="198">
        <v>3.6897689768976899E-3</v>
      </c>
      <c r="H113" s="198">
        <v>2.6924500370096201E-2</v>
      </c>
      <c r="I113" s="122">
        <v>104.63746938836</v>
      </c>
      <c r="J113" s="198">
        <v>4.4039603960396002E-2</v>
      </c>
      <c r="K113" s="198">
        <v>4.5148514851485102E-3</v>
      </c>
      <c r="L113" s="122"/>
      <c r="M113" s="122">
        <v>806.37520702256995</v>
      </c>
      <c r="N113" s="122">
        <v>28386.169353265999</v>
      </c>
      <c r="O113" s="122">
        <v>19391.412700983801</v>
      </c>
      <c r="P113" s="178">
        <v>1.6283561200508601</v>
      </c>
      <c r="Q113" s="122">
        <v>2284.8907066318002</v>
      </c>
      <c r="R113" s="122">
        <v>87497.080062889596</v>
      </c>
      <c r="S113" s="122"/>
      <c r="T113" s="122"/>
    </row>
    <row r="114" spans="1:20" ht="12.75" x14ac:dyDescent="0.2">
      <c r="A114" s="122" t="s">
        <v>464</v>
      </c>
      <c r="B114" s="122">
        <v>4424</v>
      </c>
      <c r="C114" s="122"/>
      <c r="D114" s="122"/>
      <c r="E114" s="122">
        <v>17646</v>
      </c>
      <c r="F114" s="178">
        <v>1.2678014894810199</v>
      </c>
      <c r="G114" s="198">
        <v>7.1357059201329898E-3</v>
      </c>
      <c r="H114" s="198">
        <v>2.6236942262531399E-2</v>
      </c>
      <c r="I114" s="122">
        <v>131.05342422081199</v>
      </c>
      <c r="J114" s="198">
        <v>0.311742037855605</v>
      </c>
      <c r="K114" s="198">
        <v>1.19573841097132E-2</v>
      </c>
      <c r="L114" s="122"/>
      <c r="M114" s="122">
        <v>806.37520702256995</v>
      </c>
      <c r="N114" s="122">
        <v>28386.169353265999</v>
      </c>
      <c r="O114" s="122">
        <v>19391.412700983801</v>
      </c>
      <c r="P114" s="178">
        <v>1.6283561200508601</v>
      </c>
      <c r="Q114" s="122">
        <v>2284.8907066318002</v>
      </c>
      <c r="R114" s="122">
        <v>87497.080062889596</v>
      </c>
      <c r="S114" s="122"/>
      <c r="T114" s="122"/>
    </row>
    <row r="115" spans="1:20" ht="12.75" x14ac:dyDescent="0.2">
      <c r="A115" s="122" t="s">
        <v>465</v>
      </c>
      <c r="B115" s="122">
        <v>2403</v>
      </c>
      <c r="C115" s="122"/>
      <c r="D115" s="122"/>
      <c r="E115" s="122">
        <v>14614</v>
      </c>
      <c r="F115" s="178">
        <v>1.2678014894810199</v>
      </c>
      <c r="G115" s="198">
        <v>3.2959262807353701E-3</v>
      </c>
      <c r="H115" s="198">
        <v>1.6524395019187101E-2</v>
      </c>
      <c r="I115" s="122">
        <v>105.90561835899</v>
      </c>
      <c r="J115" s="198">
        <v>1.5533050499521001E-2</v>
      </c>
      <c r="K115" s="198">
        <v>5.3373477487340896E-3</v>
      </c>
      <c r="L115" s="122"/>
      <c r="M115" s="122">
        <v>806.37520702256995</v>
      </c>
      <c r="N115" s="122">
        <v>28386.169353265999</v>
      </c>
      <c r="O115" s="122">
        <v>19391.412700983801</v>
      </c>
      <c r="P115" s="178">
        <v>1.6283561200508601</v>
      </c>
      <c r="Q115" s="122">
        <v>2284.8907066318002</v>
      </c>
      <c r="R115" s="122">
        <v>87497.080062889596</v>
      </c>
      <c r="S115" s="122"/>
      <c r="T115" s="122"/>
    </row>
    <row r="116" spans="1:20" ht="12.75" x14ac:dyDescent="0.2">
      <c r="A116" s="122" t="s">
        <v>466</v>
      </c>
      <c r="B116" s="122">
        <v>3727</v>
      </c>
      <c r="C116" s="122"/>
      <c r="D116" s="122"/>
      <c r="E116" s="122">
        <v>32878</v>
      </c>
      <c r="F116" s="178">
        <v>1.2678014894810199</v>
      </c>
      <c r="G116" s="198">
        <v>6.3796459638664196E-3</v>
      </c>
      <c r="H116" s="198">
        <v>2.69678502353757E-2</v>
      </c>
      <c r="I116" s="122">
        <v>163.54204352398199</v>
      </c>
      <c r="J116" s="198">
        <v>9.2067644017276004E-2</v>
      </c>
      <c r="K116" s="198">
        <v>1.0888740191009201E-2</v>
      </c>
      <c r="L116" s="122"/>
      <c r="M116" s="122">
        <v>806.37520702256995</v>
      </c>
      <c r="N116" s="122">
        <v>28386.169353265999</v>
      </c>
      <c r="O116" s="122">
        <v>19391.412700983801</v>
      </c>
      <c r="P116" s="178">
        <v>1.6283561200508601</v>
      </c>
      <c r="Q116" s="122">
        <v>2284.8907066318002</v>
      </c>
      <c r="R116" s="122">
        <v>87497.080062889596</v>
      </c>
      <c r="S116" s="122"/>
      <c r="T116" s="122"/>
    </row>
    <row r="117" spans="1:20" ht="12.75" x14ac:dyDescent="0.2">
      <c r="A117" s="122" t="s">
        <v>467</v>
      </c>
      <c r="B117" s="122">
        <v>4722</v>
      </c>
      <c r="C117" s="122"/>
      <c r="D117" s="122"/>
      <c r="E117" s="122">
        <v>140547</v>
      </c>
      <c r="F117" s="178">
        <v>1.2678014894810199</v>
      </c>
      <c r="G117" s="198">
        <v>6.5861716483928299E-3</v>
      </c>
      <c r="H117" s="198">
        <v>2.3378146879189599E-2</v>
      </c>
      <c r="I117" s="122">
        <v>364.56000877770498</v>
      </c>
      <c r="J117" s="198">
        <v>0.157626985990452</v>
      </c>
      <c r="K117" s="198">
        <v>1.5133727507524199E-2</v>
      </c>
      <c r="L117" s="122"/>
      <c r="M117" s="122">
        <v>806.37520702256995</v>
      </c>
      <c r="N117" s="122">
        <v>28386.169353265999</v>
      </c>
      <c r="O117" s="122">
        <v>19391.412700983801</v>
      </c>
      <c r="P117" s="178">
        <v>1.6283561200508601</v>
      </c>
      <c r="Q117" s="122">
        <v>2284.8907066318002</v>
      </c>
      <c r="R117" s="122">
        <v>87497.080062889596</v>
      </c>
      <c r="S117" s="122"/>
      <c r="T117" s="122"/>
    </row>
    <row r="118" spans="1:20" ht="12.75" x14ac:dyDescent="0.2">
      <c r="A118" s="122" t="s">
        <v>468</v>
      </c>
      <c r="B118" s="122">
        <v>3293</v>
      </c>
      <c r="C118" s="122"/>
      <c r="D118" s="122"/>
      <c r="E118" s="122">
        <v>51667</v>
      </c>
      <c r="F118" s="178">
        <v>1.2678014894810199</v>
      </c>
      <c r="G118" s="198">
        <v>5.0273869200843898E-3</v>
      </c>
      <c r="H118" s="198">
        <v>2.6649601170205501E-2</v>
      </c>
      <c r="I118" s="122">
        <v>203.02709178826399</v>
      </c>
      <c r="J118" s="198">
        <v>6.3560880252385502E-2</v>
      </c>
      <c r="K118" s="198">
        <v>7.4902742562951204E-3</v>
      </c>
      <c r="L118" s="122"/>
      <c r="M118" s="122">
        <v>806.37520702256995</v>
      </c>
      <c r="N118" s="122">
        <v>28386.169353265999</v>
      </c>
      <c r="O118" s="122">
        <v>19391.412700983801</v>
      </c>
      <c r="P118" s="178">
        <v>1.6283561200508601</v>
      </c>
      <c r="Q118" s="122">
        <v>2284.8907066318002</v>
      </c>
      <c r="R118" s="122">
        <v>87497.080062889596</v>
      </c>
      <c r="S118" s="122"/>
      <c r="T118" s="122"/>
    </row>
    <row r="119" spans="1:20" ht="12.75" x14ac:dyDescent="0.2">
      <c r="A119" s="122" t="s">
        <v>469</v>
      </c>
      <c r="B119" s="122">
        <v>2347</v>
      </c>
      <c r="C119" s="122"/>
      <c r="D119" s="122"/>
      <c r="E119" s="122">
        <v>25847</v>
      </c>
      <c r="F119" s="178">
        <v>1.2678014894810199</v>
      </c>
      <c r="G119" s="198">
        <v>2.7662784849305502E-3</v>
      </c>
      <c r="H119" s="198">
        <v>1.34112335679193E-2</v>
      </c>
      <c r="I119" s="122">
        <v>153.19268912059701</v>
      </c>
      <c r="J119" s="198">
        <v>4.2867644214028701E-2</v>
      </c>
      <c r="K119" s="198">
        <v>4.1010562154215197E-3</v>
      </c>
      <c r="L119" s="122"/>
      <c r="M119" s="122">
        <v>806.37520702256995</v>
      </c>
      <c r="N119" s="122">
        <v>28386.169353265999</v>
      </c>
      <c r="O119" s="122">
        <v>19391.412700983801</v>
      </c>
      <c r="P119" s="178">
        <v>1.6283561200508601</v>
      </c>
      <c r="Q119" s="122">
        <v>2284.8907066318002</v>
      </c>
      <c r="R119" s="122">
        <v>87497.080062889596</v>
      </c>
      <c r="S119" s="122"/>
      <c r="T119" s="122"/>
    </row>
    <row r="120" spans="1:20" ht="12.75" x14ac:dyDescent="0.2">
      <c r="A120" s="122" t="s">
        <v>470</v>
      </c>
      <c r="B120" s="122">
        <v>3214</v>
      </c>
      <c r="C120" s="122"/>
      <c r="D120" s="122"/>
      <c r="E120" s="122">
        <v>15283</v>
      </c>
      <c r="F120" s="178">
        <v>1.2678014894810199</v>
      </c>
      <c r="G120" s="198">
        <v>5.18550022901263E-3</v>
      </c>
      <c r="H120" s="198">
        <v>2.8582061778935599E-2</v>
      </c>
      <c r="I120" s="122">
        <v>95.561498523202303</v>
      </c>
      <c r="J120" s="198">
        <v>3.8146960675260098E-2</v>
      </c>
      <c r="K120" s="198">
        <v>8.9642085977883895E-3</v>
      </c>
      <c r="L120" s="122"/>
      <c r="M120" s="122">
        <v>806.37520702256995</v>
      </c>
      <c r="N120" s="122">
        <v>28386.169353265999</v>
      </c>
      <c r="O120" s="122">
        <v>19391.412700983801</v>
      </c>
      <c r="P120" s="178">
        <v>1.6283561200508601</v>
      </c>
      <c r="Q120" s="122">
        <v>2284.8907066318002</v>
      </c>
      <c r="R120" s="122">
        <v>87497.080062889596</v>
      </c>
      <c r="S120" s="122"/>
      <c r="T120" s="122"/>
    </row>
    <row r="121" spans="1:20" ht="12.75" x14ac:dyDescent="0.2">
      <c r="A121" s="122" t="s">
        <v>471</v>
      </c>
      <c r="B121" s="122">
        <v>2928</v>
      </c>
      <c r="C121" s="122"/>
      <c r="D121" s="122"/>
      <c r="E121" s="122">
        <v>16192</v>
      </c>
      <c r="F121" s="178">
        <v>1.2678014894810199</v>
      </c>
      <c r="G121" s="198">
        <v>4.0555006587615298E-3</v>
      </c>
      <c r="H121" s="198">
        <v>2.4278260869565201E-2</v>
      </c>
      <c r="I121" s="122">
        <v>111.70049238924599</v>
      </c>
      <c r="J121" s="198">
        <v>2.39624505928854E-2</v>
      </c>
      <c r="K121" s="198">
        <v>7.7816205533596796E-3</v>
      </c>
      <c r="L121" s="122"/>
      <c r="M121" s="122">
        <v>806.37520702256995</v>
      </c>
      <c r="N121" s="122">
        <v>28386.169353265999</v>
      </c>
      <c r="O121" s="122">
        <v>19391.412700983801</v>
      </c>
      <c r="P121" s="178">
        <v>1.6283561200508601</v>
      </c>
      <c r="Q121" s="122">
        <v>2284.8907066318002</v>
      </c>
      <c r="R121" s="122">
        <v>87497.080062889596</v>
      </c>
      <c r="S121" s="122"/>
      <c r="T121" s="122"/>
    </row>
    <row r="122" spans="1:20" ht="12.75" x14ac:dyDescent="0.2">
      <c r="A122" s="122" t="s">
        <v>472</v>
      </c>
      <c r="B122" s="122">
        <v>3028</v>
      </c>
      <c r="C122" s="122"/>
      <c r="D122" s="122"/>
      <c r="E122" s="122">
        <v>17219</v>
      </c>
      <c r="F122" s="178">
        <v>1.2678014894810199</v>
      </c>
      <c r="G122" s="198">
        <v>4.6024740112666201E-3</v>
      </c>
      <c r="H122" s="198">
        <v>2.9612122897261201E-2</v>
      </c>
      <c r="I122" s="122">
        <v>113.10614483749301</v>
      </c>
      <c r="J122" s="198">
        <v>5.4242406643823703E-2</v>
      </c>
      <c r="K122" s="198">
        <v>6.5044427667111902E-3</v>
      </c>
      <c r="L122" s="122"/>
      <c r="M122" s="122">
        <v>806.37520702256995</v>
      </c>
      <c r="N122" s="122">
        <v>28386.169353265999</v>
      </c>
      <c r="O122" s="122">
        <v>19391.412700983801</v>
      </c>
      <c r="P122" s="178">
        <v>1.6283561200508601</v>
      </c>
      <c r="Q122" s="122">
        <v>2284.8907066318002</v>
      </c>
      <c r="R122" s="122">
        <v>87497.080062889596</v>
      </c>
      <c r="S122" s="122"/>
      <c r="T122" s="122"/>
    </row>
    <row r="123" spans="1:20" ht="12.75" x14ac:dyDescent="0.2">
      <c r="A123" s="122" t="s">
        <v>473</v>
      </c>
      <c r="B123" s="122">
        <v>3806</v>
      </c>
      <c r="C123" s="122"/>
      <c r="D123" s="122"/>
      <c r="E123" s="122">
        <v>83191</v>
      </c>
      <c r="F123" s="178">
        <v>1.2678014894810199</v>
      </c>
      <c r="G123" s="198">
        <v>5.7017385694766703E-3</v>
      </c>
      <c r="H123" s="198">
        <v>2.1648855848530602E-2</v>
      </c>
      <c r="I123" s="122">
        <v>264.84334992595097</v>
      </c>
      <c r="J123" s="198">
        <v>0.100551742375978</v>
      </c>
      <c r="K123" s="198">
        <v>1.08906011467587E-2</v>
      </c>
      <c r="L123" s="122"/>
      <c r="M123" s="122">
        <v>806.37520702256995</v>
      </c>
      <c r="N123" s="122">
        <v>28386.169353265999</v>
      </c>
      <c r="O123" s="122">
        <v>19391.412700983801</v>
      </c>
      <c r="P123" s="178">
        <v>1.6283561200508601</v>
      </c>
      <c r="Q123" s="122">
        <v>2284.8907066318002</v>
      </c>
      <c r="R123" s="122">
        <v>87497.080062889596</v>
      </c>
      <c r="S123" s="122"/>
      <c r="T123" s="122"/>
    </row>
    <row r="124" spans="1:20" ht="12.75" x14ac:dyDescent="0.2">
      <c r="A124" s="122" t="s">
        <v>474</v>
      </c>
      <c r="B124" s="122">
        <v>2504</v>
      </c>
      <c r="C124" s="122"/>
      <c r="D124" s="122"/>
      <c r="E124" s="122">
        <v>30532</v>
      </c>
      <c r="F124" s="178">
        <v>1.2678014894810199</v>
      </c>
      <c r="G124" s="198">
        <v>2.8794925542600098E-3</v>
      </c>
      <c r="H124" s="198">
        <v>1.6714301219203399E-2</v>
      </c>
      <c r="I124" s="122">
        <v>166.70632861412301</v>
      </c>
      <c r="J124" s="198">
        <v>6.9730119219179904E-2</v>
      </c>
      <c r="K124" s="198">
        <v>3.7992925455260099E-3</v>
      </c>
      <c r="L124" s="122"/>
      <c r="M124" s="122">
        <v>806.37520702256995</v>
      </c>
      <c r="N124" s="122">
        <v>28386.169353265999</v>
      </c>
      <c r="O124" s="122">
        <v>19391.412700983801</v>
      </c>
      <c r="P124" s="178">
        <v>1.6283561200508601</v>
      </c>
      <c r="Q124" s="122">
        <v>2284.8907066318002</v>
      </c>
      <c r="R124" s="122">
        <v>87497.080062889596</v>
      </c>
      <c r="S124" s="122"/>
      <c r="T124" s="122"/>
    </row>
    <row r="125" spans="1:20" ht="12.75" x14ac:dyDescent="0.2">
      <c r="A125" s="122" t="s">
        <v>475</v>
      </c>
      <c r="B125" s="122">
        <v>4788</v>
      </c>
      <c r="C125" s="122"/>
      <c r="D125" s="122"/>
      <c r="E125" s="122">
        <v>44611</v>
      </c>
      <c r="F125" s="178">
        <v>1.2678014894810199</v>
      </c>
      <c r="G125" s="198">
        <v>1.14284219885977E-2</v>
      </c>
      <c r="H125" s="198">
        <v>2.6890243902439E-2</v>
      </c>
      <c r="I125" s="122">
        <v>203.65657367244501</v>
      </c>
      <c r="J125" s="198">
        <v>0.14769899800497599</v>
      </c>
      <c r="K125" s="198">
        <v>1.6632669072650201E-2</v>
      </c>
      <c r="L125" s="122"/>
      <c r="M125" s="122">
        <v>806.37520702256995</v>
      </c>
      <c r="N125" s="122">
        <v>28386.169353265999</v>
      </c>
      <c r="O125" s="122">
        <v>19391.412700983801</v>
      </c>
      <c r="P125" s="178">
        <v>1.6283561200508601</v>
      </c>
      <c r="Q125" s="122">
        <v>2284.8907066318002</v>
      </c>
      <c r="R125" s="122">
        <v>87497.080062889596</v>
      </c>
      <c r="S125" s="122"/>
      <c r="T125" s="122"/>
    </row>
    <row r="126" spans="1:20" ht="12.75" x14ac:dyDescent="0.2">
      <c r="A126" s="122" t="s">
        <v>476</v>
      </c>
      <c r="B126" s="122">
        <v>1846</v>
      </c>
      <c r="C126" s="122"/>
      <c r="D126" s="122"/>
      <c r="E126" s="122">
        <v>23887</v>
      </c>
      <c r="F126" s="178">
        <v>1.2678014894810199</v>
      </c>
      <c r="G126" s="198">
        <v>1.4756980784527099E-3</v>
      </c>
      <c r="H126" s="198">
        <v>7.59968868745136E-3</v>
      </c>
      <c r="I126" s="122">
        <v>149.809879514003</v>
      </c>
      <c r="J126" s="198">
        <v>2.4364717210197999E-2</v>
      </c>
      <c r="K126" s="198">
        <v>1.8420061121111901E-3</v>
      </c>
      <c r="L126" s="122"/>
      <c r="M126" s="122">
        <v>806.37520702256995</v>
      </c>
      <c r="N126" s="122">
        <v>28386.169353265999</v>
      </c>
      <c r="O126" s="122">
        <v>19391.412700983801</v>
      </c>
      <c r="P126" s="178">
        <v>1.6283561200508601</v>
      </c>
      <c r="Q126" s="122">
        <v>2284.8907066318002</v>
      </c>
      <c r="R126" s="122">
        <v>87497.080062889596</v>
      </c>
      <c r="S126" s="122"/>
      <c r="T126" s="122"/>
    </row>
    <row r="127" spans="1:20" ht="12.75" x14ac:dyDescent="0.2">
      <c r="A127" s="122" t="s">
        <v>477</v>
      </c>
      <c r="B127" s="122">
        <v>3638</v>
      </c>
      <c r="C127" s="122"/>
      <c r="D127" s="122"/>
      <c r="E127" s="122">
        <v>118542</v>
      </c>
      <c r="F127" s="178">
        <v>1.2678014894810199</v>
      </c>
      <c r="G127" s="198">
        <v>5.2822347072486297E-3</v>
      </c>
      <c r="H127" s="198">
        <v>1.2025834049780901E-2</v>
      </c>
      <c r="I127" s="122">
        <v>333.50262367783603</v>
      </c>
      <c r="J127" s="198">
        <v>0.158492348703413</v>
      </c>
      <c r="K127" s="198">
        <v>8.8576200840208494E-3</v>
      </c>
      <c r="L127" s="122"/>
      <c r="M127" s="122">
        <v>806.37520702256995</v>
      </c>
      <c r="N127" s="122">
        <v>28386.169353265999</v>
      </c>
      <c r="O127" s="122">
        <v>19391.412700983801</v>
      </c>
      <c r="P127" s="178">
        <v>1.6283561200508601</v>
      </c>
      <c r="Q127" s="122">
        <v>2284.8907066318002</v>
      </c>
      <c r="R127" s="122">
        <v>87497.080062889596</v>
      </c>
      <c r="S127" s="122"/>
      <c r="T127" s="122"/>
    </row>
    <row r="128" spans="1:20" ht="12.75" x14ac:dyDescent="0.2">
      <c r="A128" s="122" t="s">
        <v>478</v>
      </c>
      <c r="B128" s="122">
        <v>6934</v>
      </c>
      <c r="C128" s="122"/>
      <c r="D128" s="122"/>
      <c r="E128" s="122">
        <v>328494</v>
      </c>
      <c r="F128" s="178">
        <v>1.2678014894810199</v>
      </c>
      <c r="G128" s="198">
        <v>1.41296340268011E-2</v>
      </c>
      <c r="H128" s="198">
        <v>2.3610711200691002E-2</v>
      </c>
      <c r="I128" s="122">
        <v>566.72303641196697</v>
      </c>
      <c r="J128" s="198">
        <v>0.21024432714143901</v>
      </c>
      <c r="K128" s="198">
        <v>2.74342910372792E-2</v>
      </c>
      <c r="L128" s="122"/>
      <c r="M128" s="122">
        <v>806.37520702256995</v>
      </c>
      <c r="N128" s="122">
        <v>28386.169353265999</v>
      </c>
      <c r="O128" s="122">
        <v>19391.412700983801</v>
      </c>
      <c r="P128" s="178">
        <v>1.6283561200508601</v>
      </c>
      <c r="Q128" s="122">
        <v>2284.8907066318002</v>
      </c>
      <c r="R128" s="122">
        <v>87497.080062889596</v>
      </c>
      <c r="S128" s="122"/>
      <c r="T128" s="122"/>
    </row>
    <row r="129" spans="1:20" ht="12.75" x14ac:dyDescent="0.2">
      <c r="A129" s="122" t="s">
        <v>479</v>
      </c>
      <c r="B129" s="122">
        <v>3023</v>
      </c>
      <c r="C129" s="122"/>
      <c r="D129" s="122"/>
      <c r="E129" s="122">
        <v>13149</v>
      </c>
      <c r="F129" s="178">
        <v>1.2678014894810199</v>
      </c>
      <c r="G129" s="198">
        <v>3.7201815093669999E-3</v>
      </c>
      <c r="H129" s="198">
        <v>2.3865273775216099E-2</v>
      </c>
      <c r="I129" s="122">
        <v>100.677703589226</v>
      </c>
      <c r="J129" s="198">
        <v>5.8559586280325503E-2</v>
      </c>
      <c r="K129" s="198">
        <v>8.1375009506426295E-3</v>
      </c>
      <c r="L129" s="122"/>
      <c r="M129" s="122">
        <v>806.37520702256995</v>
      </c>
      <c r="N129" s="122">
        <v>28386.169353265999</v>
      </c>
      <c r="O129" s="122">
        <v>19391.412700983801</v>
      </c>
      <c r="P129" s="178">
        <v>1.6283561200508601</v>
      </c>
      <c r="Q129" s="122">
        <v>2284.8907066318002</v>
      </c>
      <c r="R129" s="122">
        <v>87497.080062889596</v>
      </c>
      <c r="S129" s="122"/>
      <c r="T129" s="122"/>
    </row>
    <row r="130" spans="1:20" ht="12.75" x14ac:dyDescent="0.2">
      <c r="A130" s="122" t="s">
        <v>480</v>
      </c>
      <c r="B130" s="122">
        <v>3952</v>
      </c>
      <c r="C130" s="122"/>
      <c r="D130" s="122"/>
      <c r="E130" s="122">
        <v>7338</v>
      </c>
      <c r="F130" s="178">
        <v>1.2678014894810199</v>
      </c>
      <c r="G130" s="198">
        <v>6.9274098301081097E-3</v>
      </c>
      <c r="H130" s="198">
        <v>3.9667079865415303E-2</v>
      </c>
      <c r="I130" s="122">
        <v>76.465678575423595</v>
      </c>
      <c r="J130" s="198">
        <v>9.0487871354592506E-2</v>
      </c>
      <c r="K130" s="198">
        <v>1.1583537748705399E-2</v>
      </c>
      <c r="L130" s="122"/>
      <c r="M130" s="122">
        <v>806.37520702256995</v>
      </c>
      <c r="N130" s="122">
        <v>28386.169353265999</v>
      </c>
      <c r="O130" s="122">
        <v>19391.412700983801</v>
      </c>
      <c r="P130" s="178">
        <v>1.6283561200508601</v>
      </c>
      <c r="Q130" s="122">
        <v>2284.8907066318002</v>
      </c>
      <c r="R130" s="122">
        <v>87497.080062889596</v>
      </c>
      <c r="S130" s="122"/>
      <c r="T130" s="122"/>
    </row>
    <row r="131" spans="1:20" ht="12.75" x14ac:dyDescent="0.2">
      <c r="A131" s="122" t="s">
        <v>481</v>
      </c>
      <c r="B131" s="122">
        <v>2620</v>
      </c>
      <c r="C131" s="122"/>
      <c r="D131" s="122"/>
      <c r="E131" s="122">
        <v>19485</v>
      </c>
      <c r="F131" s="178">
        <v>1.2678014894810199</v>
      </c>
      <c r="G131" s="198">
        <v>3.8790522624240899E-3</v>
      </c>
      <c r="H131" s="198">
        <v>1.97247977322388E-2</v>
      </c>
      <c r="I131" s="122">
        <v>118.924345699272</v>
      </c>
      <c r="J131" s="198">
        <v>4.8704131383115197E-2</v>
      </c>
      <c r="K131" s="198">
        <v>5.2861175263022803E-3</v>
      </c>
      <c r="L131" s="122"/>
      <c r="M131" s="122">
        <v>806.37520702256995</v>
      </c>
      <c r="N131" s="122">
        <v>28386.169353265999</v>
      </c>
      <c r="O131" s="122">
        <v>19391.412700983801</v>
      </c>
      <c r="P131" s="178">
        <v>1.6283561200508601</v>
      </c>
      <c r="Q131" s="122">
        <v>2284.8907066318002</v>
      </c>
      <c r="R131" s="122">
        <v>87497.080062889596</v>
      </c>
      <c r="S131" s="122"/>
      <c r="T131" s="122"/>
    </row>
    <row r="132" spans="1:20" ht="12.75" x14ac:dyDescent="0.2">
      <c r="A132" s="122" t="s">
        <v>482</v>
      </c>
      <c r="B132" s="122">
        <v>2809</v>
      </c>
      <c r="C132" s="122"/>
      <c r="D132" s="122"/>
      <c r="E132" s="122">
        <v>18742</v>
      </c>
      <c r="F132" s="178">
        <v>1.2678014894810199</v>
      </c>
      <c r="G132" s="198">
        <v>3.9661366627538903E-3</v>
      </c>
      <c r="H132" s="198">
        <v>2.8625614887690401E-2</v>
      </c>
      <c r="I132" s="122">
        <v>110.236110236165</v>
      </c>
      <c r="J132" s="198">
        <v>2.7371678582862002E-2</v>
      </c>
      <c r="K132" s="198">
        <v>5.7091025504215102E-3</v>
      </c>
      <c r="L132" s="122"/>
      <c r="M132" s="122">
        <v>806.37520702256995</v>
      </c>
      <c r="N132" s="122">
        <v>28386.169353265999</v>
      </c>
      <c r="O132" s="122">
        <v>19391.412700983801</v>
      </c>
      <c r="P132" s="178">
        <v>1.6283561200508601</v>
      </c>
      <c r="Q132" s="122">
        <v>2284.8907066318002</v>
      </c>
      <c r="R132" s="122">
        <v>87497.080062889596</v>
      </c>
      <c r="S132" s="122"/>
      <c r="T132" s="122"/>
    </row>
    <row r="133" spans="1:20" ht="12.75" x14ac:dyDescent="0.2">
      <c r="A133" s="122" t="s">
        <v>483</v>
      </c>
      <c r="B133" s="122">
        <v>2425</v>
      </c>
      <c r="C133" s="122"/>
      <c r="D133" s="122"/>
      <c r="E133" s="122">
        <v>15408</v>
      </c>
      <c r="F133" s="178">
        <v>1.2678014894810199</v>
      </c>
      <c r="G133" s="198">
        <v>4.1753201799930801E-3</v>
      </c>
      <c r="H133" s="198">
        <v>2.5684552365488202E-2</v>
      </c>
      <c r="I133" s="122">
        <v>107.15876072445</v>
      </c>
      <c r="J133" s="198">
        <v>2.6090342679127701E-2</v>
      </c>
      <c r="K133" s="198">
        <v>2.92056074766355E-3</v>
      </c>
      <c r="L133" s="122"/>
      <c r="M133" s="122">
        <v>806.37520702256995</v>
      </c>
      <c r="N133" s="122">
        <v>28386.169353265999</v>
      </c>
      <c r="O133" s="122">
        <v>19391.412700983801</v>
      </c>
      <c r="P133" s="178">
        <v>1.6283561200508601</v>
      </c>
      <c r="Q133" s="122">
        <v>2284.8907066318002</v>
      </c>
      <c r="R133" s="122">
        <v>87497.080062889596</v>
      </c>
      <c r="S133" s="122"/>
      <c r="T133" s="122"/>
    </row>
    <row r="134" spans="1:20" ht="12.75" x14ac:dyDescent="0.2">
      <c r="A134" s="122" t="s">
        <v>484</v>
      </c>
      <c r="B134" s="122">
        <v>2364</v>
      </c>
      <c r="C134" s="122"/>
      <c r="D134" s="122"/>
      <c r="E134" s="122">
        <v>23600</v>
      </c>
      <c r="F134" s="178">
        <v>1.2678014894810199</v>
      </c>
      <c r="G134" s="198">
        <v>2.7542372881355901E-3</v>
      </c>
      <c r="H134" s="198">
        <v>1.5592565773594001E-2</v>
      </c>
      <c r="I134" s="122">
        <v>144.13188405068499</v>
      </c>
      <c r="J134" s="198">
        <v>6.4067796610169495E-2</v>
      </c>
      <c r="K134" s="198">
        <v>3.3898305084745801E-3</v>
      </c>
      <c r="L134" s="122"/>
      <c r="M134" s="122">
        <v>806.37520702256995</v>
      </c>
      <c r="N134" s="122">
        <v>28386.169353265999</v>
      </c>
      <c r="O134" s="122">
        <v>19391.412700983801</v>
      </c>
      <c r="P134" s="178">
        <v>1.6283561200508601</v>
      </c>
      <c r="Q134" s="122">
        <v>2284.8907066318002</v>
      </c>
      <c r="R134" s="122">
        <v>87497.080062889596</v>
      </c>
      <c r="S134" s="122"/>
      <c r="T134" s="122"/>
    </row>
    <row r="135" spans="1:20" ht="12.75" x14ac:dyDescent="0.2">
      <c r="A135" s="122" t="s">
        <v>485</v>
      </c>
      <c r="B135" s="122">
        <v>3106</v>
      </c>
      <c r="C135" s="122"/>
      <c r="D135" s="122"/>
      <c r="E135" s="122">
        <v>13919</v>
      </c>
      <c r="F135" s="178">
        <v>1.2678014894810199</v>
      </c>
      <c r="G135" s="198">
        <v>4.7057978303038997E-3</v>
      </c>
      <c r="H135" s="198">
        <v>2.6864129498880701E-2</v>
      </c>
      <c r="I135" s="122">
        <v>97.036075765665601</v>
      </c>
      <c r="J135" s="198">
        <v>5.2805517637761298E-2</v>
      </c>
      <c r="K135" s="198">
        <v>8.1183993102952792E-3</v>
      </c>
      <c r="L135" s="122"/>
      <c r="M135" s="122">
        <v>806.37520702256995</v>
      </c>
      <c r="N135" s="122">
        <v>28386.169353265999</v>
      </c>
      <c r="O135" s="122">
        <v>19391.412700983801</v>
      </c>
      <c r="P135" s="178">
        <v>1.6283561200508601</v>
      </c>
      <c r="Q135" s="122">
        <v>2284.8907066318002</v>
      </c>
      <c r="R135" s="122">
        <v>87497.080062889596</v>
      </c>
      <c r="S135" s="122"/>
      <c r="T135" s="122"/>
    </row>
    <row r="136" spans="1:20" ht="12.75" x14ac:dyDescent="0.2">
      <c r="A136" s="122" t="s">
        <v>486</v>
      </c>
      <c r="B136" s="122">
        <v>2486</v>
      </c>
      <c r="C136" s="122"/>
      <c r="D136" s="122"/>
      <c r="E136" s="122">
        <v>20771</v>
      </c>
      <c r="F136" s="178">
        <v>1.2678014894810199</v>
      </c>
      <c r="G136" s="198">
        <v>2.54361048256383E-3</v>
      </c>
      <c r="H136" s="198">
        <v>1.9997861191316399E-2</v>
      </c>
      <c r="I136" s="122">
        <v>133.06013678033</v>
      </c>
      <c r="J136" s="198">
        <v>6.5475903904482199E-2</v>
      </c>
      <c r="K136" s="198">
        <v>3.75523566511001E-3</v>
      </c>
      <c r="L136" s="122"/>
      <c r="M136" s="122">
        <v>806.37520702256995</v>
      </c>
      <c r="N136" s="122">
        <v>28386.169353265999</v>
      </c>
      <c r="O136" s="122">
        <v>19391.412700983801</v>
      </c>
      <c r="P136" s="178">
        <v>1.6283561200508601</v>
      </c>
      <c r="Q136" s="122">
        <v>2284.8907066318002</v>
      </c>
      <c r="R136" s="122">
        <v>87497.080062889596</v>
      </c>
      <c r="S136" s="122"/>
      <c r="T136" s="122"/>
    </row>
    <row r="137" spans="1:20" ht="12.75" x14ac:dyDescent="0.2">
      <c r="A137" s="122" t="s">
        <v>487</v>
      </c>
      <c r="B137" s="122">
        <v>3006</v>
      </c>
      <c r="C137" s="122"/>
      <c r="D137" s="122"/>
      <c r="E137" s="122">
        <v>13330</v>
      </c>
      <c r="F137" s="178">
        <v>1.2678014894810199</v>
      </c>
      <c r="G137" s="198">
        <v>4.0447611902975703E-3</v>
      </c>
      <c r="H137" s="198">
        <v>2.85908203953508E-2</v>
      </c>
      <c r="I137" s="122">
        <v>95.906204178874702</v>
      </c>
      <c r="J137" s="198">
        <v>4.5011252813203298E-2</v>
      </c>
      <c r="K137" s="198">
        <v>7.2768192048011998E-3</v>
      </c>
      <c r="L137" s="122"/>
      <c r="M137" s="122">
        <v>806.37520702256995</v>
      </c>
      <c r="N137" s="122">
        <v>28386.169353265999</v>
      </c>
      <c r="O137" s="122">
        <v>19391.412700983801</v>
      </c>
      <c r="P137" s="178">
        <v>1.6283561200508601</v>
      </c>
      <c r="Q137" s="122">
        <v>2284.8907066318002</v>
      </c>
      <c r="R137" s="122">
        <v>87497.080062889596</v>
      </c>
      <c r="S137" s="122"/>
      <c r="T137" s="122"/>
    </row>
    <row r="138" spans="1:20" ht="12.75" x14ac:dyDescent="0.2">
      <c r="A138" s="122" t="s">
        <v>488</v>
      </c>
      <c r="B138" s="122">
        <v>3557</v>
      </c>
      <c r="C138" s="122"/>
      <c r="D138" s="122"/>
      <c r="E138" s="122">
        <v>43913</v>
      </c>
      <c r="F138" s="178">
        <v>1.2678014894810199</v>
      </c>
      <c r="G138" s="198">
        <v>4.6151860876429904E-3</v>
      </c>
      <c r="H138" s="198">
        <v>2.8345132503322799E-2</v>
      </c>
      <c r="I138" s="122">
        <v>191.723759612626</v>
      </c>
      <c r="J138" s="198">
        <v>0.10819119622890699</v>
      </c>
      <c r="K138" s="198">
        <v>8.6762462141051593E-3</v>
      </c>
      <c r="L138" s="122"/>
      <c r="M138" s="122">
        <v>806.37520702256995</v>
      </c>
      <c r="N138" s="122">
        <v>28386.169353265999</v>
      </c>
      <c r="O138" s="122">
        <v>19391.412700983801</v>
      </c>
      <c r="P138" s="178">
        <v>1.6283561200508601</v>
      </c>
      <c r="Q138" s="122">
        <v>2284.8907066318002</v>
      </c>
      <c r="R138" s="122">
        <v>87497.080062889596</v>
      </c>
      <c r="S138" s="122"/>
      <c r="T138" s="122"/>
    </row>
    <row r="139" spans="1:20" ht="12.75" x14ac:dyDescent="0.2">
      <c r="A139" s="122" t="s">
        <v>489</v>
      </c>
      <c r="B139" s="122">
        <v>1940</v>
      </c>
      <c r="C139" s="122"/>
      <c r="D139" s="122"/>
      <c r="E139" s="122">
        <v>35257</v>
      </c>
      <c r="F139" s="178">
        <v>1.2678014894810199</v>
      </c>
      <c r="G139" s="198">
        <v>1.62379102022293E-3</v>
      </c>
      <c r="H139" s="198">
        <v>1.01385917589061E-2</v>
      </c>
      <c r="I139" s="122">
        <v>178.770802985275</v>
      </c>
      <c r="J139" s="198">
        <v>2.68031880194004E-2</v>
      </c>
      <c r="K139" s="198">
        <v>1.47488442011515E-3</v>
      </c>
      <c r="L139" s="122"/>
      <c r="M139" s="122">
        <v>806.37520702256995</v>
      </c>
      <c r="N139" s="122">
        <v>28386.169353265999</v>
      </c>
      <c r="O139" s="122">
        <v>19391.412700983801</v>
      </c>
      <c r="P139" s="178">
        <v>1.6283561200508601</v>
      </c>
      <c r="Q139" s="122">
        <v>2284.8907066318002</v>
      </c>
      <c r="R139" s="122">
        <v>87497.080062889596</v>
      </c>
      <c r="S139" s="122"/>
      <c r="T139" s="122"/>
    </row>
    <row r="140" spans="1:20" ht="12.75" x14ac:dyDescent="0.2">
      <c r="A140" s="122" t="s">
        <v>490</v>
      </c>
      <c r="B140" s="122">
        <v>2440</v>
      </c>
      <c r="C140" s="122"/>
      <c r="D140" s="122"/>
      <c r="E140" s="122">
        <v>29448</v>
      </c>
      <c r="F140" s="178">
        <v>1.2678014894810199</v>
      </c>
      <c r="G140" s="198">
        <v>3.1241510459114399E-3</v>
      </c>
      <c r="H140" s="198">
        <v>1.50463835885059E-2</v>
      </c>
      <c r="I140" s="122">
        <v>155.65667348366401</v>
      </c>
      <c r="J140" s="198">
        <v>5.2091822874218999E-2</v>
      </c>
      <c r="K140" s="198">
        <v>4.1768541157294198E-3</v>
      </c>
      <c r="L140" s="122"/>
      <c r="M140" s="122">
        <v>806.37520702256995</v>
      </c>
      <c r="N140" s="122">
        <v>28386.169353265999</v>
      </c>
      <c r="O140" s="122">
        <v>19391.412700983801</v>
      </c>
      <c r="P140" s="178">
        <v>1.6283561200508601</v>
      </c>
      <c r="Q140" s="122">
        <v>2284.8907066318002</v>
      </c>
      <c r="R140" s="122">
        <v>87497.080062889596</v>
      </c>
      <c r="S140" s="122"/>
      <c r="T140" s="122"/>
    </row>
    <row r="141" spans="1:20" ht="12.75" x14ac:dyDescent="0.2">
      <c r="A141" s="122" t="s">
        <v>491</v>
      </c>
      <c r="B141" s="122">
        <v>3524</v>
      </c>
      <c r="C141" s="122"/>
      <c r="D141" s="122"/>
      <c r="E141" s="122">
        <v>15528</v>
      </c>
      <c r="F141" s="178">
        <v>1.2678014894810199</v>
      </c>
      <c r="G141" s="198">
        <v>5.5652155246436602E-3</v>
      </c>
      <c r="H141" s="198">
        <v>3.4564958283671003E-2</v>
      </c>
      <c r="I141" s="122">
        <v>118.848643240047</v>
      </c>
      <c r="J141" s="198">
        <v>5.1391035548686202E-2</v>
      </c>
      <c r="K141" s="198">
        <v>9.5311695002576E-3</v>
      </c>
      <c r="L141" s="122"/>
      <c r="M141" s="122">
        <v>806.37520702256995</v>
      </c>
      <c r="N141" s="122">
        <v>28386.169353265999</v>
      </c>
      <c r="O141" s="122">
        <v>19391.412700983801</v>
      </c>
      <c r="P141" s="178">
        <v>1.6283561200508601</v>
      </c>
      <c r="Q141" s="122">
        <v>2284.8907066318002</v>
      </c>
      <c r="R141" s="122">
        <v>87497.080062889596</v>
      </c>
      <c r="S141" s="122"/>
      <c r="T141" s="122"/>
    </row>
    <row r="142" spans="1:20" ht="12.75" x14ac:dyDescent="0.2">
      <c r="A142" s="122" t="s">
        <v>492</v>
      </c>
      <c r="B142" s="122">
        <v>2702</v>
      </c>
      <c r="C142" s="122"/>
      <c r="D142" s="122"/>
      <c r="E142" s="122">
        <v>41336</v>
      </c>
      <c r="F142" s="178">
        <v>1.2678014894810199</v>
      </c>
      <c r="G142" s="198">
        <v>3.54009418747178E-3</v>
      </c>
      <c r="H142" s="198">
        <v>1.9236016371077799E-2</v>
      </c>
      <c r="I142" s="122">
        <v>186.24177834202499</v>
      </c>
      <c r="J142" s="198">
        <v>5.5520611573446899E-2</v>
      </c>
      <c r="K142" s="198">
        <v>4.8142055351267704E-3</v>
      </c>
      <c r="L142" s="122"/>
      <c r="M142" s="122">
        <v>806.37520702256995</v>
      </c>
      <c r="N142" s="122">
        <v>28386.169353265999</v>
      </c>
      <c r="O142" s="122">
        <v>19391.412700983801</v>
      </c>
      <c r="P142" s="178">
        <v>1.6283561200508601</v>
      </c>
      <c r="Q142" s="122">
        <v>2284.8907066318002</v>
      </c>
      <c r="R142" s="122">
        <v>87497.080062889596</v>
      </c>
      <c r="S142" s="122"/>
      <c r="T142" s="122"/>
    </row>
    <row r="143" spans="1:20" ht="12.75" x14ac:dyDescent="0.2">
      <c r="A143" s="122" t="s">
        <v>493</v>
      </c>
      <c r="B143" s="122">
        <v>2958</v>
      </c>
      <c r="C143" s="122"/>
      <c r="D143" s="122"/>
      <c r="E143" s="122">
        <v>9958</v>
      </c>
      <c r="F143" s="178">
        <v>1.2678014894810199</v>
      </c>
      <c r="G143" s="198">
        <v>4.3013992100154001E-3</v>
      </c>
      <c r="H143" s="198">
        <v>2.91390728476821E-2</v>
      </c>
      <c r="I143" s="122">
        <v>85.052924699859702</v>
      </c>
      <c r="J143" s="198">
        <v>6.4671620807391E-2</v>
      </c>
      <c r="K143" s="198">
        <v>6.3265716007230403E-3</v>
      </c>
      <c r="L143" s="122"/>
      <c r="M143" s="122">
        <v>806.37520702256995</v>
      </c>
      <c r="N143" s="122">
        <v>28386.169353265999</v>
      </c>
      <c r="O143" s="122">
        <v>19391.412700983801</v>
      </c>
      <c r="P143" s="178">
        <v>1.6283561200508601</v>
      </c>
      <c r="Q143" s="122">
        <v>2284.8907066318002</v>
      </c>
      <c r="R143" s="122">
        <v>87497.080062889596</v>
      </c>
      <c r="S143" s="122"/>
      <c r="T143" s="122"/>
    </row>
    <row r="144" spans="1:20" ht="12.75" x14ac:dyDescent="0.2">
      <c r="A144" s="122" t="s">
        <v>494</v>
      </c>
      <c r="B144" s="122">
        <v>3436</v>
      </c>
      <c r="C144" s="122"/>
      <c r="D144" s="122"/>
      <c r="E144" s="122">
        <v>14406</v>
      </c>
      <c r="F144" s="178">
        <v>1.2678014894810199</v>
      </c>
      <c r="G144" s="198">
        <v>3.72529964366699E-3</v>
      </c>
      <c r="H144" s="198">
        <v>3.34678775647494E-2</v>
      </c>
      <c r="I144" s="122">
        <v>105.090437243357</v>
      </c>
      <c r="J144" s="198">
        <v>8.5242260169373904E-2</v>
      </c>
      <c r="K144" s="198">
        <v>8.9546022490628908E-3</v>
      </c>
      <c r="L144" s="122"/>
      <c r="M144" s="122">
        <v>806.37520702256995</v>
      </c>
      <c r="N144" s="122">
        <v>28386.169353265999</v>
      </c>
      <c r="O144" s="122">
        <v>19391.412700983801</v>
      </c>
      <c r="P144" s="178">
        <v>1.6283561200508601</v>
      </c>
      <c r="Q144" s="122">
        <v>2284.8907066318002</v>
      </c>
      <c r="R144" s="122">
        <v>87497.080062889596</v>
      </c>
      <c r="S144" s="122"/>
      <c r="T144" s="122"/>
    </row>
    <row r="145" spans="1:20" ht="14.25" customHeight="1" x14ac:dyDescent="0.2">
      <c r="A145" s="19" t="s">
        <v>495</v>
      </c>
      <c r="B145" s="122"/>
      <c r="C145" s="122"/>
      <c r="D145" s="122"/>
      <c r="E145" s="19"/>
      <c r="F145" s="178"/>
      <c r="G145" s="198"/>
      <c r="H145" s="198"/>
      <c r="I145" s="122"/>
      <c r="J145" s="198"/>
      <c r="K145" s="198"/>
      <c r="L145" s="122"/>
      <c r="M145" s="122"/>
      <c r="N145" s="122"/>
      <c r="O145" s="122"/>
      <c r="P145" s="178"/>
      <c r="Q145" s="122"/>
      <c r="R145" s="122"/>
      <c r="S145" s="122"/>
      <c r="T145" s="122"/>
    </row>
    <row r="146" spans="1:20" ht="12.75" x14ac:dyDescent="0.2">
      <c r="A146" s="122" t="s">
        <v>496</v>
      </c>
      <c r="B146" s="122">
        <v>3033</v>
      </c>
      <c r="C146" s="122"/>
      <c r="D146" s="122"/>
      <c r="E146" s="122">
        <v>43867</v>
      </c>
      <c r="F146" s="178">
        <v>1.2678014894810199</v>
      </c>
      <c r="G146" s="198">
        <v>4.1736005045554404E-3</v>
      </c>
      <c r="H146" s="198">
        <v>1.97408516388882E-2</v>
      </c>
      <c r="I146" s="122">
        <v>184.317660575432</v>
      </c>
      <c r="J146" s="198">
        <v>6.2187977295005401E-2</v>
      </c>
      <c r="K146" s="198">
        <v>7.3403697540292204E-3</v>
      </c>
      <c r="L146" s="122"/>
      <c r="M146" s="122">
        <v>806.37520702256995</v>
      </c>
      <c r="N146" s="122">
        <v>28386.169353265999</v>
      </c>
      <c r="O146" s="122">
        <v>19391.412700983801</v>
      </c>
      <c r="P146" s="178">
        <v>1.6283561200508601</v>
      </c>
      <c r="Q146" s="122">
        <v>2284.8907066318002</v>
      </c>
      <c r="R146" s="122">
        <v>87497.080062889596</v>
      </c>
      <c r="S146" s="122"/>
      <c r="T146" s="122"/>
    </row>
    <row r="147" spans="1:20" ht="12.75" x14ac:dyDescent="0.2">
      <c r="A147" s="122" t="s">
        <v>497</v>
      </c>
      <c r="B147" s="122">
        <v>3376</v>
      </c>
      <c r="C147" s="122"/>
      <c r="D147" s="122"/>
      <c r="E147" s="122">
        <v>98538</v>
      </c>
      <c r="F147" s="178">
        <v>1.2678014894810199</v>
      </c>
      <c r="G147" s="198">
        <v>5.0851786451250602E-3</v>
      </c>
      <c r="H147" s="198">
        <v>1.9013972202799299E-2</v>
      </c>
      <c r="I147" s="122">
        <v>298.85615268888102</v>
      </c>
      <c r="J147" s="198">
        <v>0.109500903204855</v>
      </c>
      <c r="K147" s="198">
        <v>6.9313361342832197E-3</v>
      </c>
      <c r="L147" s="122"/>
      <c r="M147" s="122">
        <v>806.37520702256995</v>
      </c>
      <c r="N147" s="122">
        <v>28386.169353265999</v>
      </c>
      <c r="O147" s="122">
        <v>19391.412700983801</v>
      </c>
      <c r="P147" s="178">
        <v>1.6283561200508601</v>
      </c>
      <c r="Q147" s="122">
        <v>2284.8907066318002</v>
      </c>
      <c r="R147" s="122">
        <v>87497.080062889596</v>
      </c>
      <c r="S147" s="122"/>
      <c r="T147" s="122"/>
    </row>
    <row r="148" spans="1:20" ht="12.75" x14ac:dyDescent="0.2">
      <c r="A148" s="122" t="s">
        <v>498</v>
      </c>
      <c r="B148" s="122">
        <v>3642</v>
      </c>
      <c r="C148" s="122"/>
      <c r="D148" s="122"/>
      <c r="E148" s="122">
        <v>10954</v>
      </c>
      <c r="F148" s="178">
        <v>1.2678014894810199</v>
      </c>
      <c r="G148" s="198">
        <v>8.9388959892885405E-3</v>
      </c>
      <c r="H148" s="198">
        <v>2.5959780621572202E-2</v>
      </c>
      <c r="I148" s="122">
        <v>84.498520697110393</v>
      </c>
      <c r="J148" s="198">
        <v>5.13054591929889E-2</v>
      </c>
      <c r="K148" s="198">
        <v>1.20503925506664E-2</v>
      </c>
      <c r="L148" s="122"/>
      <c r="M148" s="122">
        <v>806.37520702256995</v>
      </c>
      <c r="N148" s="122">
        <v>28386.169353265999</v>
      </c>
      <c r="O148" s="122">
        <v>19391.412700983801</v>
      </c>
      <c r="P148" s="178">
        <v>1.6283561200508601</v>
      </c>
      <c r="Q148" s="122">
        <v>2284.8907066318002</v>
      </c>
      <c r="R148" s="122">
        <v>87497.080062889596</v>
      </c>
      <c r="S148" s="122"/>
      <c r="T148" s="122"/>
    </row>
    <row r="149" spans="1:20" ht="12.75" x14ac:dyDescent="0.2">
      <c r="A149" s="122" t="s">
        <v>499</v>
      </c>
      <c r="B149" s="122">
        <v>2493</v>
      </c>
      <c r="C149" s="122"/>
      <c r="D149" s="122"/>
      <c r="E149" s="122">
        <v>80442</v>
      </c>
      <c r="F149" s="178">
        <v>1.2678014894810199</v>
      </c>
      <c r="G149" s="198">
        <v>1.9931544881198102E-3</v>
      </c>
      <c r="H149" s="198">
        <v>1.44962616319725E-2</v>
      </c>
      <c r="I149" s="122">
        <v>261.346513273087</v>
      </c>
      <c r="J149" s="198">
        <v>3.5764898933392998E-2</v>
      </c>
      <c r="K149" s="198">
        <v>3.6050819223788599E-3</v>
      </c>
      <c r="L149" s="122"/>
      <c r="M149" s="122">
        <v>806.37520702256995</v>
      </c>
      <c r="N149" s="122">
        <v>28386.169353265999</v>
      </c>
      <c r="O149" s="122">
        <v>19391.412700983801</v>
      </c>
      <c r="P149" s="178">
        <v>1.6283561200508601</v>
      </c>
      <c r="Q149" s="122">
        <v>2284.8907066318002</v>
      </c>
      <c r="R149" s="122">
        <v>87497.080062889596</v>
      </c>
      <c r="S149" s="122"/>
      <c r="T149" s="122"/>
    </row>
    <row r="150" spans="1:20" ht="12.75" x14ac:dyDescent="0.2">
      <c r="A150" s="122" t="s">
        <v>500</v>
      </c>
      <c r="B150" s="122">
        <v>3081</v>
      </c>
      <c r="C150" s="122"/>
      <c r="D150" s="122"/>
      <c r="E150" s="122">
        <v>24664</v>
      </c>
      <c r="F150" s="178">
        <v>1.2678014894810199</v>
      </c>
      <c r="G150" s="198">
        <v>4.4430478970699499E-3</v>
      </c>
      <c r="H150" s="198">
        <v>2.1808460744770702E-2</v>
      </c>
      <c r="I150" s="122">
        <v>132.35935932150801</v>
      </c>
      <c r="J150" s="198">
        <v>2.0434641582873801E-2</v>
      </c>
      <c r="K150" s="198">
        <v>9.2847875445994203E-3</v>
      </c>
      <c r="L150" s="122"/>
      <c r="M150" s="122">
        <v>806.37520702256995</v>
      </c>
      <c r="N150" s="122">
        <v>28386.169353265999</v>
      </c>
      <c r="O150" s="122">
        <v>19391.412700983801</v>
      </c>
      <c r="P150" s="178">
        <v>1.6283561200508601</v>
      </c>
      <c r="Q150" s="122">
        <v>2284.8907066318002</v>
      </c>
      <c r="R150" s="122">
        <v>87497.080062889596</v>
      </c>
      <c r="S150" s="122"/>
      <c r="T150" s="122"/>
    </row>
    <row r="151" spans="1:20" ht="12.75" x14ac:dyDescent="0.2">
      <c r="A151" s="122" t="s">
        <v>501</v>
      </c>
      <c r="B151" s="122">
        <v>2811</v>
      </c>
      <c r="C151" s="122"/>
      <c r="D151" s="122"/>
      <c r="E151" s="122">
        <v>61868</v>
      </c>
      <c r="F151" s="178">
        <v>1.2678014894810199</v>
      </c>
      <c r="G151" s="198">
        <v>3.5573047994655301E-3</v>
      </c>
      <c r="H151" s="198">
        <v>1.61229441898086E-2</v>
      </c>
      <c r="I151" s="122">
        <v>221.21482771279099</v>
      </c>
      <c r="J151" s="198">
        <v>9.2034654425551199E-2</v>
      </c>
      <c r="K151" s="198">
        <v>4.8813603155104402E-3</v>
      </c>
      <c r="L151" s="122"/>
      <c r="M151" s="122">
        <v>806.37520702256995</v>
      </c>
      <c r="N151" s="122">
        <v>28386.169353265999</v>
      </c>
      <c r="O151" s="122">
        <v>19391.412700983801</v>
      </c>
      <c r="P151" s="178">
        <v>1.6283561200508601</v>
      </c>
      <c r="Q151" s="122">
        <v>2284.8907066318002</v>
      </c>
      <c r="R151" s="122">
        <v>87497.080062889596</v>
      </c>
      <c r="S151" s="122"/>
      <c r="T151" s="122"/>
    </row>
    <row r="152" spans="1:20" ht="14.25" customHeight="1" x14ac:dyDescent="0.2">
      <c r="A152" s="19" t="s">
        <v>502</v>
      </c>
      <c r="B152" s="122"/>
      <c r="C152" s="122"/>
      <c r="D152" s="122"/>
      <c r="E152" s="19"/>
      <c r="F152" s="178"/>
      <c r="G152" s="198"/>
      <c r="H152" s="198"/>
      <c r="I152" s="122"/>
      <c r="J152" s="198"/>
      <c r="K152" s="198"/>
      <c r="L152" s="122"/>
      <c r="M152" s="122"/>
      <c r="N152" s="122"/>
      <c r="O152" s="122"/>
      <c r="P152" s="178"/>
      <c r="Q152" s="122"/>
      <c r="R152" s="122"/>
      <c r="S152" s="122"/>
      <c r="T152" s="122"/>
    </row>
    <row r="153" spans="1:20" ht="12.75" x14ac:dyDescent="0.2">
      <c r="A153" s="122" t="s">
        <v>503</v>
      </c>
      <c r="B153" s="122">
        <v>3188</v>
      </c>
      <c r="C153" s="122"/>
      <c r="D153" s="122"/>
      <c r="E153" s="122">
        <v>29549</v>
      </c>
      <c r="F153" s="178">
        <v>1.2678014894810199</v>
      </c>
      <c r="G153" s="198">
        <v>2.2081965548749502E-3</v>
      </c>
      <c r="H153" s="198">
        <v>2.8845007747626002E-2</v>
      </c>
      <c r="I153" s="122">
        <v>154.97741770980701</v>
      </c>
      <c r="J153" s="198">
        <v>9.3945649598971198E-2</v>
      </c>
      <c r="K153" s="198">
        <v>7.0729973941588602E-3</v>
      </c>
      <c r="L153" s="122"/>
      <c r="M153" s="122">
        <v>806.37520702256995</v>
      </c>
      <c r="N153" s="122">
        <v>28386.169353265999</v>
      </c>
      <c r="O153" s="122">
        <v>19391.412700983801</v>
      </c>
      <c r="P153" s="178">
        <v>1.6283561200508601</v>
      </c>
      <c r="Q153" s="122">
        <v>2284.8907066318002</v>
      </c>
      <c r="R153" s="122">
        <v>87497.080062889596</v>
      </c>
      <c r="S153" s="122"/>
      <c r="T153" s="122"/>
    </row>
    <row r="154" spans="1:20" ht="12.75" x14ac:dyDescent="0.2">
      <c r="A154" s="122" t="s">
        <v>504</v>
      </c>
      <c r="B154" s="122">
        <v>2623</v>
      </c>
      <c r="C154" s="122"/>
      <c r="D154" s="122"/>
      <c r="E154" s="122">
        <v>40045</v>
      </c>
      <c r="F154" s="178">
        <v>1.2678014894810199</v>
      </c>
      <c r="G154" s="198">
        <v>2.0705872560036601E-3</v>
      </c>
      <c r="H154" s="198">
        <v>2.1751333146225099E-2</v>
      </c>
      <c r="I154" s="122">
        <v>181.12150617748301</v>
      </c>
      <c r="J154" s="198">
        <v>6.2080159820202298E-2</v>
      </c>
      <c r="K154" s="198">
        <v>3.9455612436009504E-3</v>
      </c>
      <c r="L154" s="122"/>
      <c r="M154" s="122">
        <v>806.37520702256995</v>
      </c>
      <c r="N154" s="122">
        <v>28386.169353265999</v>
      </c>
      <c r="O154" s="122">
        <v>19391.412700983801</v>
      </c>
      <c r="P154" s="178">
        <v>1.6283561200508601</v>
      </c>
      <c r="Q154" s="122">
        <v>2284.8907066318002</v>
      </c>
      <c r="R154" s="122">
        <v>87497.080062889596</v>
      </c>
      <c r="S154" s="122"/>
      <c r="T154" s="122"/>
    </row>
    <row r="155" spans="1:20" ht="12.75" x14ac:dyDescent="0.2">
      <c r="A155" s="122" t="s">
        <v>505</v>
      </c>
      <c r="B155" s="122">
        <v>3809</v>
      </c>
      <c r="C155" s="122"/>
      <c r="D155" s="122"/>
      <c r="E155" s="122">
        <v>9940</v>
      </c>
      <c r="F155" s="178">
        <v>1.2678014894810199</v>
      </c>
      <c r="G155" s="198">
        <v>5.6086519114688102E-3</v>
      </c>
      <c r="H155" s="198">
        <v>2.76400594942985E-2</v>
      </c>
      <c r="I155" s="122">
        <v>81.682311426648596</v>
      </c>
      <c r="J155" s="198">
        <v>7.1830985915493001E-2</v>
      </c>
      <c r="K155" s="198">
        <v>1.37826961770624E-2</v>
      </c>
      <c r="L155" s="122"/>
      <c r="M155" s="122">
        <v>806.37520702256995</v>
      </c>
      <c r="N155" s="122">
        <v>28386.169353265999</v>
      </c>
      <c r="O155" s="122">
        <v>19391.412700983801</v>
      </c>
      <c r="P155" s="178">
        <v>1.6283561200508601</v>
      </c>
      <c r="Q155" s="122">
        <v>2284.8907066318002</v>
      </c>
      <c r="R155" s="122">
        <v>87497.080062889596</v>
      </c>
      <c r="S155" s="122"/>
      <c r="T155" s="122"/>
    </row>
    <row r="156" spans="1:20" ht="12.75" x14ac:dyDescent="0.2">
      <c r="A156" s="122" t="s">
        <v>506</v>
      </c>
      <c r="B156" s="122">
        <v>2464</v>
      </c>
      <c r="C156" s="122"/>
      <c r="D156" s="122"/>
      <c r="E156" s="122">
        <v>9102</v>
      </c>
      <c r="F156" s="178">
        <v>1.2678014894810199</v>
      </c>
      <c r="G156" s="198">
        <v>1.95012085255988E-3</v>
      </c>
      <c r="H156" s="198">
        <v>2.4945507386776498E-2</v>
      </c>
      <c r="I156" s="122">
        <v>73.341666193235596</v>
      </c>
      <c r="J156" s="198">
        <v>2.856515051637E-2</v>
      </c>
      <c r="K156" s="198">
        <v>4.7242364315535001E-3</v>
      </c>
      <c r="L156" s="122"/>
      <c r="M156" s="122">
        <v>806.37520702256995</v>
      </c>
      <c r="N156" s="122">
        <v>28386.169353265999</v>
      </c>
      <c r="O156" s="122">
        <v>19391.412700983801</v>
      </c>
      <c r="P156" s="178">
        <v>1.6283561200508601</v>
      </c>
      <c r="Q156" s="122">
        <v>2284.8907066318002</v>
      </c>
      <c r="R156" s="122">
        <v>87497.080062889596</v>
      </c>
      <c r="S156" s="122"/>
      <c r="T156" s="122"/>
    </row>
    <row r="157" spans="1:20" ht="12.75" x14ac:dyDescent="0.2">
      <c r="A157" s="122" t="s">
        <v>507</v>
      </c>
      <c r="B157" s="122">
        <v>3795</v>
      </c>
      <c r="C157" s="122"/>
      <c r="D157" s="122"/>
      <c r="E157" s="122">
        <v>109880</v>
      </c>
      <c r="F157" s="178">
        <v>1.2678014894810199</v>
      </c>
      <c r="G157" s="198">
        <v>5.8488047567042799E-3</v>
      </c>
      <c r="H157" s="198">
        <v>2.51761173345652E-2</v>
      </c>
      <c r="I157" s="122">
        <v>313.97133627132303</v>
      </c>
      <c r="J157" s="198">
        <v>0.1355387695668</v>
      </c>
      <c r="K157" s="198">
        <v>8.1361485256643603E-3</v>
      </c>
      <c r="L157" s="122"/>
      <c r="M157" s="122">
        <v>806.37520702256995</v>
      </c>
      <c r="N157" s="122">
        <v>28386.169353265999</v>
      </c>
      <c r="O157" s="122">
        <v>19391.412700983801</v>
      </c>
      <c r="P157" s="178">
        <v>1.6283561200508601</v>
      </c>
      <c r="Q157" s="122">
        <v>2284.8907066318002</v>
      </c>
      <c r="R157" s="122">
        <v>87497.080062889596</v>
      </c>
      <c r="S157" s="122"/>
      <c r="T157" s="122"/>
    </row>
    <row r="158" spans="1:20" ht="12.75" x14ac:dyDescent="0.2">
      <c r="A158" s="122" t="s">
        <v>508</v>
      </c>
      <c r="B158" s="122">
        <v>3010</v>
      </c>
      <c r="C158" s="122"/>
      <c r="D158" s="122"/>
      <c r="E158" s="122">
        <v>4777</v>
      </c>
      <c r="F158" s="178">
        <v>1.2678014894810199</v>
      </c>
      <c r="G158" s="198">
        <v>4.5356220780127E-3</v>
      </c>
      <c r="H158" s="198">
        <v>3.2362459546925598E-2</v>
      </c>
      <c r="I158" s="122">
        <v>54.717456081217797</v>
      </c>
      <c r="J158" s="198">
        <v>6.76156583629893E-2</v>
      </c>
      <c r="K158" s="198">
        <v>6.4894285116181699E-3</v>
      </c>
      <c r="L158" s="122"/>
      <c r="M158" s="122">
        <v>806.37520702256995</v>
      </c>
      <c r="N158" s="122">
        <v>28386.169353265999</v>
      </c>
      <c r="O158" s="122">
        <v>19391.412700983801</v>
      </c>
      <c r="P158" s="178">
        <v>1.6283561200508601</v>
      </c>
      <c r="Q158" s="122">
        <v>2284.8907066318002</v>
      </c>
      <c r="R158" s="122">
        <v>87497.080062889596</v>
      </c>
      <c r="S158" s="122"/>
      <c r="T158" s="122"/>
    </row>
    <row r="159" spans="1:20" ht="12.75" x14ac:dyDescent="0.2">
      <c r="A159" s="122" t="s">
        <v>509</v>
      </c>
      <c r="B159" s="122">
        <v>2409</v>
      </c>
      <c r="C159" s="122"/>
      <c r="D159" s="122"/>
      <c r="E159" s="122">
        <v>5620</v>
      </c>
      <c r="F159" s="178">
        <v>1.2678014894810199</v>
      </c>
      <c r="G159" s="198">
        <v>1.4531435349940699E-3</v>
      </c>
      <c r="H159" s="198">
        <v>3.22079937912301E-2</v>
      </c>
      <c r="I159" s="122">
        <v>50.783855702378503</v>
      </c>
      <c r="J159" s="198">
        <v>2.84697508896797E-2</v>
      </c>
      <c r="K159" s="198">
        <v>3.2028469750889701E-3</v>
      </c>
      <c r="L159" s="122"/>
      <c r="M159" s="122">
        <v>806.37520702256995</v>
      </c>
      <c r="N159" s="122">
        <v>28386.169353265999</v>
      </c>
      <c r="O159" s="122">
        <v>19391.412700983801</v>
      </c>
      <c r="P159" s="178">
        <v>1.6283561200508601</v>
      </c>
      <c r="Q159" s="122">
        <v>2284.8907066318002</v>
      </c>
      <c r="R159" s="122">
        <v>87497.080062889596</v>
      </c>
      <c r="S159" s="122"/>
      <c r="T159" s="122"/>
    </row>
    <row r="160" spans="1:20" ht="12.75" x14ac:dyDescent="0.2">
      <c r="A160" s="122" t="s">
        <v>510</v>
      </c>
      <c r="B160" s="122">
        <v>3512</v>
      </c>
      <c r="C160" s="122"/>
      <c r="D160" s="122"/>
      <c r="E160" s="122">
        <v>32806</v>
      </c>
      <c r="F160" s="178">
        <v>1.2678014894810199</v>
      </c>
      <c r="G160" s="198">
        <v>6.12438781523705E-3</v>
      </c>
      <c r="H160" s="198">
        <v>2.1057079474629401E-2</v>
      </c>
      <c r="I160" s="122">
        <v>155.148316136528</v>
      </c>
      <c r="J160" s="198">
        <v>6.6817045662378796E-2</v>
      </c>
      <c r="K160" s="198">
        <v>1.11564957629702E-2</v>
      </c>
      <c r="L160" s="122"/>
      <c r="M160" s="122">
        <v>806.37520702256995</v>
      </c>
      <c r="N160" s="122">
        <v>28386.169353265999</v>
      </c>
      <c r="O160" s="122">
        <v>19391.412700983801</v>
      </c>
      <c r="P160" s="178">
        <v>1.6283561200508601</v>
      </c>
      <c r="Q160" s="122">
        <v>2284.8907066318002</v>
      </c>
      <c r="R160" s="122">
        <v>87497.080062889596</v>
      </c>
      <c r="S160" s="122"/>
      <c r="T160" s="122"/>
    </row>
    <row r="161" spans="1:20" ht="12.75" x14ac:dyDescent="0.2">
      <c r="A161" s="122" t="s">
        <v>511</v>
      </c>
      <c r="B161" s="122">
        <v>3574</v>
      </c>
      <c r="C161" s="122"/>
      <c r="D161" s="122"/>
      <c r="E161" s="122">
        <v>6627</v>
      </c>
      <c r="F161" s="178">
        <v>1.2678014894810199</v>
      </c>
      <c r="G161" s="198">
        <v>4.4137618832050703E-3</v>
      </c>
      <c r="H161" s="198">
        <v>2.9618216058894E-2</v>
      </c>
      <c r="I161" s="122">
        <v>61.261733569986397</v>
      </c>
      <c r="J161" s="198">
        <v>2.2483778481967701E-2</v>
      </c>
      <c r="K161" s="198">
        <v>1.32790101101554E-2</v>
      </c>
      <c r="L161" s="122"/>
      <c r="M161" s="122">
        <v>806.37520702256995</v>
      </c>
      <c r="N161" s="122">
        <v>28386.169353265999</v>
      </c>
      <c r="O161" s="122">
        <v>19391.412700983801</v>
      </c>
      <c r="P161" s="178">
        <v>1.6283561200508601</v>
      </c>
      <c r="Q161" s="122">
        <v>2284.8907066318002</v>
      </c>
      <c r="R161" s="122">
        <v>87497.080062889596</v>
      </c>
      <c r="S161" s="122"/>
      <c r="T161" s="122"/>
    </row>
    <row r="162" spans="1:20" ht="12.75" x14ac:dyDescent="0.2">
      <c r="A162" s="122" t="s">
        <v>512</v>
      </c>
      <c r="B162" s="122">
        <v>2214</v>
      </c>
      <c r="C162" s="122"/>
      <c r="D162" s="122"/>
      <c r="E162" s="122">
        <v>5721</v>
      </c>
      <c r="F162" s="178">
        <v>1.2678014894810199</v>
      </c>
      <c r="G162" s="198">
        <v>2.4179921925071399E-3</v>
      </c>
      <c r="H162" s="198">
        <v>2.4491333835719699E-2</v>
      </c>
      <c r="I162" s="122">
        <v>54.2770669804476</v>
      </c>
      <c r="J162" s="198">
        <v>1.4333158538717E-2</v>
      </c>
      <c r="K162" s="198">
        <v>3.1463030938647099E-3</v>
      </c>
      <c r="L162" s="122"/>
      <c r="M162" s="122">
        <v>806.37520702256995</v>
      </c>
      <c r="N162" s="122">
        <v>28386.169353265999</v>
      </c>
      <c r="O162" s="122">
        <v>19391.412700983801</v>
      </c>
      <c r="P162" s="178">
        <v>1.6283561200508601</v>
      </c>
      <c r="Q162" s="122">
        <v>2284.8907066318002</v>
      </c>
      <c r="R162" s="122">
        <v>87497.080062889596</v>
      </c>
      <c r="S162" s="122"/>
      <c r="T162" s="122"/>
    </row>
    <row r="163" spans="1:20" ht="12.75" x14ac:dyDescent="0.2">
      <c r="A163" s="122" t="s">
        <v>513</v>
      </c>
      <c r="B163" s="122">
        <v>2977</v>
      </c>
      <c r="C163" s="122"/>
      <c r="D163" s="122"/>
      <c r="E163" s="122">
        <v>5307</v>
      </c>
      <c r="F163" s="178">
        <v>1.2678014894810199</v>
      </c>
      <c r="G163" s="198">
        <v>5.3074555618365703E-3</v>
      </c>
      <c r="H163" s="198">
        <v>2.23285486443381E-2</v>
      </c>
      <c r="I163" s="122">
        <v>59.236812878479498</v>
      </c>
      <c r="J163" s="198">
        <v>7.4053137365743399E-2</v>
      </c>
      <c r="K163" s="198">
        <v>7.9140757490107402E-3</v>
      </c>
      <c r="L163" s="122"/>
      <c r="M163" s="122">
        <v>806.37520702256995</v>
      </c>
      <c r="N163" s="122">
        <v>28386.169353265999</v>
      </c>
      <c r="O163" s="122">
        <v>19391.412700983801</v>
      </c>
      <c r="P163" s="178">
        <v>1.6283561200508601</v>
      </c>
      <c r="Q163" s="122">
        <v>2284.8907066318002</v>
      </c>
      <c r="R163" s="122">
        <v>87497.080062889596</v>
      </c>
      <c r="S163" s="122"/>
      <c r="T163" s="122"/>
    </row>
    <row r="164" spans="1:20" ht="12.75" x14ac:dyDescent="0.2">
      <c r="A164" s="122" t="s">
        <v>514</v>
      </c>
      <c r="B164" s="122">
        <v>6128</v>
      </c>
      <c r="C164" s="122"/>
      <c r="D164" s="122"/>
      <c r="E164" s="122">
        <v>556640</v>
      </c>
      <c r="F164" s="178">
        <v>1.2678014894810199</v>
      </c>
      <c r="G164" s="198">
        <v>7.7380952380952401E-3</v>
      </c>
      <c r="H164" s="198">
        <v>2.1860678386832699E-2</v>
      </c>
      <c r="I164" s="122">
        <v>737.54593077312802</v>
      </c>
      <c r="J164" s="198">
        <v>0.219678787007761</v>
      </c>
      <c r="K164" s="198">
        <v>1.92045127910319E-2</v>
      </c>
      <c r="L164" s="122"/>
      <c r="M164" s="122">
        <v>806.37520702256995</v>
      </c>
      <c r="N164" s="122">
        <v>28386.169353265999</v>
      </c>
      <c r="O164" s="122">
        <v>19391.412700983801</v>
      </c>
      <c r="P164" s="178">
        <v>1.6283561200508601</v>
      </c>
      <c r="Q164" s="122">
        <v>2284.8907066318002</v>
      </c>
      <c r="R164" s="122">
        <v>87497.080062889596</v>
      </c>
      <c r="S164" s="122"/>
      <c r="T164" s="122"/>
    </row>
    <row r="165" spans="1:20" ht="12.75" x14ac:dyDescent="0.2">
      <c r="A165" s="122" t="s">
        <v>515</v>
      </c>
      <c r="B165" s="122">
        <v>2711</v>
      </c>
      <c r="C165" s="122"/>
      <c r="D165" s="122"/>
      <c r="E165" s="122">
        <v>13275</v>
      </c>
      <c r="F165" s="178">
        <v>1.2678014894810199</v>
      </c>
      <c r="G165" s="198">
        <v>3.2956685499058399E-3</v>
      </c>
      <c r="H165" s="198">
        <v>2.1764905149051501E-2</v>
      </c>
      <c r="I165" s="122">
        <v>91.411159056211503</v>
      </c>
      <c r="J165" s="198">
        <v>4.6854990583804101E-2</v>
      </c>
      <c r="K165" s="198">
        <v>6.4030131826742004E-3</v>
      </c>
      <c r="L165" s="122"/>
      <c r="M165" s="122">
        <v>806.37520702256995</v>
      </c>
      <c r="N165" s="122">
        <v>28386.169353265999</v>
      </c>
      <c r="O165" s="122">
        <v>19391.412700983801</v>
      </c>
      <c r="P165" s="178">
        <v>1.6283561200508601</v>
      </c>
      <c r="Q165" s="122">
        <v>2284.8907066318002</v>
      </c>
      <c r="R165" s="122">
        <v>87497.080062889596</v>
      </c>
      <c r="S165" s="122"/>
      <c r="T165" s="122"/>
    </row>
    <row r="166" spans="1:20" ht="12.75" x14ac:dyDescent="0.2">
      <c r="A166" s="122" t="s">
        <v>516</v>
      </c>
      <c r="B166" s="122">
        <v>2836</v>
      </c>
      <c r="C166" s="122"/>
      <c r="D166" s="122"/>
      <c r="E166" s="122">
        <v>9486</v>
      </c>
      <c r="F166" s="178">
        <v>1.2678014894810199</v>
      </c>
      <c r="G166" s="198">
        <v>2.7233115468409601E-3</v>
      </c>
      <c r="H166" s="198">
        <v>2.7367920038077101E-2</v>
      </c>
      <c r="I166" s="122">
        <v>72.166474210674906</v>
      </c>
      <c r="J166" s="198">
        <v>3.0149694286316701E-2</v>
      </c>
      <c r="K166" s="198">
        <v>7.2738772928526204E-3</v>
      </c>
      <c r="L166" s="122"/>
      <c r="M166" s="122">
        <v>806.37520702256995</v>
      </c>
      <c r="N166" s="122">
        <v>28386.169353265999</v>
      </c>
      <c r="O166" s="122">
        <v>19391.412700983801</v>
      </c>
      <c r="P166" s="178">
        <v>1.6283561200508601</v>
      </c>
      <c r="Q166" s="122">
        <v>2284.8907066318002</v>
      </c>
      <c r="R166" s="122">
        <v>87497.080062889596</v>
      </c>
      <c r="S166" s="122"/>
      <c r="T166" s="122"/>
    </row>
    <row r="167" spans="1:20" ht="12.75" x14ac:dyDescent="0.2">
      <c r="A167" s="122" t="s">
        <v>517</v>
      </c>
      <c r="B167" s="122">
        <v>2725</v>
      </c>
      <c r="C167" s="122"/>
      <c r="D167" s="122"/>
      <c r="E167" s="122">
        <v>9048</v>
      </c>
      <c r="F167" s="178">
        <v>1.2678014894810199</v>
      </c>
      <c r="G167" s="198">
        <v>2.68936044798114E-3</v>
      </c>
      <c r="H167" s="198">
        <v>2.1161476493928098E-2</v>
      </c>
      <c r="I167" s="122">
        <v>80.156097709407007</v>
      </c>
      <c r="J167" s="198">
        <v>5.9571175950486298E-2</v>
      </c>
      <c r="K167" s="198">
        <v>6.7418213969938096E-3</v>
      </c>
      <c r="L167" s="122"/>
      <c r="M167" s="122">
        <v>806.37520702256995</v>
      </c>
      <c r="N167" s="122">
        <v>28386.169353265999</v>
      </c>
      <c r="O167" s="122">
        <v>19391.412700983801</v>
      </c>
      <c r="P167" s="178">
        <v>1.6283561200508601</v>
      </c>
      <c r="Q167" s="122">
        <v>2284.8907066318002</v>
      </c>
      <c r="R167" s="122">
        <v>87497.080062889596</v>
      </c>
      <c r="S167" s="122"/>
      <c r="T167" s="122"/>
    </row>
    <row r="168" spans="1:20" ht="12.75" x14ac:dyDescent="0.2">
      <c r="A168" s="122" t="s">
        <v>518</v>
      </c>
      <c r="B168" s="122">
        <v>2760</v>
      </c>
      <c r="C168" s="122"/>
      <c r="D168" s="122"/>
      <c r="E168" s="122">
        <v>37108</v>
      </c>
      <c r="F168" s="178">
        <v>1.2678014894810199</v>
      </c>
      <c r="G168" s="198">
        <v>2.67237972045561E-3</v>
      </c>
      <c r="H168" s="198">
        <v>1.9350755041142999E-2</v>
      </c>
      <c r="I168" s="122">
        <v>182.77581896957801</v>
      </c>
      <c r="J168" s="198">
        <v>6.0606877223240298E-2</v>
      </c>
      <c r="K168" s="198">
        <v>5.5244152204376399E-3</v>
      </c>
      <c r="L168" s="122"/>
      <c r="M168" s="122">
        <v>806.37520702256995</v>
      </c>
      <c r="N168" s="122">
        <v>28386.169353265999</v>
      </c>
      <c r="O168" s="122">
        <v>19391.412700983801</v>
      </c>
      <c r="P168" s="178">
        <v>1.6283561200508601</v>
      </c>
      <c r="Q168" s="122">
        <v>2284.8907066318002</v>
      </c>
      <c r="R168" s="122">
        <v>87497.080062889596</v>
      </c>
      <c r="S168" s="122"/>
      <c r="T168" s="122"/>
    </row>
    <row r="169" spans="1:20" ht="12.75" x14ac:dyDescent="0.2">
      <c r="A169" s="122" t="s">
        <v>519</v>
      </c>
      <c r="B169" s="122">
        <v>2279</v>
      </c>
      <c r="C169" s="122"/>
      <c r="D169" s="122"/>
      <c r="E169" s="122">
        <v>6913</v>
      </c>
      <c r="F169" s="178">
        <v>1.2678014894810199</v>
      </c>
      <c r="G169" s="198">
        <v>2.7002266261632701E-3</v>
      </c>
      <c r="H169" s="198">
        <v>1.8958101003664199E-2</v>
      </c>
      <c r="I169" s="122">
        <v>72.332565280100496</v>
      </c>
      <c r="J169" s="198">
        <v>2.7195139592072901E-2</v>
      </c>
      <c r="K169" s="198">
        <v>4.1949949370750804E-3</v>
      </c>
      <c r="L169" s="122"/>
      <c r="M169" s="122">
        <v>806.37520702256995</v>
      </c>
      <c r="N169" s="122">
        <v>28386.169353265999</v>
      </c>
      <c r="O169" s="122">
        <v>19391.412700983801</v>
      </c>
      <c r="P169" s="178">
        <v>1.6283561200508601</v>
      </c>
      <c r="Q169" s="122">
        <v>2284.8907066318002</v>
      </c>
      <c r="R169" s="122">
        <v>87497.080062889596</v>
      </c>
      <c r="S169" s="122"/>
      <c r="T169" s="122"/>
    </row>
    <row r="170" spans="1:20" ht="12.75" x14ac:dyDescent="0.2">
      <c r="A170" s="122" t="s">
        <v>520</v>
      </c>
      <c r="B170" s="122">
        <v>2822</v>
      </c>
      <c r="C170" s="122"/>
      <c r="D170" s="122"/>
      <c r="E170" s="122">
        <v>43289</v>
      </c>
      <c r="F170" s="178">
        <v>1.2678014894810199</v>
      </c>
      <c r="G170" s="198">
        <v>1.42453433127738E-3</v>
      </c>
      <c r="H170" s="198">
        <v>2.31210948369634E-2</v>
      </c>
      <c r="I170" s="122">
        <v>182.082398929715</v>
      </c>
      <c r="J170" s="198">
        <v>9.1917115202476404E-2</v>
      </c>
      <c r="K170" s="198">
        <v>4.8511169119175796E-3</v>
      </c>
      <c r="L170" s="122"/>
      <c r="M170" s="122">
        <v>806.37520702256995</v>
      </c>
      <c r="N170" s="122">
        <v>28386.169353265999</v>
      </c>
      <c r="O170" s="122">
        <v>19391.412700983801</v>
      </c>
      <c r="P170" s="178">
        <v>1.6283561200508601</v>
      </c>
      <c r="Q170" s="122">
        <v>2284.8907066318002</v>
      </c>
      <c r="R170" s="122">
        <v>87497.080062889596</v>
      </c>
      <c r="S170" s="122"/>
      <c r="T170" s="122"/>
    </row>
    <row r="171" spans="1:20" ht="12.75" x14ac:dyDescent="0.2">
      <c r="A171" s="122" t="s">
        <v>521</v>
      </c>
      <c r="B171" s="122">
        <v>2616</v>
      </c>
      <c r="C171" s="122"/>
      <c r="D171" s="122"/>
      <c r="E171" s="122">
        <v>40692</v>
      </c>
      <c r="F171" s="178">
        <v>1.2678014894810199</v>
      </c>
      <c r="G171" s="198">
        <v>2.0909105802942398E-3</v>
      </c>
      <c r="H171" s="198">
        <v>1.6747190706259199E-2</v>
      </c>
      <c r="I171" s="122">
        <v>191.73158320944401</v>
      </c>
      <c r="J171" s="198">
        <v>4.2047576919296198E-2</v>
      </c>
      <c r="K171" s="198">
        <v>5.3081686818047804E-3</v>
      </c>
      <c r="L171" s="122"/>
      <c r="M171" s="122">
        <v>806.37520702256995</v>
      </c>
      <c r="N171" s="122">
        <v>28386.169353265999</v>
      </c>
      <c r="O171" s="122">
        <v>19391.412700983801</v>
      </c>
      <c r="P171" s="178">
        <v>1.6283561200508601</v>
      </c>
      <c r="Q171" s="122">
        <v>2284.8907066318002</v>
      </c>
      <c r="R171" s="122">
        <v>87497.080062889596</v>
      </c>
      <c r="S171" s="122"/>
      <c r="T171" s="122"/>
    </row>
    <row r="172" spans="1:20" ht="12.75" x14ac:dyDescent="0.2">
      <c r="A172" s="122" t="s">
        <v>522</v>
      </c>
      <c r="B172" s="122">
        <v>3012</v>
      </c>
      <c r="C172" s="122"/>
      <c r="D172" s="122"/>
      <c r="E172" s="122">
        <v>39235</v>
      </c>
      <c r="F172" s="178">
        <v>1.2678014894810199</v>
      </c>
      <c r="G172" s="198">
        <v>3.0372541523299799E-3</v>
      </c>
      <c r="H172" s="198">
        <v>2.1187990658150201E-2</v>
      </c>
      <c r="I172" s="122">
        <v>172.77731332556399</v>
      </c>
      <c r="J172" s="198">
        <v>0.111099783356697</v>
      </c>
      <c r="K172" s="198">
        <v>6.1424748311456603E-3</v>
      </c>
      <c r="L172" s="122"/>
      <c r="M172" s="122">
        <v>806.37520702256995</v>
      </c>
      <c r="N172" s="122">
        <v>28386.169353265999</v>
      </c>
      <c r="O172" s="122">
        <v>19391.412700983801</v>
      </c>
      <c r="P172" s="178">
        <v>1.6283561200508601</v>
      </c>
      <c r="Q172" s="122">
        <v>2284.8907066318002</v>
      </c>
      <c r="R172" s="122">
        <v>87497.080062889596</v>
      </c>
      <c r="S172" s="122"/>
      <c r="T172" s="122"/>
    </row>
    <row r="173" spans="1:20" ht="12.75" x14ac:dyDescent="0.2">
      <c r="A173" s="122" t="s">
        <v>523</v>
      </c>
      <c r="B173" s="122">
        <v>3669</v>
      </c>
      <c r="C173" s="122"/>
      <c r="D173" s="122"/>
      <c r="E173" s="122">
        <v>13728</v>
      </c>
      <c r="F173" s="178">
        <v>1.2678014894810199</v>
      </c>
      <c r="G173" s="198">
        <v>2.9380341880341902E-3</v>
      </c>
      <c r="H173" s="198">
        <v>3.7992092143716703E-2</v>
      </c>
      <c r="I173" s="122">
        <v>93.016127633867896</v>
      </c>
      <c r="J173" s="198">
        <v>5.3321678321678299E-2</v>
      </c>
      <c r="K173" s="198">
        <v>1.13636363636364E-2</v>
      </c>
      <c r="L173" s="122"/>
      <c r="M173" s="122">
        <v>806.37520702256995</v>
      </c>
      <c r="N173" s="122">
        <v>28386.169353265999</v>
      </c>
      <c r="O173" s="122">
        <v>19391.412700983801</v>
      </c>
      <c r="P173" s="178">
        <v>1.6283561200508601</v>
      </c>
      <c r="Q173" s="122">
        <v>2284.8907066318002</v>
      </c>
      <c r="R173" s="122">
        <v>87497.080062889596</v>
      </c>
      <c r="S173" s="122"/>
      <c r="T173" s="122"/>
    </row>
    <row r="174" spans="1:20" ht="12.75" x14ac:dyDescent="0.2">
      <c r="A174" s="122" t="s">
        <v>524</v>
      </c>
      <c r="B174" s="122">
        <v>3276</v>
      </c>
      <c r="C174" s="122"/>
      <c r="D174" s="122"/>
      <c r="E174" s="122">
        <v>14570</v>
      </c>
      <c r="F174" s="178">
        <v>1.2678014894810199</v>
      </c>
      <c r="G174" s="198">
        <v>3.2830016014641999E-3</v>
      </c>
      <c r="H174" s="198">
        <v>2.0240354206198598E-2</v>
      </c>
      <c r="I174" s="122">
        <v>104.55620498086201</v>
      </c>
      <c r="J174" s="198">
        <v>0.13095401509952001</v>
      </c>
      <c r="K174" s="198">
        <v>9.4028826355525008E-3</v>
      </c>
      <c r="L174" s="122"/>
      <c r="M174" s="122">
        <v>806.37520702256995</v>
      </c>
      <c r="N174" s="122">
        <v>28386.169353265999</v>
      </c>
      <c r="O174" s="122">
        <v>19391.412700983801</v>
      </c>
      <c r="P174" s="178">
        <v>1.6283561200508601</v>
      </c>
      <c r="Q174" s="122">
        <v>2284.8907066318002</v>
      </c>
      <c r="R174" s="122">
        <v>87497.080062889596</v>
      </c>
      <c r="S174" s="122"/>
      <c r="T174" s="122"/>
    </row>
    <row r="175" spans="1:20" ht="12.75" x14ac:dyDescent="0.2">
      <c r="A175" s="122" t="s">
        <v>525</v>
      </c>
      <c r="B175" s="122">
        <v>2793</v>
      </c>
      <c r="C175" s="122"/>
      <c r="D175" s="122"/>
      <c r="E175" s="122">
        <v>24215</v>
      </c>
      <c r="F175" s="178">
        <v>1.2678014894810199</v>
      </c>
      <c r="G175" s="198">
        <v>3.3760066074747098E-3</v>
      </c>
      <c r="H175" s="198">
        <v>1.8412021148316499E-2</v>
      </c>
      <c r="I175" s="122">
        <v>136.231420751602</v>
      </c>
      <c r="J175" s="198">
        <v>8.3584555027875304E-2</v>
      </c>
      <c r="K175" s="198">
        <v>6.0706173859178198E-3</v>
      </c>
      <c r="L175" s="122"/>
      <c r="M175" s="122">
        <v>806.37520702256995</v>
      </c>
      <c r="N175" s="122">
        <v>28386.169353265999</v>
      </c>
      <c r="O175" s="122">
        <v>19391.412700983801</v>
      </c>
      <c r="P175" s="178">
        <v>1.6283561200508601</v>
      </c>
      <c r="Q175" s="122">
        <v>2284.8907066318002</v>
      </c>
      <c r="R175" s="122">
        <v>87497.080062889596</v>
      </c>
      <c r="S175" s="122"/>
      <c r="T175" s="122"/>
    </row>
    <row r="176" spans="1:20" ht="12.75" x14ac:dyDescent="0.2">
      <c r="A176" s="122" t="s">
        <v>526</v>
      </c>
      <c r="B176" s="122">
        <v>3153</v>
      </c>
      <c r="C176" s="122"/>
      <c r="D176" s="122"/>
      <c r="E176" s="122">
        <v>34218</v>
      </c>
      <c r="F176" s="178">
        <v>1.2678014894810199</v>
      </c>
      <c r="G176" s="198">
        <v>2.9979348101389098E-3</v>
      </c>
      <c r="H176" s="198">
        <v>2.7251027715157101E-2</v>
      </c>
      <c r="I176" s="122">
        <v>150.48255712872501</v>
      </c>
      <c r="J176" s="198">
        <v>5.1902507452218097E-2</v>
      </c>
      <c r="K176" s="198">
        <v>8.0367058273423404E-3</v>
      </c>
      <c r="L176" s="122"/>
      <c r="M176" s="122">
        <v>806.37520702256995</v>
      </c>
      <c r="N176" s="122">
        <v>28386.169353265999</v>
      </c>
      <c r="O176" s="122">
        <v>19391.412700983801</v>
      </c>
      <c r="P176" s="178">
        <v>1.6283561200508601</v>
      </c>
      <c r="Q176" s="122">
        <v>2284.8907066318002</v>
      </c>
      <c r="R176" s="122">
        <v>87497.080062889596</v>
      </c>
      <c r="S176" s="122"/>
      <c r="T176" s="122"/>
    </row>
    <row r="177" spans="1:20" ht="12.75" x14ac:dyDescent="0.2">
      <c r="A177" s="122" t="s">
        <v>527</v>
      </c>
      <c r="B177" s="122">
        <v>3286</v>
      </c>
      <c r="C177" s="122"/>
      <c r="D177" s="122"/>
      <c r="E177" s="122">
        <v>9323</v>
      </c>
      <c r="F177" s="178">
        <v>1.2678014894810199</v>
      </c>
      <c r="G177" s="198">
        <v>4.2904644427759304E-3</v>
      </c>
      <c r="H177" s="198">
        <v>2.5938477580813302E-2</v>
      </c>
      <c r="I177" s="122">
        <v>73.654599313281196</v>
      </c>
      <c r="J177" s="198">
        <v>4.0759412206371297E-2</v>
      </c>
      <c r="K177" s="198">
        <v>1.08334227180092E-2</v>
      </c>
      <c r="L177" s="122"/>
      <c r="M177" s="122">
        <v>806.37520702256995</v>
      </c>
      <c r="N177" s="122">
        <v>28386.169353265999</v>
      </c>
      <c r="O177" s="122">
        <v>19391.412700983801</v>
      </c>
      <c r="P177" s="178">
        <v>1.6283561200508601</v>
      </c>
      <c r="Q177" s="122">
        <v>2284.8907066318002</v>
      </c>
      <c r="R177" s="122">
        <v>87497.080062889596</v>
      </c>
      <c r="S177" s="122"/>
      <c r="T177" s="122"/>
    </row>
    <row r="178" spans="1:20" ht="12.75" x14ac:dyDescent="0.2">
      <c r="A178" s="122" t="s">
        <v>528</v>
      </c>
      <c r="B178" s="122">
        <v>2808</v>
      </c>
      <c r="C178" s="122"/>
      <c r="D178" s="122"/>
      <c r="E178" s="122">
        <v>10361</v>
      </c>
      <c r="F178" s="178">
        <v>1.2678014894810199</v>
      </c>
      <c r="G178" s="198">
        <v>3.6273847440723198E-3</v>
      </c>
      <c r="H178" s="198">
        <v>2.5880817746846502E-2</v>
      </c>
      <c r="I178" s="122">
        <v>79.0253124005214</v>
      </c>
      <c r="J178" s="198">
        <v>3.3008396872888701E-2</v>
      </c>
      <c r="K178" s="198">
        <v>6.8526204034359602E-3</v>
      </c>
      <c r="L178" s="122"/>
      <c r="M178" s="122">
        <v>806.37520702256995</v>
      </c>
      <c r="N178" s="122">
        <v>28386.169353265999</v>
      </c>
      <c r="O178" s="122">
        <v>19391.412700983801</v>
      </c>
      <c r="P178" s="178">
        <v>1.6283561200508601</v>
      </c>
      <c r="Q178" s="122">
        <v>2284.8907066318002</v>
      </c>
      <c r="R178" s="122">
        <v>87497.080062889596</v>
      </c>
      <c r="S178" s="122"/>
      <c r="T178" s="122"/>
    </row>
    <row r="179" spans="1:20" ht="12.75" x14ac:dyDescent="0.2">
      <c r="A179" s="122" t="s">
        <v>529</v>
      </c>
      <c r="B179" s="122">
        <v>3397</v>
      </c>
      <c r="C179" s="122"/>
      <c r="D179" s="122"/>
      <c r="E179" s="122">
        <v>64465</v>
      </c>
      <c r="F179" s="178">
        <v>1.2678014894810199</v>
      </c>
      <c r="G179" s="198">
        <v>2.9887018795728901E-3</v>
      </c>
      <c r="H179" s="198">
        <v>1.8172435401231202E-2</v>
      </c>
      <c r="I179" s="122">
        <v>248.026208292592</v>
      </c>
      <c r="J179" s="198">
        <v>0.145024431862251</v>
      </c>
      <c r="K179" s="198">
        <v>8.0043434421779303E-3</v>
      </c>
      <c r="L179" s="122"/>
      <c r="M179" s="122">
        <v>806.37520702256995</v>
      </c>
      <c r="N179" s="122">
        <v>28386.169353265999</v>
      </c>
      <c r="O179" s="122">
        <v>19391.412700983801</v>
      </c>
      <c r="P179" s="178">
        <v>1.6283561200508601</v>
      </c>
      <c r="Q179" s="122">
        <v>2284.8907066318002</v>
      </c>
      <c r="R179" s="122">
        <v>87497.080062889596</v>
      </c>
      <c r="S179" s="122"/>
      <c r="T179" s="122"/>
    </row>
    <row r="180" spans="1:20" ht="12.75" x14ac:dyDescent="0.2">
      <c r="A180" s="122" t="s">
        <v>530</v>
      </c>
      <c r="B180" s="122">
        <v>2790</v>
      </c>
      <c r="C180" s="122"/>
      <c r="D180" s="122"/>
      <c r="E180" s="122">
        <v>15093</v>
      </c>
      <c r="F180" s="178">
        <v>1.2678014894810199</v>
      </c>
      <c r="G180" s="198">
        <v>2.2250933103646299E-3</v>
      </c>
      <c r="H180" s="198">
        <v>2.11389128559103E-2</v>
      </c>
      <c r="I180" s="122">
        <v>82.619610262939403</v>
      </c>
      <c r="J180" s="198">
        <v>1.6828993573179601E-2</v>
      </c>
      <c r="K180" s="198">
        <v>8.5470085470085496E-3</v>
      </c>
      <c r="L180" s="122"/>
      <c r="M180" s="122">
        <v>806.37520702256995</v>
      </c>
      <c r="N180" s="122">
        <v>28386.169353265999</v>
      </c>
      <c r="O180" s="122">
        <v>19391.412700983801</v>
      </c>
      <c r="P180" s="178">
        <v>1.6283561200508601</v>
      </c>
      <c r="Q180" s="122">
        <v>2284.8907066318002</v>
      </c>
      <c r="R180" s="122">
        <v>87497.080062889596</v>
      </c>
      <c r="S180" s="122"/>
      <c r="T180" s="122"/>
    </row>
    <row r="181" spans="1:20" ht="12.75" x14ac:dyDescent="0.2">
      <c r="A181" s="122" t="s">
        <v>531</v>
      </c>
      <c r="B181" s="122">
        <v>3377</v>
      </c>
      <c r="C181" s="122"/>
      <c r="D181" s="122"/>
      <c r="E181" s="122">
        <v>37316</v>
      </c>
      <c r="F181" s="178">
        <v>1.2678014894810199</v>
      </c>
      <c r="G181" s="198">
        <v>2.58378890199021E-3</v>
      </c>
      <c r="H181" s="198">
        <v>2.1078854076841999E-2</v>
      </c>
      <c r="I181" s="122">
        <v>191.68202836990201</v>
      </c>
      <c r="J181" s="198">
        <v>0.16864079751313099</v>
      </c>
      <c r="K181" s="198">
        <v>7.7446671668989202E-3</v>
      </c>
      <c r="L181" s="122"/>
      <c r="M181" s="122">
        <v>806.37520702256995</v>
      </c>
      <c r="N181" s="122">
        <v>28386.169353265999</v>
      </c>
      <c r="O181" s="122">
        <v>19391.412700983801</v>
      </c>
      <c r="P181" s="178">
        <v>1.6283561200508601</v>
      </c>
      <c r="Q181" s="122">
        <v>2284.8907066318002</v>
      </c>
      <c r="R181" s="122">
        <v>87497.080062889596</v>
      </c>
      <c r="S181" s="122"/>
      <c r="T181" s="122"/>
    </row>
    <row r="182" spans="1:20" ht="12.75" x14ac:dyDescent="0.2">
      <c r="A182" s="122" t="s">
        <v>532</v>
      </c>
      <c r="B182" s="122">
        <v>3445</v>
      </c>
      <c r="C182" s="122"/>
      <c r="D182" s="122"/>
      <c r="E182" s="122">
        <v>18979</v>
      </c>
      <c r="F182" s="178">
        <v>1.2678014894810199</v>
      </c>
      <c r="G182" s="198">
        <v>5.2250733266592901E-3</v>
      </c>
      <c r="H182" s="198">
        <v>2.56140567963868E-2</v>
      </c>
      <c r="I182" s="122">
        <v>119.352419330318</v>
      </c>
      <c r="J182" s="198">
        <v>0.115759523684072</v>
      </c>
      <c r="K182" s="198">
        <v>9.2207176352811001E-3</v>
      </c>
      <c r="L182" s="122"/>
      <c r="M182" s="122">
        <v>806.37520702256995</v>
      </c>
      <c r="N182" s="122">
        <v>28386.169353265999</v>
      </c>
      <c r="O182" s="122">
        <v>19391.412700983801</v>
      </c>
      <c r="P182" s="178">
        <v>1.6283561200508601</v>
      </c>
      <c r="Q182" s="122">
        <v>2284.8907066318002</v>
      </c>
      <c r="R182" s="122">
        <v>87497.080062889596</v>
      </c>
      <c r="S182" s="122"/>
      <c r="T182" s="122"/>
    </row>
    <row r="183" spans="1:20" ht="12.75" x14ac:dyDescent="0.2">
      <c r="A183" s="122" t="s">
        <v>533</v>
      </c>
      <c r="B183" s="122">
        <v>3016</v>
      </c>
      <c r="C183" s="122"/>
      <c r="D183" s="122"/>
      <c r="E183" s="122">
        <v>54133</v>
      </c>
      <c r="F183" s="178">
        <v>1.2678014894810199</v>
      </c>
      <c r="G183" s="198">
        <v>4.2026120850497803E-3</v>
      </c>
      <c r="H183" s="198">
        <v>1.9402213704293899E-2</v>
      </c>
      <c r="I183" s="122">
        <v>215.550458129877</v>
      </c>
      <c r="J183" s="198">
        <v>0.13795651451055699</v>
      </c>
      <c r="K183" s="198">
        <v>4.6921471191325101E-3</v>
      </c>
      <c r="L183" s="122"/>
      <c r="M183" s="122">
        <v>806.37520702256995</v>
      </c>
      <c r="N183" s="122">
        <v>28386.169353265999</v>
      </c>
      <c r="O183" s="122">
        <v>19391.412700983801</v>
      </c>
      <c r="P183" s="178">
        <v>1.6283561200508601</v>
      </c>
      <c r="Q183" s="122">
        <v>2284.8907066318002</v>
      </c>
      <c r="R183" s="122">
        <v>87497.080062889596</v>
      </c>
      <c r="S183" s="122"/>
      <c r="T183" s="122"/>
    </row>
    <row r="184" spans="1:20" ht="12.75" x14ac:dyDescent="0.2">
      <c r="A184" s="122" t="s">
        <v>534</v>
      </c>
      <c r="B184" s="122">
        <v>2186</v>
      </c>
      <c r="C184" s="122"/>
      <c r="D184" s="122"/>
      <c r="E184" s="122">
        <v>9065</v>
      </c>
      <c r="F184" s="178">
        <v>1.2678014894810199</v>
      </c>
      <c r="G184" s="198">
        <v>2.32579518293804E-3</v>
      </c>
      <c r="H184" s="198">
        <v>1.92167355874483E-2</v>
      </c>
      <c r="I184" s="122">
        <v>87.800911157003398</v>
      </c>
      <c r="J184" s="198">
        <v>2.4600110314396E-2</v>
      </c>
      <c r="K184" s="198">
        <v>3.1991174848317698E-3</v>
      </c>
      <c r="L184" s="122"/>
      <c r="M184" s="122">
        <v>806.37520702256995</v>
      </c>
      <c r="N184" s="122">
        <v>28386.169353265999</v>
      </c>
      <c r="O184" s="122">
        <v>19391.412700983801</v>
      </c>
      <c r="P184" s="178">
        <v>1.6283561200508601</v>
      </c>
      <c r="Q184" s="122">
        <v>2284.8907066318002</v>
      </c>
      <c r="R184" s="122">
        <v>87497.080062889596</v>
      </c>
      <c r="S184" s="122"/>
      <c r="T184" s="122"/>
    </row>
    <row r="185" spans="1:20" ht="12.75" x14ac:dyDescent="0.2">
      <c r="A185" s="122" t="s">
        <v>535</v>
      </c>
      <c r="B185" s="122">
        <v>2878</v>
      </c>
      <c r="C185" s="122"/>
      <c r="D185" s="122"/>
      <c r="E185" s="122">
        <v>25815</v>
      </c>
      <c r="F185" s="178">
        <v>1.2678014894810199</v>
      </c>
      <c r="G185" s="198">
        <v>2.6728646135967499E-3</v>
      </c>
      <c r="H185" s="198">
        <v>2.0669164190672999E-2</v>
      </c>
      <c r="I185" s="122">
        <v>145.16197849299201</v>
      </c>
      <c r="J185" s="198">
        <v>7.1779972883982204E-2</v>
      </c>
      <c r="K185" s="198">
        <v>6.7015301181483598E-3</v>
      </c>
      <c r="L185" s="122"/>
      <c r="M185" s="122">
        <v>806.37520702256995</v>
      </c>
      <c r="N185" s="122">
        <v>28386.169353265999</v>
      </c>
      <c r="O185" s="122">
        <v>19391.412700983801</v>
      </c>
      <c r="P185" s="178">
        <v>1.6283561200508601</v>
      </c>
      <c r="Q185" s="122">
        <v>2284.8907066318002</v>
      </c>
      <c r="R185" s="122">
        <v>87497.080062889596</v>
      </c>
      <c r="S185" s="122"/>
      <c r="T185" s="122"/>
    </row>
    <row r="186" spans="1:20" ht="12.75" x14ac:dyDescent="0.2">
      <c r="A186" s="122" t="s">
        <v>536</v>
      </c>
      <c r="B186" s="122">
        <v>2732</v>
      </c>
      <c r="C186" s="122"/>
      <c r="D186" s="122"/>
      <c r="E186" s="122">
        <v>13079</v>
      </c>
      <c r="F186" s="178">
        <v>1.2678014894810199</v>
      </c>
      <c r="G186" s="198">
        <v>4.8296250987588203E-3</v>
      </c>
      <c r="H186" s="198">
        <v>2.9919802590993201E-2</v>
      </c>
      <c r="I186" s="122">
        <v>91.961948652689998</v>
      </c>
      <c r="J186" s="198">
        <v>5.5661747840048903E-2</v>
      </c>
      <c r="K186" s="198">
        <v>4.0522975762673002E-3</v>
      </c>
      <c r="L186" s="122"/>
      <c r="M186" s="122">
        <v>806.37520702256995</v>
      </c>
      <c r="N186" s="122">
        <v>28386.169353265999</v>
      </c>
      <c r="O186" s="122">
        <v>19391.412700983801</v>
      </c>
      <c r="P186" s="178">
        <v>1.6283561200508601</v>
      </c>
      <c r="Q186" s="122">
        <v>2284.8907066318002</v>
      </c>
      <c r="R186" s="122">
        <v>87497.080062889596</v>
      </c>
      <c r="S186" s="122"/>
      <c r="T186" s="122"/>
    </row>
    <row r="187" spans="1:20" ht="12.75" x14ac:dyDescent="0.2">
      <c r="A187" s="122" t="s">
        <v>537</v>
      </c>
      <c r="B187" s="122">
        <v>3185</v>
      </c>
      <c r="C187" s="122"/>
      <c r="D187" s="122"/>
      <c r="E187" s="122">
        <v>10679</v>
      </c>
      <c r="F187" s="178">
        <v>1.2678014894810199</v>
      </c>
      <c r="G187" s="198">
        <v>2.6531822580141699E-3</v>
      </c>
      <c r="H187" s="198">
        <v>3.3072428618674897E-2</v>
      </c>
      <c r="I187" s="122">
        <v>80.218451742725605</v>
      </c>
      <c r="J187" s="198">
        <v>3.8580391422417801E-2</v>
      </c>
      <c r="K187" s="198">
        <v>8.8023223148234794E-3</v>
      </c>
      <c r="L187" s="122"/>
      <c r="M187" s="122">
        <v>806.37520702256995</v>
      </c>
      <c r="N187" s="122">
        <v>28386.169353265999</v>
      </c>
      <c r="O187" s="122">
        <v>19391.412700983801</v>
      </c>
      <c r="P187" s="178">
        <v>1.6283561200508601</v>
      </c>
      <c r="Q187" s="122">
        <v>2284.8907066318002</v>
      </c>
      <c r="R187" s="122">
        <v>87497.080062889596</v>
      </c>
      <c r="S187" s="122"/>
      <c r="T187" s="122"/>
    </row>
    <row r="188" spans="1:20" ht="12.75" x14ac:dyDescent="0.2">
      <c r="A188" s="122" t="s">
        <v>538</v>
      </c>
      <c r="B188" s="122">
        <v>2867</v>
      </c>
      <c r="C188" s="122"/>
      <c r="D188" s="122"/>
      <c r="E188" s="122">
        <v>12606</v>
      </c>
      <c r="F188" s="178">
        <v>1.2678014894810199</v>
      </c>
      <c r="G188" s="198">
        <v>2.9813845258871399E-3</v>
      </c>
      <c r="H188" s="198">
        <v>2.44404655326768E-2</v>
      </c>
      <c r="I188" s="122">
        <v>74.094534211370799</v>
      </c>
      <c r="J188" s="198">
        <v>3.2841504045692499E-2</v>
      </c>
      <c r="K188" s="198">
        <v>8.0120577502776503E-3</v>
      </c>
      <c r="L188" s="122"/>
      <c r="M188" s="122">
        <v>806.37520702256995</v>
      </c>
      <c r="N188" s="122">
        <v>28386.169353265999</v>
      </c>
      <c r="O188" s="122">
        <v>19391.412700983801</v>
      </c>
      <c r="P188" s="178">
        <v>1.6283561200508601</v>
      </c>
      <c r="Q188" s="122">
        <v>2284.8907066318002</v>
      </c>
      <c r="R188" s="122">
        <v>87497.080062889596</v>
      </c>
      <c r="S188" s="122"/>
      <c r="T188" s="122"/>
    </row>
    <row r="189" spans="1:20" ht="12.75" x14ac:dyDescent="0.2">
      <c r="A189" s="122" t="s">
        <v>539</v>
      </c>
      <c r="B189" s="122">
        <v>3297</v>
      </c>
      <c r="C189" s="122"/>
      <c r="D189" s="122"/>
      <c r="E189" s="122">
        <v>11070</v>
      </c>
      <c r="F189" s="178">
        <v>1.2678014894810199</v>
      </c>
      <c r="G189" s="198">
        <v>4.6296296296296302E-3</v>
      </c>
      <c r="H189" s="198">
        <v>2.00871506004889E-2</v>
      </c>
      <c r="I189" s="122">
        <v>95.289033996572797</v>
      </c>
      <c r="J189" s="198">
        <v>0.10523938572719101</v>
      </c>
      <c r="K189" s="198">
        <v>1.00271002710027E-2</v>
      </c>
      <c r="L189" s="122"/>
      <c r="M189" s="122">
        <v>806.37520702256995</v>
      </c>
      <c r="N189" s="122">
        <v>28386.169353265999</v>
      </c>
      <c r="O189" s="122">
        <v>19391.412700983801</v>
      </c>
      <c r="P189" s="178">
        <v>1.6283561200508601</v>
      </c>
      <c r="Q189" s="122">
        <v>2284.8907066318002</v>
      </c>
      <c r="R189" s="122">
        <v>87497.080062889596</v>
      </c>
      <c r="S189" s="122"/>
      <c r="T189" s="122"/>
    </row>
    <row r="190" spans="1:20" ht="12.75" x14ac:dyDescent="0.2">
      <c r="A190" s="122" t="s">
        <v>540</v>
      </c>
      <c r="B190" s="122">
        <v>2877</v>
      </c>
      <c r="C190" s="122"/>
      <c r="D190" s="122"/>
      <c r="E190" s="122">
        <v>12797</v>
      </c>
      <c r="F190" s="178">
        <v>1.2678014894810199</v>
      </c>
      <c r="G190" s="198">
        <v>4.5844078039123798E-3</v>
      </c>
      <c r="H190" s="198">
        <v>2.36888111888112E-2</v>
      </c>
      <c r="I190" s="122">
        <v>95.220796047922207</v>
      </c>
      <c r="J190" s="198">
        <v>7.4939438930999497E-2</v>
      </c>
      <c r="K190" s="198">
        <v>6.2514651871532403E-3</v>
      </c>
      <c r="L190" s="122"/>
      <c r="M190" s="122">
        <v>806.37520702256995</v>
      </c>
      <c r="N190" s="122">
        <v>28386.169353265999</v>
      </c>
      <c r="O190" s="122">
        <v>19391.412700983801</v>
      </c>
      <c r="P190" s="178">
        <v>1.6283561200508601</v>
      </c>
      <c r="Q190" s="122">
        <v>2284.8907066318002</v>
      </c>
      <c r="R190" s="122">
        <v>87497.080062889596</v>
      </c>
      <c r="S190" s="122"/>
      <c r="T190" s="122"/>
    </row>
    <row r="191" spans="1:20" ht="12.75" x14ac:dyDescent="0.2">
      <c r="A191" s="122" t="s">
        <v>541</v>
      </c>
      <c r="B191" s="122">
        <v>2238</v>
      </c>
      <c r="C191" s="122"/>
      <c r="D191" s="122"/>
      <c r="E191" s="122">
        <v>15584</v>
      </c>
      <c r="F191" s="178">
        <v>1.2678014894810199</v>
      </c>
      <c r="G191" s="198">
        <v>1.48122005475702E-3</v>
      </c>
      <c r="H191" s="198">
        <v>1.8647369885889199E-2</v>
      </c>
      <c r="I191" s="122">
        <v>106.174384858119</v>
      </c>
      <c r="J191" s="198">
        <v>2.8234086242299801E-3</v>
      </c>
      <c r="K191" s="198">
        <v>4.29928131416838E-3</v>
      </c>
      <c r="L191" s="122"/>
      <c r="M191" s="122">
        <v>806.37520702256995</v>
      </c>
      <c r="N191" s="122">
        <v>28386.169353265999</v>
      </c>
      <c r="O191" s="122">
        <v>19391.412700983801</v>
      </c>
      <c r="P191" s="178">
        <v>1.6283561200508601</v>
      </c>
      <c r="Q191" s="122">
        <v>2284.8907066318002</v>
      </c>
      <c r="R191" s="122">
        <v>87497.080062889596</v>
      </c>
      <c r="S191" s="122"/>
      <c r="T191" s="122"/>
    </row>
    <row r="192" spans="1:20" ht="12.75" x14ac:dyDescent="0.2">
      <c r="A192" s="122" t="s">
        <v>542</v>
      </c>
      <c r="B192" s="122">
        <v>2839</v>
      </c>
      <c r="C192" s="122"/>
      <c r="D192" s="122"/>
      <c r="E192" s="122">
        <v>11776</v>
      </c>
      <c r="F192" s="178">
        <v>1.2678014894810199</v>
      </c>
      <c r="G192" s="198">
        <v>3.3259737318840602E-3</v>
      </c>
      <c r="H192" s="198">
        <v>2.4877119069114301E-2</v>
      </c>
      <c r="I192" s="122">
        <v>90.779953734290899</v>
      </c>
      <c r="J192" s="198">
        <v>3.0230978260869599E-2</v>
      </c>
      <c r="K192" s="198">
        <v>7.3029891304347803E-3</v>
      </c>
      <c r="L192" s="122"/>
      <c r="M192" s="122">
        <v>806.37520702256995</v>
      </c>
      <c r="N192" s="122">
        <v>28386.169353265999</v>
      </c>
      <c r="O192" s="122">
        <v>19391.412700983801</v>
      </c>
      <c r="P192" s="178">
        <v>1.6283561200508601</v>
      </c>
      <c r="Q192" s="122">
        <v>2284.8907066318002</v>
      </c>
      <c r="R192" s="122">
        <v>87497.080062889596</v>
      </c>
      <c r="S192" s="122"/>
      <c r="T192" s="122"/>
    </row>
    <row r="193" spans="1:20" ht="12.75" x14ac:dyDescent="0.2">
      <c r="A193" s="122" t="s">
        <v>543</v>
      </c>
      <c r="B193" s="122">
        <v>4779</v>
      </c>
      <c r="C193" s="122"/>
      <c r="D193" s="122"/>
      <c r="E193" s="122">
        <v>57753</v>
      </c>
      <c r="F193" s="178">
        <v>1.2678014894810199</v>
      </c>
      <c r="G193" s="198">
        <v>7.4252996958311E-3</v>
      </c>
      <c r="H193" s="198">
        <v>2.0191078662882601E-2</v>
      </c>
      <c r="I193" s="122">
        <v>228.64164100180901</v>
      </c>
      <c r="J193" s="198">
        <v>0.17477879936973001</v>
      </c>
      <c r="K193" s="198">
        <v>1.81635586030163E-2</v>
      </c>
      <c r="L193" s="122"/>
      <c r="M193" s="122">
        <v>806.37520702256995</v>
      </c>
      <c r="N193" s="122">
        <v>28386.169353265999</v>
      </c>
      <c r="O193" s="122">
        <v>19391.412700983801</v>
      </c>
      <c r="P193" s="178">
        <v>1.6283561200508601</v>
      </c>
      <c r="Q193" s="122">
        <v>2284.8907066318002</v>
      </c>
      <c r="R193" s="122">
        <v>87497.080062889596</v>
      </c>
      <c r="S193" s="122"/>
      <c r="T193" s="122"/>
    </row>
    <row r="194" spans="1:20" ht="12.75" x14ac:dyDescent="0.2">
      <c r="A194" s="122" t="s">
        <v>544</v>
      </c>
      <c r="B194" s="122">
        <v>3118</v>
      </c>
      <c r="C194" s="122"/>
      <c r="D194" s="122"/>
      <c r="E194" s="122">
        <v>9435</v>
      </c>
      <c r="F194" s="178">
        <v>1.2678014894810199</v>
      </c>
      <c r="G194" s="198">
        <v>5.0609432962374096E-3</v>
      </c>
      <c r="H194" s="198">
        <v>2.2746833886634701E-2</v>
      </c>
      <c r="I194" s="122">
        <v>75.133215025047306</v>
      </c>
      <c r="J194" s="198">
        <v>5.6915739268680397E-2</v>
      </c>
      <c r="K194" s="198">
        <v>9.3269740328563895E-3</v>
      </c>
      <c r="L194" s="122"/>
      <c r="M194" s="122">
        <v>806.37520702256995</v>
      </c>
      <c r="N194" s="122">
        <v>28386.169353265999</v>
      </c>
      <c r="O194" s="122">
        <v>19391.412700983801</v>
      </c>
      <c r="P194" s="178">
        <v>1.6283561200508601</v>
      </c>
      <c r="Q194" s="122">
        <v>2284.8907066318002</v>
      </c>
      <c r="R194" s="122">
        <v>87497.080062889596</v>
      </c>
      <c r="S194" s="122"/>
      <c r="T194" s="122"/>
    </row>
    <row r="195" spans="1:20" ht="12.75" x14ac:dyDescent="0.2">
      <c r="A195" s="122" t="s">
        <v>545</v>
      </c>
      <c r="B195" s="122">
        <v>3696</v>
      </c>
      <c r="C195" s="122"/>
      <c r="D195" s="122"/>
      <c r="E195" s="122">
        <v>55164</v>
      </c>
      <c r="F195" s="178">
        <v>1.2678014894810199</v>
      </c>
      <c r="G195" s="198">
        <v>4.5425156503033403E-3</v>
      </c>
      <c r="H195" s="198">
        <v>2.3493382447423699E-2</v>
      </c>
      <c r="I195" s="122">
        <v>209.09567188251401</v>
      </c>
      <c r="J195" s="198">
        <v>0.100083387716627</v>
      </c>
      <c r="K195" s="198">
        <v>1.09129142194185E-2</v>
      </c>
      <c r="L195" s="122"/>
      <c r="M195" s="122">
        <v>806.37520702256995</v>
      </c>
      <c r="N195" s="122">
        <v>28386.169353265999</v>
      </c>
      <c r="O195" s="122">
        <v>19391.412700983801</v>
      </c>
      <c r="P195" s="178">
        <v>1.6283561200508601</v>
      </c>
      <c r="Q195" s="122">
        <v>2284.8907066318002</v>
      </c>
      <c r="R195" s="122">
        <v>87497.080062889596</v>
      </c>
      <c r="S195" s="122"/>
      <c r="T195" s="122"/>
    </row>
    <row r="196" spans="1:20" ht="12.75" x14ac:dyDescent="0.2">
      <c r="A196" s="122" t="s">
        <v>546</v>
      </c>
      <c r="B196" s="122">
        <v>2764</v>
      </c>
      <c r="C196" s="122"/>
      <c r="D196" s="122"/>
      <c r="E196" s="122">
        <v>23887</v>
      </c>
      <c r="F196" s="178">
        <v>1.2678014894810199</v>
      </c>
      <c r="G196" s="198">
        <v>3.0525669471539599E-3</v>
      </c>
      <c r="H196" s="198">
        <v>2.21851940014282E-2</v>
      </c>
      <c r="I196" s="122">
        <v>126.783279654693</v>
      </c>
      <c r="J196" s="198">
        <v>3.4495750826809599E-2</v>
      </c>
      <c r="K196" s="198">
        <v>6.5307489429396702E-3</v>
      </c>
      <c r="L196" s="122"/>
      <c r="M196" s="122">
        <v>806.37520702256995</v>
      </c>
      <c r="N196" s="122">
        <v>28386.169353265999</v>
      </c>
      <c r="O196" s="122">
        <v>19391.412700983801</v>
      </c>
      <c r="P196" s="178">
        <v>1.6283561200508601</v>
      </c>
      <c r="Q196" s="122">
        <v>2284.8907066318002</v>
      </c>
      <c r="R196" s="122">
        <v>87497.080062889596</v>
      </c>
      <c r="S196" s="122"/>
      <c r="T196" s="122"/>
    </row>
    <row r="197" spans="1:20" ht="12.75" x14ac:dyDescent="0.2">
      <c r="A197" s="122" t="s">
        <v>547</v>
      </c>
      <c r="B197" s="122">
        <v>2871</v>
      </c>
      <c r="C197" s="122"/>
      <c r="D197" s="122"/>
      <c r="E197" s="122">
        <v>15788</v>
      </c>
      <c r="F197" s="178">
        <v>1.2678014894810199</v>
      </c>
      <c r="G197" s="198">
        <v>2.6338569377586398E-3</v>
      </c>
      <c r="H197" s="198">
        <v>2.6058404359368501E-2</v>
      </c>
      <c r="I197" s="122">
        <v>94.408686041063007</v>
      </c>
      <c r="J197" s="198">
        <v>2.6095768938434301E-2</v>
      </c>
      <c r="K197" s="198">
        <v>7.6007093995439602E-3</v>
      </c>
      <c r="L197" s="122"/>
      <c r="M197" s="122">
        <v>806.37520702256995</v>
      </c>
      <c r="N197" s="122">
        <v>28386.169353265999</v>
      </c>
      <c r="O197" s="122">
        <v>19391.412700983801</v>
      </c>
      <c r="P197" s="178">
        <v>1.6283561200508601</v>
      </c>
      <c r="Q197" s="122">
        <v>2284.8907066318002</v>
      </c>
      <c r="R197" s="122">
        <v>87497.080062889596</v>
      </c>
      <c r="S197" s="122"/>
      <c r="T197" s="122"/>
    </row>
    <row r="198" spans="1:20" ht="12.75" x14ac:dyDescent="0.2">
      <c r="A198" s="122" t="s">
        <v>548</v>
      </c>
      <c r="B198" s="122">
        <v>2841</v>
      </c>
      <c r="C198" s="122"/>
      <c r="D198" s="122"/>
      <c r="E198" s="122">
        <v>11295</v>
      </c>
      <c r="F198" s="178">
        <v>1.2678014894810199</v>
      </c>
      <c r="G198" s="198">
        <v>2.2945256012985101E-3</v>
      </c>
      <c r="H198" s="198">
        <v>2.6703866082104399E-2</v>
      </c>
      <c r="I198" s="122">
        <v>77.420927403383601</v>
      </c>
      <c r="J198" s="198">
        <v>3.27578574590527E-2</v>
      </c>
      <c r="K198" s="198">
        <v>7.4369189907038504E-3</v>
      </c>
      <c r="L198" s="122"/>
      <c r="M198" s="122">
        <v>806.37520702256995</v>
      </c>
      <c r="N198" s="122">
        <v>28386.169353265999</v>
      </c>
      <c r="O198" s="122">
        <v>19391.412700983801</v>
      </c>
      <c r="P198" s="178">
        <v>1.6283561200508601</v>
      </c>
      <c r="Q198" s="122">
        <v>2284.8907066318002</v>
      </c>
      <c r="R198" s="122">
        <v>87497.080062889596</v>
      </c>
      <c r="S198" s="122"/>
      <c r="T198" s="122"/>
    </row>
    <row r="199" spans="1:20" ht="12.75" x14ac:dyDescent="0.2">
      <c r="A199" s="122" t="s">
        <v>549</v>
      </c>
      <c r="B199" s="122">
        <v>3458</v>
      </c>
      <c r="C199" s="122"/>
      <c r="D199" s="122"/>
      <c r="E199" s="122">
        <v>38955</v>
      </c>
      <c r="F199" s="178">
        <v>1.2678014894810199</v>
      </c>
      <c r="G199" s="198">
        <v>4.3554528729730898E-3</v>
      </c>
      <c r="H199" s="198">
        <v>2.12388848834415E-2</v>
      </c>
      <c r="I199" s="122">
        <v>176.39727889057701</v>
      </c>
      <c r="J199" s="198">
        <v>9.2362982929020704E-2</v>
      </c>
      <c r="K199" s="198">
        <v>1.0139905018611201E-2</v>
      </c>
      <c r="L199" s="122"/>
      <c r="M199" s="122">
        <v>806.37520702256995</v>
      </c>
      <c r="N199" s="122">
        <v>28386.169353265999</v>
      </c>
      <c r="O199" s="122">
        <v>19391.412700983801</v>
      </c>
      <c r="P199" s="178">
        <v>1.6283561200508601</v>
      </c>
      <c r="Q199" s="122">
        <v>2284.8907066318002</v>
      </c>
      <c r="R199" s="122">
        <v>87497.080062889596</v>
      </c>
      <c r="S199" s="122"/>
      <c r="T199" s="122"/>
    </row>
    <row r="200" spans="1:20" ht="12.75" x14ac:dyDescent="0.2">
      <c r="A200" s="122" t="s">
        <v>550</v>
      </c>
      <c r="B200" s="122">
        <v>3542</v>
      </c>
      <c r="C200" s="122"/>
      <c r="D200" s="122"/>
      <c r="E200" s="122">
        <v>12801</v>
      </c>
      <c r="F200" s="178">
        <v>1.2678014894810199</v>
      </c>
      <c r="G200" s="198">
        <v>6.4838684477775202E-3</v>
      </c>
      <c r="H200" s="198">
        <v>2.16986403427081E-2</v>
      </c>
      <c r="I200" s="122">
        <v>100.209779961838</v>
      </c>
      <c r="J200" s="198">
        <v>8.78056401843606E-2</v>
      </c>
      <c r="K200" s="198">
        <v>1.1639715647215099E-2</v>
      </c>
      <c r="L200" s="122"/>
      <c r="M200" s="122">
        <v>806.37520702256995</v>
      </c>
      <c r="N200" s="122">
        <v>28386.169353265999</v>
      </c>
      <c r="O200" s="122">
        <v>19391.412700983801</v>
      </c>
      <c r="P200" s="178">
        <v>1.6283561200508601</v>
      </c>
      <c r="Q200" s="122">
        <v>2284.8907066318002</v>
      </c>
      <c r="R200" s="122">
        <v>87497.080062889596</v>
      </c>
      <c r="S200" s="122"/>
      <c r="T200" s="122"/>
    </row>
    <row r="201" spans="1:20" ht="12.75" x14ac:dyDescent="0.2">
      <c r="A201" s="122" t="s">
        <v>551</v>
      </c>
      <c r="B201" s="122">
        <v>2348</v>
      </c>
      <c r="C201" s="122"/>
      <c r="D201" s="122"/>
      <c r="E201" s="122">
        <v>12773</v>
      </c>
      <c r="F201" s="178">
        <v>1.2678014894810199</v>
      </c>
      <c r="G201" s="198">
        <v>1.13520707742895E-3</v>
      </c>
      <c r="H201" s="198">
        <v>1.8658263537606801E-2</v>
      </c>
      <c r="I201" s="122">
        <v>111.233987611701</v>
      </c>
      <c r="J201" s="198">
        <v>5.0888593126125403E-3</v>
      </c>
      <c r="K201" s="198">
        <v>5.2454395991544701E-3</v>
      </c>
      <c r="L201" s="122"/>
      <c r="M201" s="122">
        <v>806.37520702256995</v>
      </c>
      <c r="N201" s="122">
        <v>28386.169353265999</v>
      </c>
      <c r="O201" s="122">
        <v>19391.412700983801</v>
      </c>
      <c r="P201" s="178">
        <v>1.6283561200508601</v>
      </c>
      <c r="Q201" s="122">
        <v>2284.8907066318002</v>
      </c>
      <c r="R201" s="122">
        <v>87497.080062889596</v>
      </c>
      <c r="S201" s="122"/>
      <c r="T201" s="122"/>
    </row>
    <row r="202" spans="1:20" ht="14.25" customHeight="1" x14ac:dyDescent="0.2">
      <c r="A202" s="19" t="s">
        <v>552</v>
      </c>
      <c r="B202" s="122"/>
      <c r="C202" s="122"/>
      <c r="D202" s="122"/>
      <c r="E202" s="19"/>
      <c r="F202" s="178"/>
      <c r="G202" s="198"/>
      <c r="H202" s="198"/>
      <c r="I202" s="122"/>
      <c r="J202" s="198"/>
      <c r="K202" s="198"/>
      <c r="L202" s="122"/>
      <c r="M202" s="122"/>
      <c r="N202" s="122"/>
      <c r="O202" s="122"/>
      <c r="P202" s="178"/>
      <c r="Q202" s="122"/>
      <c r="R202" s="122"/>
      <c r="S202" s="122"/>
      <c r="T202" s="122"/>
    </row>
    <row r="203" spans="1:20" ht="12.75" x14ac:dyDescent="0.2">
      <c r="A203" s="122" t="s">
        <v>553</v>
      </c>
      <c r="B203" s="122">
        <v>3536</v>
      </c>
      <c r="C203" s="122"/>
      <c r="D203" s="122"/>
      <c r="E203" s="122">
        <v>26054</v>
      </c>
      <c r="F203" s="178">
        <v>1.2678014894810199</v>
      </c>
      <c r="G203" s="198">
        <v>3.6814564622194902E-3</v>
      </c>
      <c r="H203" s="198">
        <v>2.19382414515003E-2</v>
      </c>
      <c r="I203" s="122">
        <v>130.11533345459301</v>
      </c>
      <c r="J203" s="198">
        <v>8.1599754356336804E-2</v>
      </c>
      <c r="K203" s="198">
        <v>1.20518922238428E-2</v>
      </c>
      <c r="L203" s="122"/>
      <c r="M203" s="122">
        <v>806.37520702256995</v>
      </c>
      <c r="N203" s="122">
        <v>28386.169353265999</v>
      </c>
      <c r="O203" s="122">
        <v>19391.412700983801</v>
      </c>
      <c r="P203" s="178">
        <v>1.6283561200508601</v>
      </c>
      <c r="Q203" s="122">
        <v>2284.8907066318002</v>
      </c>
      <c r="R203" s="122">
        <v>87497.080062889596</v>
      </c>
      <c r="S203" s="122"/>
      <c r="T203" s="122"/>
    </row>
    <row r="204" spans="1:20" ht="12.75" x14ac:dyDescent="0.2">
      <c r="A204" s="122" t="s">
        <v>554</v>
      </c>
      <c r="B204" s="122">
        <v>3070</v>
      </c>
      <c r="C204" s="122"/>
      <c r="D204" s="122"/>
      <c r="E204" s="122">
        <v>8526</v>
      </c>
      <c r="F204" s="178">
        <v>1.2678014894810199</v>
      </c>
      <c r="G204" s="198">
        <v>3.9682539682539698E-3</v>
      </c>
      <c r="H204" s="198">
        <v>2.90753098188751E-2</v>
      </c>
      <c r="I204" s="122">
        <v>67.705243519242998</v>
      </c>
      <c r="J204" s="198">
        <v>3.4717335209946E-2</v>
      </c>
      <c r="K204" s="198">
        <v>8.5620455078583204E-3</v>
      </c>
      <c r="L204" s="122"/>
      <c r="M204" s="122">
        <v>806.37520702256995</v>
      </c>
      <c r="N204" s="122">
        <v>28386.169353265999</v>
      </c>
      <c r="O204" s="122">
        <v>19391.412700983801</v>
      </c>
      <c r="P204" s="178">
        <v>1.6283561200508601</v>
      </c>
      <c r="Q204" s="122">
        <v>2284.8907066318002</v>
      </c>
      <c r="R204" s="122">
        <v>87497.080062889596</v>
      </c>
      <c r="S204" s="122"/>
      <c r="T204" s="122"/>
    </row>
    <row r="205" spans="1:20" ht="12.75" x14ac:dyDescent="0.2">
      <c r="A205" s="122" t="s">
        <v>555</v>
      </c>
      <c r="B205" s="122">
        <v>5112</v>
      </c>
      <c r="C205" s="122"/>
      <c r="D205" s="122"/>
      <c r="E205" s="122">
        <v>10960</v>
      </c>
      <c r="F205" s="178">
        <v>1.2678014894810199</v>
      </c>
      <c r="G205" s="198">
        <v>1.1313868613138701E-2</v>
      </c>
      <c r="H205" s="198">
        <v>2.9035874439461901E-2</v>
      </c>
      <c r="I205" s="122">
        <v>90.022219479415199</v>
      </c>
      <c r="J205" s="198">
        <v>7.3266423357664201E-2</v>
      </c>
      <c r="K205" s="198">
        <v>2.3175182481751801E-2</v>
      </c>
      <c r="L205" s="122"/>
      <c r="M205" s="122">
        <v>806.37520702256995</v>
      </c>
      <c r="N205" s="122">
        <v>28386.169353265999</v>
      </c>
      <c r="O205" s="122">
        <v>19391.412700983801</v>
      </c>
      <c r="P205" s="178">
        <v>1.6283561200508601</v>
      </c>
      <c r="Q205" s="122">
        <v>2284.8907066318002</v>
      </c>
      <c r="R205" s="122">
        <v>87497.080062889596</v>
      </c>
      <c r="S205" s="122"/>
      <c r="T205" s="122"/>
    </row>
    <row r="206" spans="1:20" ht="12.75" x14ac:dyDescent="0.2">
      <c r="A206" s="122" t="s">
        <v>556</v>
      </c>
      <c r="B206" s="122">
        <v>2904</v>
      </c>
      <c r="C206" s="122"/>
      <c r="D206" s="122"/>
      <c r="E206" s="122">
        <v>11451</v>
      </c>
      <c r="F206" s="178">
        <v>1.2678014894810199</v>
      </c>
      <c r="G206" s="198">
        <v>2.70718714522749E-3</v>
      </c>
      <c r="H206" s="198">
        <v>2.53346080305927E-2</v>
      </c>
      <c r="I206" s="122">
        <v>96.457244414300007</v>
      </c>
      <c r="J206" s="198">
        <v>4.1131778883940297E-2</v>
      </c>
      <c r="K206" s="198">
        <v>7.5975897301545697E-3</v>
      </c>
      <c r="L206" s="122"/>
      <c r="M206" s="122">
        <v>806.37520702256995</v>
      </c>
      <c r="N206" s="122">
        <v>28386.169353265999</v>
      </c>
      <c r="O206" s="122">
        <v>19391.412700983801</v>
      </c>
      <c r="P206" s="178">
        <v>1.6283561200508601</v>
      </c>
      <c r="Q206" s="122">
        <v>2284.8907066318002</v>
      </c>
      <c r="R206" s="122">
        <v>87497.080062889596</v>
      </c>
      <c r="S206" s="122"/>
      <c r="T206" s="122"/>
    </row>
    <row r="207" spans="1:20" ht="12.75" x14ac:dyDescent="0.2">
      <c r="A207" s="122" t="s">
        <v>557</v>
      </c>
      <c r="B207" s="122">
        <v>3921</v>
      </c>
      <c r="C207" s="122"/>
      <c r="D207" s="122"/>
      <c r="E207" s="122">
        <v>9063</v>
      </c>
      <c r="F207" s="178">
        <v>1.2678014894810199</v>
      </c>
      <c r="G207" s="198">
        <v>4.1560925374232198E-3</v>
      </c>
      <c r="H207" s="198">
        <v>3.01675977653631E-2</v>
      </c>
      <c r="I207" s="122">
        <v>80.411441971898498</v>
      </c>
      <c r="J207" s="198">
        <v>7.3595939534370505E-2</v>
      </c>
      <c r="K207" s="198">
        <v>1.46750524109015E-2</v>
      </c>
      <c r="L207" s="122"/>
      <c r="M207" s="122">
        <v>806.37520702256995</v>
      </c>
      <c r="N207" s="122">
        <v>28386.169353265999</v>
      </c>
      <c r="O207" s="122">
        <v>19391.412700983801</v>
      </c>
      <c r="P207" s="178">
        <v>1.6283561200508601</v>
      </c>
      <c r="Q207" s="122">
        <v>2284.8907066318002</v>
      </c>
      <c r="R207" s="122">
        <v>87497.080062889596</v>
      </c>
      <c r="S207" s="122"/>
      <c r="T207" s="122"/>
    </row>
    <row r="208" spans="1:20" ht="12.75" x14ac:dyDescent="0.2">
      <c r="A208" s="122" t="s">
        <v>558</v>
      </c>
      <c r="B208" s="122">
        <v>3281</v>
      </c>
      <c r="C208" s="122"/>
      <c r="D208" s="122"/>
      <c r="E208" s="122">
        <v>11917</v>
      </c>
      <c r="F208" s="178">
        <v>1.2678014894810199</v>
      </c>
      <c r="G208" s="198">
        <v>2.9649520293138702E-3</v>
      </c>
      <c r="H208" s="198">
        <v>2.1900627110467901E-2</v>
      </c>
      <c r="I208" s="122">
        <v>87.761039191659506</v>
      </c>
      <c r="J208" s="198">
        <v>5.1019551900646103E-2</v>
      </c>
      <c r="K208" s="198">
        <v>1.15800956616598E-2</v>
      </c>
      <c r="L208" s="122"/>
      <c r="M208" s="122">
        <v>806.37520702256995</v>
      </c>
      <c r="N208" s="122">
        <v>28386.169353265999</v>
      </c>
      <c r="O208" s="122">
        <v>19391.412700983801</v>
      </c>
      <c r="P208" s="178">
        <v>1.6283561200508601</v>
      </c>
      <c r="Q208" s="122">
        <v>2284.8907066318002</v>
      </c>
      <c r="R208" s="122">
        <v>87497.080062889596</v>
      </c>
      <c r="S208" s="122"/>
      <c r="T208" s="122"/>
    </row>
    <row r="209" spans="1:20" ht="12.75" x14ac:dyDescent="0.2">
      <c r="A209" s="122" t="s">
        <v>559</v>
      </c>
      <c r="B209" s="122">
        <v>2385</v>
      </c>
      <c r="C209" s="122"/>
      <c r="D209" s="122"/>
      <c r="E209" s="122">
        <v>15725</v>
      </c>
      <c r="F209" s="178">
        <v>1.2678014894810199</v>
      </c>
      <c r="G209" s="198">
        <v>1.7011128775834699E-3</v>
      </c>
      <c r="H209" s="198">
        <v>1.31114130434783E-2</v>
      </c>
      <c r="I209" s="122">
        <v>119.774788666063</v>
      </c>
      <c r="J209" s="198">
        <v>4.3243243243243197E-2</v>
      </c>
      <c r="K209" s="198">
        <v>5.4689984101748803E-3</v>
      </c>
      <c r="L209" s="122"/>
      <c r="M209" s="122">
        <v>806.37520702256995</v>
      </c>
      <c r="N209" s="122">
        <v>28386.169353265999</v>
      </c>
      <c r="O209" s="122">
        <v>19391.412700983801</v>
      </c>
      <c r="P209" s="178">
        <v>1.6283561200508601</v>
      </c>
      <c r="Q209" s="122">
        <v>2284.8907066318002</v>
      </c>
      <c r="R209" s="122">
        <v>87497.080062889596</v>
      </c>
      <c r="S209" s="122"/>
      <c r="T209" s="122"/>
    </row>
    <row r="210" spans="1:20" ht="12.75" x14ac:dyDescent="0.2">
      <c r="A210" s="122" t="s">
        <v>560</v>
      </c>
      <c r="B210" s="122">
        <v>3862</v>
      </c>
      <c r="C210" s="122"/>
      <c r="D210" s="122"/>
      <c r="E210" s="122">
        <v>90198</v>
      </c>
      <c r="F210" s="178">
        <v>1.2678014894810199</v>
      </c>
      <c r="G210" s="198">
        <v>4.1390422551867397E-3</v>
      </c>
      <c r="H210" s="198">
        <v>1.7450644641418201E-2</v>
      </c>
      <c r="I210" s="122">
        <v>283.87849513480199</v>
      </c>
      <c r="J210" s="198">
        <v>0.141910020177831</v>
      </c>
      <c r="K210" s="198">
        <v>1.1397148495532101E-2</v>
      </c>
      <c r="L210" s="122"/>
      <c r="M210" s="122">
        <v>806.37520702256995</v>
      </c>
      <c r="N210" s="122">
        <v>28386.169353265999</v>
      </c>
      <c r="O210" s="122">
        <v>19391.412700983801</v>
      </c>
      <c r="P210" s="178">
        <v>1.6283561200508601</v>
      </c>
      <c r="Q210" s="122">
        <v>2284.8907066318002</v>
      </c>
      <c r="R210" s="122">
        <v>87497.080062889596</v>
      </c>
      <c r="S210" s="122"/>
      <c r="T210" s="122"/>
    </row>
    <row r="211" spans="1:20" ht="12.75" x14ac:dyDescent="0.2">
      <c r="A211" s="122" t="s">
        <v>561</v>
      </c>
      <c r="B211" s="122">
        <v>3231</v>
      </c>
      <c r="C211" s="122"/>
      <c r="D211" s="122"/>
      <c r="E211" s="122">
        <v>11800</v>
      </c>
      <c r="F211" s="178">
        <v>1.2678014894810199</v>
      </c>
      <c r="G211" s="198">
        <v>2.8742937853107301E-3</v>
      </c>
      <c r="H211" s="198">
        <v>2.24974952181437E-2</v>
      </c>
      <c r="I211" s="122">
        <v>94.355709949106995</v>
      </c>
      <c r="J211" s="198">
        <v>6.2796610169491507E-2</v>
      </c>
      <c r="K211" s="198">
        <v>1.0593220338983101E-2</v>
      </c>
      <c r="L211" s="122"/>
      <c r="M211" s="122">
        <v>806.37520702256995</v>
      </c>
      <c r="N211" s="122">
        <v>28386.169353265999</v>
      </c>
      <c r="O211" s="122">
        <v>19391.412700983801</v>
      </c>
      <c r="P211" s="178">
        <v>1.6283561200508601</v>
      </c>
      <c r="Q211" s="122">
        <v>2284.8907066318002</v>
      </c>
      <c r="R211" s="122">
        <v>87497.080062889596</v>
      </c>
      <c r="S211" s="122"/>
      <c r="T211" s="122"/>
    </row>
    <row r="212" spans="1:20" ht="12.75" x14ac:dyDescent="0.2">
      <c r="A212" s="122" t="s">
        <v>562</v>
      </c>
      <c r="B212" s="122">
        <v>3765</v>
      </c>
      <c r="C212" s="122"/>
      <c r="D212" s="122"/>
      <c r="E212" s="122">
        <v>24671</v>
      </c>
      <c r="F212" s="178">
        <v>1.2678014894810199</v>
      </c>
      <c r="G212" s="198">
        <v>4.80658803183225E-3</v>
      </c>
      <c r="H212" s="198">
        <v>2.7125372146874001E-2</v>
      </c>
      <c r="I212" s="122">
        <v>142.506140218588</v>
      </c>
      <c r="J212" s="198">
        <v>8.1877508005350402E-2</v>
      </c>
      <c r="K212" s="198">
        <v>1.23626930404118E-2</v>
      </c>
      <c r="L212" s="122"/>
      <c r="M212" s="122">
        <v>806.37520702256995</v>
      </c>
      <c r="N212" s="122">
        <v>28386.169353265999</v>
      </c>
      <c r="O212" s="122">
        <v>19391.412700983801</v>
      </c>
      <c r="P212" s="178">
        <v>1.6283561200508601</v>
      </c>
      <c r="Q212" s="122">
        <v>2284.8907066318002</v>
      </c>
      <c r="R212" s="122">
        <v>87497.080062889596</v>
      </c>
      <c r="S212" s="122"/>
      <c r="T212" s="122"/>
    </row>
    <row r="213" spans="1:20" ht="12.75" x14ac:dyDescent="0.2">
      <c r="A213" s="122" t="s">
        <v>563</v>
      </c>
      <c r="B213" s="122">
        <v>3863</v>
      </c>
      <c r="C213" s="122"/>
      <c r="D213" s="122"/>
      <c r="E213" s="122">
        <v>3738</v>
      </c>
      <c r="F213" s="178">
        <v>1.2678014894810199</v>
      </c>
      <c r="G213" s="198">
        <v>4.48100588550027E-3</v>
      </c>
      <c r="H213" s="198">
        <v>2.6732981038234401E-2</v>
      </c>
      <c r="I213" s="122">
        <v>53.150729063673197</v>
      </c>
      <c r="J213" s="198">
        <v>2.5147137506688101E-2</v>
      </c>
      <c r="K213" s="198">
        <v>1.6586409844836801E-2</v>
      </c>
      <c r="L213" s="122"/>
      <c r="M213" s="122">
        <v>806.37520702256995</v>
      </c>
      <c r="N213" s="122">
        <v>28386.169353265999</v>
      </c>
      <c r="O213" s="122">
        <v>19391.412700983801</v>
      </c>
      <c r="P213" s="178">
        <v>1.6283561200508601</v>
      </c>
      <c r="Q213" s="122">
        <v>2284.8907066318002</v>
      </c>
      <c r="R213" s="122">
        <v>87497.080062889596</v>
      </c>
      <c r="S213" s="122"/>
      <c r="T213" s="122"/>
    </row>
    <row r="214" spans="1:20" ht="12.75" x14ac:dyDescent="0.2">
      <c r="A214" s="122" t="s">
        <v>564</v>
      </c>
      <c r="B214" s="122">
        <v>3517</v>
      </c>
      <c r="C214" s="122"/>
      <c r="D214" s="122"/>
      <c r="E214" s="122">
        <v>4046</v>
      </c>
      <c r="F214" s="178">
        <v>1.2678014894810199</v>
      </c>
      <c r="G214" s="198">
        <v>6.9822046465645099E-3</v>
      </c>
      <c r="H214" s="198">
        <v>3.0955993930197299E-2</v>
      </c>
      <c r="I214" s="122">
        <v>49.547956567349999</v>
      </c>
      <c r="J214" s="198">
        <v>2.1997034107760799E-2</v>
      </c>
      <c r="K214" s="198">
        <v>1.18635689569946E-2</v>
      </c>
      <c r="L214" s="122"/>
      <c r="M214" s="122">
        <v>806.37520702256995</v>
      </c>
      <c r="N214" s="122">
        <v>28386.169353265999</v>
      </c>
      <c r="O214" s="122">
        <v>19391.412700983801</v>
      </c>
      <c r="P214" s="178">
        <v>1.6283561200508601</v>
      </c>
      <c r="Q214" s="122">
        <v>2284.8907066318002</v>
      </c>
      <c r="R214" s="122">
        <v>87497.080062889596</v>
      </c>
      <c r="S214" s="122"/>
      <c r="T214" s="122"/>
    </row>
    <row r="215" spans="1:20" ht="12.75" x14ac:dyDescent="0.2">
      <c r="A215" s="122" t="s">
        <v>565</v>
      </c>
      <c r="B215" s="122">
        <v>2654</v>
      </c>
      <c r="C215" s="122"/>
      <c r="D215" s="122"/>
      <c r="E215" s="122">
        <v>13425</v>
      </c>
      <c r="F215" s="178">
        <v>1.2678014894810199</v>
      </c>
      <c r="G215" s="198">
        <v>2.34016139044072E-3</v>
      </c>
      <c r="H215" s="198">
        <v>1.98802195974048E-2</v>
      </c>
      <c r="I215" s="122">
        <v>80.280757345705197</v>
      </c>
      <c r="J215" s="198">
        <v>3.4487895716946E-2</v>
      </c>
      <c r="K215" s="198">
        <v>7.1508379888268201E-3</v>
      </c>
      <c r="L215" s="122"/>
      <c r="M215" s="122">
        <v>806.37520702256995</v>
      </c>
      <c r="N215" s="122">
        <v>28386.169353265999</v>
      </c>
      <c r="O215" s="122">
        <v>19391.412700983801</v>
      </c>
      <c r="P215" s="178">
        <v>1.6283561200508601</v>
      </c>
      <c r="Q215" s="122">
        <v>2284.8907066318002</v>
      </c>
      <c r="R215" s="122">
        <v>87497.080062889596</v>
      </c>
      <c r="S215" s="122"/>
      <c r="T215" s="122"/>
    </row>
    <row r="216" spans="1:20" ht="12.75" x14ac:dyDescent="0.2">
      <c r="A216" s="122" t="s">
        <v>566</v>
      </c>
      <c r="B216" s="122">
        <v>3486</v>
      </c>
      <c r="C216" s="122"/>
      <c r="D216" s="122"/>
      <c r="E216" s="122">
        <v>15633</v>
      </c>
      <c r="F216" s="178">
        <v>1.2678014894810199</v>
      </c>
      <c r="G216" s="198">
        <v>6.99908313610098E-3</v>
      </c>
      <c r="H216" s="198">
        <v>1.88301579064423E-2</v>
      </c>
      <c r="I216" s="122">
        <v>99.538937105034407</v>
      </c>
      <c r="J216" s="198">
        <v>6.98522356553445E-2</v>
      </c>
      <c r="K216" s="198">
        <v>1.20898100172712E-2</v>
      </c>
      <c r="L216" s="122"/>
      <c r="M216" s="122">
        <v>806.37520702256995</v>
      </c>
      <c r="N216" s="122">
        <v>28386.169353265999</v>
      </c>
      <c r="O216" s="122">
        <v>19391.412700983801</v>
      </c>
      <c r="P216" s="178">
        <v>1.6283561200508601</v>
      </c>
      <c r="Q216" s="122">
        <v>2284.8907066318002</v>
      </c>
      <c r="R216" s="122">
        <v>87497.080062889596</v>
      </c>
      <c r="S216" s="122"/>
      <c r="T216" s="122"/>
    </row>
    <row r="217" spans="1:20" ht="12.75" x14ac:dyDescent="0.2">
      <c r="A217" s="122" t="s">
        <v>567</v>
      </c>
      <c r="B217" s="122">
        <v>3086</v>
      </c>
      <c r="C217" s="122"/>
      <c r="D217" s="122"/>
      <c r="E217" s="122">
        <v>12169</v>
      </c>
      <c r="F217" s="178">
        <v>1.2678014894810199</v>
      </c>
      <c r="G217" s="198">
        <v>2.2529925767660998E-3</v>
      </c>
      <c r="H217" s="198">
        <v>2.2616195495927201E-2</v>
      </c>
      <c r="I217" s="122">
        <v>74.108029254595607</v>
      </c>
      <c r="J217" s="198">
        <v>5.5715342263127597E-2</v>
      </c>
      <c r="K217" s="198">
        <v>1.0025474566521499E-2</v>
      </c>
      <c r="L217" s="122"/>
      <c r="M217" s="122">
        <v>806.37520702256995</v>
      </c>
      <c r="N217" s="122">
        <v>28386.169353265999</v>
      </c>
      <c r="O217" s="122">
        <v>19391.412700983801</v>
      </c>
      <c r="P217" s="178">
        <v>1.6283561200508601</v>
      </c>
      <c r="Q217" s="122">
        <v>2284.8907066318002</v>
      </c>
      <c r="R217" s="122">
        <v>87497.080062889596</v>
      </c>
      <c r="S217" s="122"/>
      <c r="T217" s="122"/>
    </row>
    <row r="218" spans="1:20" ht="12.75" x14ac:dyDescent="0.2">
      <c r="A218" s="122" t="s">
        <v>568</v>
      </c>
      <c r="B218" s="122">
        <v>2703</v>
      </c>
      <c r="C218" s="122"/>
      <c r="D218" s="122"/>
      <c r="E218" s="122">
        <v>9958</v>
      </c>
      <c r="F218" s="178">
        <v>1.2678014894810199</v>
      </c>
      <c r="G218" s="198">
        <v>3.7323425051884601E-3</v>
      </c>
      <c r="H218" s="198">
        <v>2.6195320447609399E-2</v>
      </c>
      <c r="I218" s="122">
        <v>67.253252709441497</v>
      </c>
      <c r="J218" s="198">
        <v>7.5115485037156093E-2</v>
      </c>
      <c r="K218" s="198">
        <v>4.9206668005623601E-3</v>
      </c>
      <c r="L218" s="122"/>
      <c r="M218" s="122">
        <v>806.37520702256995</v>
      </c>
      <c r="N218" s="122">
        <v>28386.169353265999</v>
      </c>
      <c r="O218" s="122">
        <v>19391.412700983801</v>
      </c>
      <c r="P218" s="178">
        <v>1.6283561200508601</v>
      </c>
      <c r="Q218" s="122">
        <v>2284.8907066318002</v>
      </c>
      <c r="R218" s="122">
        <v>87497.080062889596</v>
      </c>
      <c r="S218" s="122"/>
      <c r="T218" s="122"/>
    </row>
    <row r="219" spans="1:20" ht="14.25" customHeight="1" x14ac:dyDescent="0.2">
      <c r="A219" s="19" t="s">
        <v>569</v>
      </c>
      <c r="B219" s="122"/>
      <c r="C219" s="122"/>
      <c r="D219" s="122"/>
      <c r="E219" s="19"/>
      <c r="F219" s="178"/>
      <c r="G219" s="198"/>
      <c r="H219" s="198"/>
      <c r="I219" s="122"/>
      <c r="J219" s="198"/>
      <c r="K219" s="198"/>
      <c r="L219" s="122"/>
      <c r="M219" s="122"/>
      <c r="N219" s="122"/>
      <c r="O219" s="122"/>
      <c r="P219" s="178"/>
      <c r="Q219" s="122"/>
      <c r="R219" s="122"/>
      <c r="S219" s="122"/>
      <c r="T219" s="122"/>
    </row>
    <row r="220" spans="1:20" ht="12.75" x14ac:dyDescent="0.2">
      <c r="A220" s="122" t="s">
        <v>570</v>
      </c>
      <c r="B220" s="122">
        <v>2566</v>
      </c>
      <c r="C220" s="122"/>
      <c r="D220" s="122"/>
      <c r="E220" s="122">
        <v>11282</v>
      </c>
      <c r="F220" s="178">
        <v>1.2678014894810199</v>
      </c>
      <c r="G220" s="198">
        <v>2.0091000413638201E-3</v>
      </c>
      <c r="H220" s="198">
        <v>2.4539282250242499E-2</v>
      </c>
      <c r="I220" s="122">
        <v>82.819079927272796</v>
      </c>
      <c r="J220" s="198">
        <v>4.0241092004963702E-2</v>
      </c>
      <c r="K220" s="198">
        <v>5.22956922531466E-3</v>
      </c>
      <c r="L220" s="122"/>
      <c r="M220" s="122">
        <v>806.37520702256995</v>
      </c>
      <c r="N220" s="122">
        <v>28386.169353265999</v>
      </c>
      <c r="O220" s="122">
        <v>19391.412700983801</v>
      </c>
      <c r="P220" s="178">
        <v>1.6283561200508601</v>
      </c>
      <c r="Q220" s="122">
        <v>2284.8907066318002</v>
      </c>
      <c r="R220" s="122">
        <v>87497.080062889596</v>
      </c>
      <c r="S220" s="122"/>
      <c r="T220" s="122"/>
    </row>
    <row r="221" spans="1:20" ht="12.75" x14ac:dyDescent="0.2">
      <c r="A221" s="122" t="s">
        <v>571</v>
      </c>
      <c r="B221" s="122">
        <v>3917</v>
      </c>
      <c r="C221" s="122"/>
      <c r="D221" s="122"/>
      <c r="E221" s="122">
        <v>9609</v>
      </c>
      <c r="F221" s="178">
        <v>1.2678014894810199</v>
      </c>
      <c r="G221" s="198">
        <v>3.0526936552537501E-3</v>
      </c>
      <c r="H221" s="198">
        <v>2.7886020457866499E-2</v>
      </c>
      <c r="I221" s="122">
        <v>87.4414089547967</v>
      </c>
      <c r="J221" s="198">
        <v>2.4768446248308901E-2</v>
      </c>
      <c r="K221" s="198">
        <v>1.6651056301384099E-2</v>
      </c>
      <c r="L221" s="122"/>
      <c r="M221" s="122">
        <v>806.37520702256995</v>
      </c>
      <c r="N221" s="122">
        <v>28386.169353265999</v>
      </c>
      <c r="O221" s="122">
        <v>19391.412700983801</v>
      </c>
      <c r="P221" s="178">
        <v>1.6283561200508601</v>
      </c>
      <c r="Q221" s="122">
        <v>2284.8907066318002</v>
      </c>
      <c r="R221" s="122">
        <v>87497.080062889596</v>
      </c>
      <c r="S221" s="122"/>
      <c r="T221" s="122"/>
    </row>
    <row r="222" spans="1:20" ht="12.75" x14ac:dyDescent="0.2">
      <c r="A222" s="122" t="s">
        <v>572</v>
      </c>
      <c r="B222" s="122">
        <v>2894</v>
      </c>
      <c r="C222" s="122"/>
      <c r="D222" s="122"/>
      <c r="E222" s="122">
        <v>15649</v>
      </c>
      <c r="F222" s="178">
        <v>1.2678014894810199</v>
      </c>
      <c r="G222" s="198">
        <v>2.8436321809700302E-3</v>
      </c>
      <c r="H222" s="198">
        <v>2.82523481990977E-2</v>
      </c>
      <c r="I222" s="122">
        <v>110.58933040759401</v>
      </c>
      <c r="J222" s="198">
        <v>7.68100198095725E-2</v>
      </c>
      <c r="K222" s="198">
        <v>5.6233625151766902E-3</v>
      </c>
      <c r="L222" s="122"/>
      <c r="M222" s="122">
        <v>806.37520702256995</v>
      </c>
      <c r="N222" s="122">
        <v>28386.169353265999</v>
      </c>
      <c r="O222" s="122">
        <v>19391.412700983801</v>
      </c>
      <c r="P222" s="178">
        <v>1.6283561200508601</v>
      </c>
      <c r="Q222" s="122">
        <v>2284.8907066318002</v>
      </c>
      <c r="R222" s="122">
        <v>87497.080062889596</v>
      </c>
      <c r="S222" s="122"/>
      <c r="T222" s="122"/>
    </row>
    <row r="223" spans="1:20" ht="12.75" x14ac:dyDescent="0.2">
      <c r="A223" s="122" t="s">
        <v>573</v>
      </c>
      <c r="B223" s="122">
        <v>3149</v>
      </c>
      <c r="C223" s="122"/>
      <c r="D223" s="122"/>
      <c r="E223" s="122">
        <v>7138</v>
      </c>
      <c r="F223" s="178">
        <v>1.2678014894810199</v>
      </c>
      <c r="G223" s="198">
        <v>6.4327075744839797E-3</v>
      </c>
      <c r="H223" s="198">
        <v>2.3716814159291999E-2</v>
      </c>
      <c r="I223" s="122">
        <v>72.856022400347896</v>
      </c>
      <c r="J223" s="198">
        <v>6.3182964415802706E-2</v>
      </c>
      <c r="K223" s="198">
        <v>8.82600168114318E-3</v>
      </c>
      <c r="L223" s="122"/>
      <c r="M223" s="122">
        <v>806.37520702256995</v>
      </c>
      <c r="N223" s="122">
        <v>28386.169353265999</v>
      </c>
      <c r="O223" s="122">
        <v>19391.412700983801</v>
      </c>
      <c r="P223" s="178">
        <v>1.6283561200508601</v>
      </c>
      <c r="Q223" s="122">
        <v>2284.8907066318002</v>
      </c>
      <c r="R223" s="122">
        <v>87497.080062889596</v>
      </c>
      <c r="S223" s="122"/>
      <c r="T223" s="122"/>
    </row>
    <row r="224" spans="1:20" ht="12.75" x14ac:dyDescent="0.2">
      <c r="A224" s="122" t="s">
        <v>574</v>
      </c>
      <c r="B224" s="122">
        <v>4214</v>
      </c>
      <c r="C224" s="122"/>
      <c r="D224" s="122"/>
      <c r="E224" s="122">
        <v>30538</v>
      </c>
      <c r="F224" s="178">
        <v>1.2678014894810199</v>
      </c>
      <c r="G224" s="198">
        <v>4.0550570873447303E-3</v>
      </c>
      <c r="H224" s="198">
        <v>2.6627793974732802E-2</v>
      </c>
      <c r="I224" s="122">
        <v>166.76630355080701</v>
      </c>
      <c r="J224" s="198">
        <v>6.4542537166808606E-2</v>
      </c>
      <c r="K224" s="198">
        <v>1.6765996463422601E-2</v>
      </c>
      <c r="L224" s="122"/>
      <c r="M224" s="122">
        <v>806.37520702256995</v>
      </c>
      <c r="N224" s="122">
        <v>28386.169353265999</v>
      </c>
      <c r="O224" s="122">
        <v>19391.412700983801</v>
      </c>
      <c r="P224" s="178">
        <v>1.6283561200508601</v>
      </c>
      <c r="Q224" s="122">
        <v>2284.8907066318002</v>
      </c>
      <c r="R224" s="122">
        <v>87497.080062889596</v>
      </c>
      <c r="S224" s="122"/>
      <c r="T224" s="122"/>
    </row>
    <row r="225" spans="1:20" ht="12.75" x14ac:dyDescent="0.2">
      <c r="A225" s="122" t="s">
        <v>575</v>
      </c>
      <c r="B225" s="122">
        <v>3218</v>
      </c>
      <c r="C225" s="122"/>
      <c r="D225" s="122"/>
      <c r="E225" s="122">
        <v>21334</v>
      </c>
      <c r="F225" s="178">
        <v>1.2678014894810199</v>
      </c>
      <c r="G225" s="198">
        <v>2.7694447048529701E-3</v>
      </c>
      <c r="H225" s="198">
        <v>2.4918973487062301E-2</v>
      </c>
      <c r="I225" s="122">
        <v>136.01102896456601</v>
      </c>
      <c r="J225" s="198">
        <v>8.6622293053342098E-2</v>
      </c>
      <c r="K225" s="198">
        <v>8.5778569419705606E-3</v>
      </c>
      <c r="L225" s="122"/>
      <c r="M225" s="122">
        <v>806.37520702256995</v>
      </c>
      <c r="N225" s="122">
        <v>28386.169353265999</v>
      </c>
      <c r="O225" s="122">
        <v>19391.412700983801</v>
      </c>
      <c r="P225" s="178">
        <v>1.6283561200508601</v>
      </c>
      <c r="Q225" s="122">
        <v>2284.8907066318002</v>
      </c>
      <c r="R225" s="122">
        <v>87497.080062889596</v>
      </c>
      <c r="S225" s="122"/>
      <c r="T225" s="122"/>
    </row>
    <row r="226" spans="1:20" ht="12.75" x14ac:dyDescent="0.2">
      <c r="A226" s="122" t="s">
        <v>576</v>
      </c>
      <c r="B226" s="122">
        <v>2348</v>
      </c>
      <c r="C226" s="122"/>
      <c r="D226" s="122"/>
      <c r="E226" s="122">
        <v>5709</v>
      </c>
      <c r="F226" s="178">
        <v>1.2678014894810199</v>
      </c>
      <c r="G226" s="198">
        <v>6.0138961873065899E-3</v>
      </c>
      <c r="H226" s="198">
        <v>2.0815632965165701E-2</v>
      </c>
      <c r="I226" s="122">
        <v>64.195015382816095</v>
      </c>
      <c r="J226" s="198">
        <v>2.64494657558241E-2</v>
      </c>
      <c r="K226" s="198">
        <v>3.5032404974601498E-3</v>
      </c>
      <c r="L226" s="122"/>
      <c r="M226" s="122">
        <v>806.37520702256995</v>
      </c>
      <c r="N226" s="122">
        <v>28386.169353265999</v>
      </c>
      <c r="O226" s="122">
        <v>19391.412700983801</v>
      </c>
      <c r="P226" s="178">
        <v>1.6283561200508601</v>
      </c>
      <c r="Q226" s="122">
        <v>2284.8907066318002</v>
      </c>
      <c r="R226" s="122">
        <v>87497.080062889596</v>
      </c>
      <c r="S226" s="122"/>
      <c r="T226" s="122"/>
    </row>
    <row r="227" spans="1:20" ht="12.75" x14ac:dyDescent="0.2">
      <c r="A227" s="122" t="s">
        <v>577</v>
      </c>
      <c r="B227" s="122">
        <v>2717</v>
      </c>
      <c r="C227" s="122"/>
      <c r="D227" s="122"/>
      <c r="E227" s="122">
        <v>7636</v>
      </c>
      <c r="F227" s="178">
        <v>1.2678014894810199</v>
      </c>
      <c r="G227" s="198">
        <v>1.9643792561550599E-3</v>
      </c>
      <c r="H227" s="198">
        <v>2.95743504698729E-2</v>
      </c>
      <c r="I227" s="122">
        <v>61.814237842102401</v>
      </c>
      <c r="J227" s="198">
        <v>3.4965950759560001E-2</v>
      </c>
      <c r="K227" s="198">
        <v>6.0240963855421699E-3</v>
      </c>
      <c r="L227" s="122"/>
      <c r="M227" s="122">
        <v>806.37520702256995</v>
      </c>
      <c r="N227" s="122">
        <v>28386.169353265999</v>
      </c>
      <c r="O227" s="122">
        <v>19391.412700983801</v>
      </c>
      <c r="P227" s="178">
        <v>1.6283561200508601</v>
      </c>
      <c r="Q227" s="122">
        <v>2284.8907066318002</v>
      </c>
      <c r="R227" s="122">
        <v>87497.080062889596</v>
      </c>
      <c r="S227" s="122"/>
      <c r="T227" s="122"/>
    </row>
    <row r="228" spans="1:20" ht="12.75" x14ac:dyDescent="0.2">
      <c r="A228" s="122" t="s">
        <v>578</v>
      </c>
      <c r="B228" s="122">
        <v>3917</v>
      </c>
      <c r="C228" s="122"/>
      <c r="D228" s="122"/>
      <c r="E228" s="122">
        <v>23744</v>
      </c>
      <c r="F228" s="178">
        <v>1.2678014894810199</v>
      </c>
      <c r="G228" s="198">
        <v>5.2925651392632502E-3</v>
      </c>
      <c r="H228" s="198">
        <v>2.70418326693227E-2</v>
      </c>
      <c r="I228" s="122">
        <v>131.506653824056</v>
      </c>
      <c r="J228" s="198">
        <v>8.6169137466307305E-2</v>
      </c>
      <c r="K228" s="198">
        <v>1.3687668463611901E-2</v>
      </c>
      <c r="L228" s="122"/>
      <c r="M228" s="122">
        <v>806.37520702256995</v>
      </c>
      <c r="N228" s="122">
        <v>28386.169353265999</v>
      </c>
      <c r="O228" s="122">
        <v>19391.412700983801</v>
      </c>
      <c r="P228" s="178">
        <v>1.6283561200508601</v>
      </c>
      <c r="Q228" s="122">
        <v>2284.8907066318002</v>
      </c>
      <c r="R228" s="122">
        <v>87497.080062889596</v>
      </c>
      <c r="S228" s="122"/>
      <c r="T228" s="122"/>
    </row>
    <row r="229" spans="1:20" ht="12.75" x14ac:dyDescent="0.2">
      <c r="A229" s="122" t="s">
        <v>579</v>
      </c>
      <c r="B229" s="122">
        <v>3609</v>
      </c>
      <c r="C229" s="122"/>
      <c r="D229" s="122"/>
      <c r="E229" s="122">
        <v>5006</v>
      </c>
      <c r="F229" s="178">
        <v>1.2678014894810199</v>
      </c>
      <c r="G229" s="198">
        <v>5.2104141696630701E-3</v>
      </c>
      <c r="H229" s="198">
        <v>3.03030303030303E-2</v>
      </c>
      <c r="I229" s="122">
        <v>59.548299723837602</v>
      </c>
      <c r="J229" s="198">
        <v>2.35717139432681E-2</v>
      </c>
      <c r="K229" s="198">
        <v>1.31841789852177E-2</v>
      </c>
      <c r="L229" s="122"/>
      <c r="M229" s="122">
        <v>806.37520702256995</v>
      </c>
      <c r="N229" s="122">
        <v>28386.169353265999</v>
      </c>
      <c r="O229" s="122">
        <v>19391.412700983801</v>
      </c>
      <c r="P229" s="178">
        <v>1.6283561200508601</v>
      </c>
      <c r="Q229" s="122">
        <v>2284.8907066318002</v>
      </c>
      <c r="R229" s="122">
        <v>87497.080062889596</v>
      </c>
      <c r="S229" s="122"/>
      <c r="T229" s="122"/>
    </row>
    <row r="230" spans="1:20" ht="12.75" x14ac:dyDescent="0.2">
      <c r="A230" s="122" t="s">
        <v>580</v>
      </c>
      <c r="B230" s="122">
        <v>3298</v>
      </c>
      <c r="C230" s="122"/>
      <c r="D230" s="122"/>
      <c r="E230" s="122">
        <v>10665</v>
      </c>
      <c r="F230" s="178">
        <v>1.2678014894810199</v>
      </c>
      <c r="G230" s="198">
        <v>3.1489295202375401E-3</v>
      </c>
      <c r="H230" s="198">
        <v>2.3902651021295102E-2</v>
      </c>
      <c r="I230" s="122">
        <v>89.855439456941099</v>
      </c>
      <c r="J230" s="198">
        <v>4.86638537271449E-2</v>
      </c>
      <c r="K230" s="198">
        <v>1.1251758087201099E-2</v>
      </c>
      <c r="L230" s="122"/>
      <c r="M230" s="122">
        <v>806.37520702256995</v>
      </c>
      <c r="N230" s="122">
        <v>28386.169353265999</v>
      </c>
      <c r="O230" s="122">
        <v>19391.412700983801</v>
      </c>
      <c r="P230" s="178">
        <v>1.6283561200508601</v>
      </c>
      <c r="Q230" s="122">
        <v>2284.8907066318002</v>
      </c>
      <c r="R230" s="122">
        <v>87497.080062889596</v>
      </c>
      <c r="S230" s="122"/>
      <c r="T230" s="122"/>
    </row>
    <row r="231" spans="1:20" ht="12.75" x14ac:dyDescent="0.2">
      <c r="A231" s="122" t="s">
        <v>569</v>
      </c>
      <c r="B231" s="122">
        <v>4373</v>
      </c>
      <c r="C231" s="122"/>
      <c r="D231" s="122"/>
      <c r="E231" s="122">
        <v>146631</v>
      </c>
      <c r="F231" s="178">
        <v>1.2678014894810199</v>
      </c>
      <c r="G231" s="198">
        <v>4.6056654686480597E-3</v>
      </c>
      <c r="H231" s="198">
        <v>2.0753184752561299E-2</v>
      </c>
      <c r="I231" s="122">
        <v>359.16709203377798</v>
      </c>
      <c r="J231" s="198">
        <v>0.182348889389011</v>
      </c>
      <c r="K231" s="198">
        <v>1.2664443398735599E-2</v>
      </c>
      <c r="L231" s="122"/>
      <c r="M231" s="122">
        <v>806.37520702256995</v>
      </c>
      <c r="N231" s="122">
        <v>28386.169353265999</v>
      </c>
      <c r="O231" s="122">
        <v>19391.412700983801</v>
      </c>
      <c r="P231" s="178">
        <v>1.6283561200508601</v>
      </c>
      <c r="Q231" s="122">
        <v>2284.8907066318002</v>
      </c>
      <c r="R231" s="122">
        <v>87497.080062889596</v>
      </c>
      <c r="S231" s="122"/>
      <c r="T231" s="122"/>
    </row>
    <row r="232" spans="1:20" ht="14.25" customHeight="1" x14ac:dyDescent="0.2">
      <c r="A232" s="19" t="s">
        <v>581</v>
      </c>
      <c r="B232" s="122"/>
      <c r="C232" s="122"/>
      <c r="D232" s="122"/>
      <c r="E232" s="19"/>
      <c r="F232" s="178"/>
      <c r="G232" s="198"/>
      <c r="H232" s="198"/>
      <c r="I232" s="122"/>
      <c r="J232" s="198"/>
      <c r="K232" s="198"/>
      <c r="L232" s="122"/>
      <c r="M232" s="122"/>
      <c r="N232" s="122"/>
      <c r="O232" s="122"/>
      <c r="P232" s="178"/>
      <c r="Q232" s="122"/>
      <c r="R232" s="122"/>
      <c r="S232" s="122"/>
      <c r="T232" s="122"/>
    </row>
    <row r="233" spans="1:20" ht="12.75" x14ac:dyDescent="0.2">
      <c r="A233" s="122" t="s">
        <v>582</v>
      </c>
      <c r="B233" s="122">
        <v>3739</v>
      </c>
      <c r="C233" s="122"/>
      <c r="D233" s="122"/>
      <c r="E233" s="122">
        <v>13903</v>
      </c>
      <c r="F233" s="178">
        <v>1.2678014894810199</v>
      </c>
      <c r="G233" s="198">
        <v>5.0109089165408004E-3</v>
      </c>
      <c r="H233" s="198">
        <v>2.7465143625062999E-2</v>
      </c>
      <c r="I233" s="122">
        <v>106.38608931622601</v>
      </c>
      <c r="J233" s="198">
        <v>8.7463137452348405E-2</v>
      </c>
      <c r="K233" s="198">
        <v>1.25152844709775E-2</v>
      </c>
      <c r="L233" s="122"/>
      <c r="M233" s="122">
        <v>806.37520702256995</v>
      </c>
      <c r="N233" s="122">
        <v>28386.169353265999</v>
      </c>
      <c r="O233" s="122">
        <v>19391.412700983801</v>
      </c>
      <c r="P233" s="178">
        <v>1.6283561200508601</v>
      </c>
      <c r="Q233" s="122">
        <v>2284.8907066318002</v>
      </c>
      <c r="R233" s="122">
        <v>87497.080062889596</v>
      </c>
      <c r="S233" s="122"/>
      <c r="T233" s="122"/>
    </row>
    <row r="234" spans="1:20" ht="12.75" x14ac:dyDescent="0.2">
      <c r="A234" s="122" t="s">
        <v>583</v>
      </c>
      <c r="B234" s="122">
        <v>3273</v>
      </c>
      <c r="C234" s="122"/>
      <c r="D234" s="122"/>
      <c r="E234" s="122">
        <v>13445</v>
      </c>
      <c r="F234" s="178">
        <v>1.2678014894810199</v>
      </c>
      <c r="G234" s="198">
        <v>4.0287591421842104E-3</v>
      </c>
      <c r="H234" s="198">
        <v>2.9808660624370601E-2</v>
      </c>
      <c r="I234" s="122">
        <v>110.168053445634</v>
      </c>
      <c r="J234" s="198">
        <v>7.6385273335812603E-2</v>
      </c>
      <c r="K234" s="198">
        <v>8.3302342878393502E-3</v>
      </c>
      <c r="L234" s="122"/>
      <c r="M234" s="122">
        <v>806.37520702256995</v>
      </c>
      <c r="N234" s="122">
        <v>28386.169353265999</v>
      </c>
      <c r="O234" s="122">
        <v>19391.412700983801</v>
      </c>
      <c r="P234" s="178">
        <v>1.6283561200508601</v>
      </c>
      <c r="Q234" s="122">
        <v>2284.8907066318002</v>
      </c>
      <c r="R234" s="122">
        <v>87497.080062889596</v>
      </c>
      <c r="S234" s="122"/>
      <c r="T234" s="122"/>
    </row>
    <row r="235" spans="1:20" ht="12.75" x14ac:dyDescent="0.2">
      <c r="A235" s="122" t="s">
        <v>584</v>
      </c>
      <c r="B235" s="122">
        <v>3645</v>
      </c>
      <c r="C235" s="122"/>
      <c r="D235" s="122"/>
      <c r="E235" s="122">
        <v>15843</v>
      </c>
      <c r="F235" s="178">
        <v>1.2678014894810199</v>
      </c>
      <c r="G235" s="198">
        <v>3.5925434997580402E-3</v>
      </c>
      <c r="H235" s="198">
        <v>3.3263223494585999E-2</v>
      </c>
      <c r="I235" s="122">
        <v>117.33285984753</v>
      </c>
      <c r="J235" s="198">
        <v>7.6626901470681102E-2</v>
      </c>
      <c r="K235" s="198">
        <v>1.09196490563656E-2</v>
      </c>
      <c r="L235" s="122"/>
      <c r="M235" s="122">
        <v>806.37520702256995</v>
      </c>
      <c r="N235" s="122">
        <v>28386.169353265999</v>
      </c>
      <c r="O235" s="122">
        <v>19391.412700983801</v>
      </c>
      <c r="P235" s="178">
        <v>1.6283561200508601</v>
      </c>
      <c r="Q235" s="122">
        <v>2284.8907066318002</v>
      </c>
      <c r="R235" s="122">
        <v>87497.080062889596</v>
      </c>
      <c r="S235" s="122"/>
      <c r="T235" s="122"/>
    </row>
    <row r="236" spans="1:20" ht="12.75" x14ac:dyDescent="0.2">
      <c r="A236" s="122" t="s">
        <v>585</v>
      </c>
      <c r="B236" s="122">
        <v>3262</v>
      </c>
      <c r="C236" s="122"/>
      <c r="D236" s="122"/>
      <c r="E236" s="122">
        <v>8432</v>
      </c>
      <c r="F236" s="178">
        <v>1.2678014894810199</v>
      </c>
      <c r="G236" s="198">
        <v>4.7833649588867799E-3</v>
      </c>
      <c r="H236" s="198">
        <v>2.6632302405498302E-2</v>
      </c>
      <c r="I236" s="122">
        <v>81.1048703839665</v>
      </c>
      <c r="J236" s="198">
        <v>7.5664136622390896E-2</v>
      </c>
      <c r="K236" s="198">
        <v>9.2504743833017097E-3</v>
      </c>
      <c r="L236" s="122"/>
      <c r="M236" s="122">
        <v>806.37520702256995</v>
      </c>
      <c r="N236" s="122">
        <v>28386.169353265999</v>
      </c>
      <c r="O236" s="122">
        <v>19391.412700983801</v>
      </c>
      <c r="P236" s="178">
        <v>1.6283561200508601</v>
      </c>
      <c r="Q236" s="122">
        <v>2284.8907066318002</v>
      </c>
      <c r="R236" s="122">
        <v>87497.080062889596</v>
      </c>
      <c r="S236" s="122"/>
      <c r="T236" s="122"/>
    </row>
    <row r="237" spans="1:20" ht="12.75" x14ac:dyDescent="0.2">
      <c r="A237" s="122" t="s">
        <v>586</v>
      </c>
      <c r="B237" s="122">
        <v>4212</v>
      </c>
      <c r="C237" s="122"/>
      <c r="D237" s="122"/>
      <c r="E237" s="122">
        <v>25950</v>
      </c>
      <c r="F237" s="178">
        <v>1.2678014894810199</v>
      </c>
      <c r="G237" s="198">
        <v>5.4174694926140002E-3</v>
      </c>
      <c r="H237" s="198">
        <v>2.78961642774119E-2</v>
      </c>
      <c r="I237" s="122">
        <v>145.76693726630899</v>
      </c>
      <c r="J237" s="198">
        <v>0.126435452793834</v>
      </c>
      <c r="K237" s="198">
        <v>1.47976878612717E-2</v>
      </c>
      <c r="L237" s="122"/>
      <c r="M237" s="122">
        <v>806.37520702256995</v>
      </c>
      <c r="N237" s="122">
        <v>28386.169353265999</v>
      </c>
      <c r="O237" s="122">
        <v>19391.412700983801</v>
      </c>
      <c r="P237" s="178">
        <v>1.6283561200508601</v>
      </c>
      <c r="Q237" s="122">
        <v>2284.8907066318002</v>
      </c>
      <c r="R237" s="122">
        <v>87497.080062889596</v>
      </c>
      <c r="S237" s="122"/>
      <c r="T237" s="122"/>
    </row>
    <row r="238" spans="1:20" ht="12.75" x14ac:dyDescent="0.2">
      <c r="A238" s="122" t="s">
        <v>587</v>
      </c>
      <c r="B238" s="122">
        <v>3401</v>
      </c>
      <c r="C238" s="122"/>
      <c r="D238" s="122"/>
      <c r="E238" s="122">
        <v>5795</v>
      </c>
      <c r="F238" s="178">
        <v>1.2678014894810199</v>
      </c>
      <c r="G238" s="198">
        <v>5.2919183203911403E-3</v>
      </c>
      <c r="H238" s="198">
        <v>2.87169042769857E-2</v>
      </c>
      <c r="I238" s="122">
        <v>68.212902005412403</v>
      </c>
      <c r="J238" s="198">
        <v>7.9896462467644494E-2</v>
      </c>
      <c r="K238" s="198">
        <v>1.00086281276963E-2</v>
      </c>
      <c r="L238" s="122"/>
      <c r="M238" s="122">
        <v>806.37520702256995</v>
      </c>
      <c r="N238" s="122">
        <v>28386.169353265999</v>
      </c>
      <c r="O238" s="122">
        <v>19391.412700983801</v>
      </c>
      <c r="P238" s="178">
        <v>1.6283561200508601</v>
      </c>
      <c r="Q238" s="122">
        <v>2284.8907066318002</v>
      </c>
      <c r="R238" s="122">
        <v>87497.080062889596</v>
      </c>
      <c r="S238" s="122"/>
      <c r="T238" s="122"/>
    </row>
    <row r="239" spans="1:20" ht="12.75" x14ac:dyDescent="0.2">
      <c r="A239" s="122" t="s">
        <v>588</v>
      </c>
      <c r="B239" s="122">
        <v>3465</v>
      </c>
      <c r="C239" s="122"/>
      <c r="D239" s="122"/>
      <c r="E239" s="122">
        <v>22353</v>
      </c>
      <c r="F239" s="178">
        <v>1.2678014894810199</v>
      </c>
      <c r="G239" s="198">
        <v>4.9695044662163203E-3</v>
      </c>
      <c r="H239" s="198">
        <v>2.9435771860014299E-2</v>
      </c>
      <c r="I239" s="122">
        <v>124.020159651566</v>
      </c>
      <c r="J239" s="198">
        <v>0.100523419675211</v>
      </c>
      <c r="K239" s="198">
        <v>8.9473448754082193E-3</v>
      </c>
      <c r="L239" s="122"/>
      <c r="M239" s="122">
        <v>806.37520702256995</v>
      </c>
      <c r="N239" s="122">
        <v>28386.169353265999</v>
      </c>
      <c r="O239" s="122">
        <v>19391.412700983801</v>
      </c>
      <c r="P239" s="178">
        <v>1.6283561200508601</v>
      </c>
      <c r="Q239" s="122">
        <v>2284.8907066318002</v>
      </c>
      <c r="R239" s="122">
        <v>87497.080062889596</v>
      </c>
      <c r="S239" s="122"/>
      <c r="T239" s="122"/>
    </row>
    <row r="240" spans="1:20" ht="12.75" x14ac:dyDescent="0.2">
      <c r="A240" s="122" t="s">
        <v>589</v>
      </c>
      <c r="B240" s="122">
        <v>3657</v>
      </c>
      <c r="C240" s="122"/>
      <c r="D240" s="122"/>
      <c r="E240" s="122">
        <v>4429</v>
      </c>
      <c r="F240" s="178">
        <v>1.2678014894810199</v>
      </c>
      <c r="G240" s="198">
        <v>3.9512305260781203E-3</v>
      </c>
      <c r="H240" s="198">
        <v>3.8397790055248598E-2</v>
      </c>
      <c r="I240" s="122">
        <v>52</v>
      </c>
      <c r="J240" s="198">
        <v>5.6671934974034797E-2</v>
      </c>
      <c r="K240" s="198">
        <v>1.1515014675999099E-2</v>
      </c>
      <c r="L240" s="122"/>
      <c r="M240" s="122">
        <v>806.37520702256995</v>
      </c>
      <c r="N240" s="122">
        <v>28386.169353265999</v>
      </c>
      <c r="O240" s="122">
        <v>19391.412700983801</v>
      </c>
      <c r="P240" s="178">
        <v>1.6283561200508601</v>
      </c>
      <c r="Q240" s="122">
        <v>2284.8907066318002</v>
      </c>
      <c r="R240" s="122">
        <v>87497.080062889596</v>
      </c>
      <c r="S240" s="122"/>
      <c r="T240" s="122"/>
    </row>
    <row r="241" spans="1:20" ht="12.75" x14ac:dyDescent="0.2">
      <c r="A241" s="122" t="s">
        <v>590</v>
      </c>
      <c r="B241" s="122">
        <v>3214</v>
      </c>
      <c r="C241" s="122"/>
      <c r="D241" s="122"/>
      <c r="E241" s="122">
        <v>10059</v>
      </c>
      <c r="F241" s="178">
        <v>1.2678014894810199</v>
      </c>
      <c r="G241" s="198">
        <v>2.4439142393213398E-3</v>
      </c>
      <c r="H241" s="198">
        <v>3.3383158943697103E-2</v>
      </c>
      <c r="I241" s="122">
        <v>94.509258805685306</v>
      </c>
      <c r="J241" s="198">
        <v>2.1572720946416098E-2</v>
      </c>
      <c r="K241" s="198">
        <v>9.2454518341783497E-3</v>
      </c>
      <c r="L241" s="122"/>
      <c r="M241" s="122">
        <v>806.37520702256995</v>
      </c>
      <c r="N241" s="122">
        <v>28386.169353265999</v>
      </c>
      <c r="O241" s="122">
        <v>19391.412700983801</v>
      </c>
      <c r="P241" s="178">
        <v>1.6283561200508601</v>
      </c>
      <c r="Q241" s="122">
        <v>2284.8907066318002</v>
      </c>
      <c r="R241" s="122">
        <v>87497.080062889596</v>
      </c>
      <c r="S241" s="122"/>
      <c r="T241" s="122"/>
    </row>
    <row r="242" spans="1:20" ht="12.75" x14ac:dyDescent="0.2">
      <c r="A242" s="122" t="s">
        <v>591</v>
      </c>
      <c r="B242" s="122">
        <v>4719</v>
      </c>
      <c r="C242" s="122"/>
      <c r="D242" s="122"/>
      <c r="E242" s="122">
        <v>147420</v>
      </c>
      <c r="F242" s="178">
        <v>1.2678014894810199</v>
      </c>
      <c r="G242" s="198">
        <v>6.7516845294623099E-3</v>
      </c>
      <c r="H242" s="198">
        <v>2.50463901216832E-2</v>
      </c>
      <c r="I242" s="122">
        <v>369.50778070292398</v>
      </c>
      <c r="J242" s="198">
        <v>0.13612806946140299</v>
      </c>
      <c r="K242" s="198">
        <v>1.5153981820648499E-2</v>
      </c>
      <c r="L242" s="122"/>
      <c r="M242" s="122">
        <v>806.37520702256995</v>
      </c>
      <c r="N242" s="122">
        <v>28386.169353265999</v>
      </c>
      <c r="O242" s="122">
        <v>19391.412700983801</v>
      </c>
      <c r="P242" s="178">
        <v>1.6283561200508601</v>
      </c>
      <c r="Q242" s="122">
        <v>2284.8907066318002</v>
      </c>
      <c r="R242" s="122">
        <v>87497.080062889596</v>
      </c>
      <c r="S242" s="122"/>
      <c r="T242" s="122"/>
    </row>
    <row r="243" spans="1:20" ht="14.25" customHeight="1" x14ac:dyDescent="0.2">
      <c r="A243" s="19" t="s">
        <v>592</v>
      </c>
      <c r="B243" s="122"/>
      <c r="C243" s="122"/>
      <c r="D243" s="122"/>
      <c r="E243" s="19"/>
      <c r="F243" s="178"/>
      <c r="G243" s="198"/>
      <c r="H243" s="198"/>
      <c r="I243" s="122"/>
      <c r="J243" s="198"/>
      <c r="K243" s="198"/>
      <c r="L243" s="122"/>
      <c r="M243" s="122"/>
      <c r="N243" s="122"/>
      <c r="O243" s="122"/>
      <c r="P243" s="178"/>
      <c r="Q243" s="122"/>
      <c r="R243" s="122"/>
      <c r="S243" s="122"/>
      <c r="T243" s="122"/>
    </row>
    <row r="244" spans="1:20" ht="12.75" x14ac:dyDescent="0.2">
      <c r="A244" s="122" t="s">
        <v>593</v>
      </c>
      <c r="B244" s="122">
        <v>3772</v>
      </c>
      <c r="C244" s="122"/>
      <c r="D244" s="122"/>
      <c r="E244" s="122">
        <v>23161</v>
      </c>
      <c r="F244" s="178">
        <v>1.2678014894810199</v>
      </c>
      <c r="G244" s="198">
        <v>4.7889411798569398E-3</v>
      </c>
      <c r="H244" s="198">
        <v>2.4392813866498098E-2</v>
      </c>
      <c r="I244" s="122">
        <v>137.164135254082</v>
      </c>
      <c r="J244" s="198">
        <v>6.8952117784206193E-2</v>
      </c>
      <c r="K244" s="198">
        <v>1.3470920944691499E-2</v>
      </c>
      <c r="L244" s="122"/>
      <c r="M244" s="122">
        <v>806.37520702256995</v>
      </c>
      <c r="N244" s="122">
        <v>28386.169353265999</v>
      </c>
      <c r="O244" s="122">
        <v>19391.412700983801</v>
      </c>
      <c r="P244" s="178">
        <v>1.6283561200508601</v>
      </c>
      <c r="Q244" s="122">
        <v>2284.8907066318002</v>
      </c>
      <c r="R244" s="122">
        <v>87497.080062889596</v>
      </c>
      <c r="S244" s="122"/>
      <c r="T244" s="122"/>
    </row>
    <row r="245" spans="1:20" ht="12.75" x14ac:dyDescent="0.2">
      <c r="A245" s="122" t="s">
        <v>594</v>
      </c>
      <c r="B245" s="122">
        <v>4823</v>
      </c>
      <c r="C245" s="122"/>
      <c r="D245" s="122"/>
      <c r="E245" s="122">
        <v>51604</v>
      </c>
      <c r="F245" s="178">
        <v>1.2678014894810199</v>
      </c>
      <c r="G245" s="198">
        <v>6.9519804666304903E-3</v>
      </c>
      <c r="H245" s="198">
        <v>2.7170481913624998E-2</v>
      </c>
      <c r="I245" s="122">
        <v>215.69654610123001</v>
      </c>
      <c r="J245" s="198">
        <v>0.181051856445237</v>
      </c>
      <c r="K245" s="198">
        <v>1.7246725060072899E-2</v>
      </c>
      <c r="L245" s="122"/>
      <c r="M245" s="122">
        <v>806.37520702256995</v>
      </c>
      <c r="N245" s="122">
        <v>28386.169353265999</v>
      </c>
      <c r="O245" s="122">
        <v>19391.412700983801</v>
      </c>
      <c r="P245" s="178">
        <v>1.6283561200508601</v>
      </c>
      <c r="Q245" s="122">
        <v>2284.8907066318002</v>
      </c>
      <c r="R245" s="122">
        <v>87497.080062889596</v>
      </c>
      <c r="S245" s="122"/>
      <c r="T245" s="122"/>
    </row>
    <row r="246" spans="1:20" ht="12.75" x14ac:dyDescent="0.2">
      <c r="A246" s="122" t="s">
        <v>595</v>
      </c>
      <c r="B246" s="122">
        <v>3961</v>
      </c>
      <c r="C246" s="122"/>
      <c r="D246" s="122"/>
      <c r="E246" s="122">
        <v>57685</v>
      </c>
      <c r="F246" s="178">
        <v>1.2678014894810199</v>
      </c>
      <c r="G246" s="198">
        <v>5.3003380428187597E-3</v>
      </c>
      <c r="H246" s="198">
        <v>2.1250863856254298E-2</v>
      </c>
      <c r="I246" s="122">
        <v>222.13509403063699</v>
      </c>
      <c r="J246" s="198">
        <v>0.13325821270694299</v>
      </c>
      <c r="K246" s="198">
        <v>1.2446909941926E-2</v>
      </c>
      <c r="L246" s="122"/>
      <c r="M246" s="122">
        <v>806.37520702256995</v>
      </c>
      <c r="N246" s="122">
        <v>28386.169353265999</v>
      </c>
      <c r="O246" s="122">
        <v>19391.412700983801</v>
      </c>
      <c r="P246" s="178">
        <v>1.6283561200508601</v>
      </c>
      <c r="Q246" s="122">
        <v>2284.8907066318002</v>
      </c>
      <c r="R246" s="122">
        <v>87497.080062889596</v>
      </c>
      <c r="S246" s="122"/>
      <c r="T246" s="122"/>
    </row>
    <row r="247" spans="1:20" ht="12.75" x14ac:dyDescent="0.2">
      <c r="A247" s="122" t="s">
        <v>596</v>
      </c>
      <c r="B247" s="122">
        <v>2154</v>
      </c>
      <c r="C247" s="122"/>
      <c r="D247" s="122"/>
      <c r="E247" s="122">
        <v>10175</v>
      </c>
      <c r="F247" s="178">
        <v>1.2678014894810199</v>
      </c>
      <c r="G247" s="198">
        <v>1.4004914004914E-3</v>
      </c>
      <c r="H247" s="198">
        <v>1.8327364651358799E-2</v>
      </c>
      <c r="I247" s="122">
        <v>87.561407023870999</v>
      </c>
      <c r="J247" s="198">
        <v>8.45208845208845E-3</v>
      </c>
      <c r="K247" s="198">
        <v>3.83292383292383E-3</v>
      </c>
      <c r="L247" s="122"/>
      <c r="M247" s="122">
        <v>806.37520702256995</v>
      </c>
      <c r="N247" s="122">
        <v>28386.169353265999</v>
      </c>
      <c r="O247" s="122">
        <v>19391.412700983801</v>
      </c>
      <c r="P247" s="178">
        <v>1.6283561200508601</v>
      </c>
      <c r="Q247" s="122">
        <v>2284.8907066318002</v>
      </c>
      <c r="R247" s="122">
        <v>87497.080062889596</v>
      </c>
      <c r="S247" s="122"/>
      <c r="T247" s="122"/>
    </row>
    <row r="248" spans="1:20" ht="12.75" x14ac:dyDescent="0.2">
      <c r="A248" s="122" t="s">
        <v>597</v>
      </c>
      <c r="B248" s="122">
        <v>3411</v>
      </c>
      <c r="C248" s="122"/>
      <c r="D248" s="122"/>
      <c r="E248" s="122">
        <v>15461</v>
      </c>
      <c r="F248" s="178">
        <v>1.2678014894810199</v>
      </c>
      <c r="G248" s="198">
        <v>4.2202962292219098E-3</v>
      </c>
      <c r="H248" s="198">
        <v>2.8474576271186401E-2</v>
      </c>
      <c r="I248" s="122">
        <v>103.527774051218</v>
      </c>
      <c r="J248" s="198">
        <v>5.5365112217838401E-2</v>
      </c>
      <c r="K248" s="198">
        <v>1.0477976844964701E-2</v>
      </c>
      <c r="L248" s="122"/>
      <c r="M248" s="122">
        <v>806.37520702256995</v>
      </c>
      <c r="N248" s="122">
        <v>28386.169353265999</v>
      </c>
      <c r="O248" s="122">
        <v>19391.412700983801</v>
      </c>
      <c r="P248" s="178">
        <v>1.6283561200508601</v>
      </c>
      <c r="Q248" s="122">
        <v>2284.8907066318002</v>
      </c>
      <c r="R248" s="122">
        <v>87497.080062889596</v>
      </c>
      <c r="S248" s="122"/>
      <c r="T248" s="122"/>
    </row>
    <row r="249" spans="1:20" ht="12.75" x14ac:dyDescent="0.2">
      <c r="A249" s="122" t="s">
        <v>598</v>
      </c>
      <c r="B249" s="122">
        <v>2530</v>
      </c>
      <c r="C249" s="122"/>
      <c r="D249" s="122"/>
      <c r="E249" s="122">
        <v>15507</v>
      </c>
      <c r="F249" s="178">
        <v>1.2678014894810199</v>
      </c>
      <c r="G249" s="198">
        <v>2.39676705143913E-3</v>
      </c>
      <c r="H249" s="198">
        <v>1.5819209039548001E-2</v>
      </c>
      <c r="I249" s="122">
        <v>111.874930167576</v>
      </c>
      <c r="J249" s="198">
        <v>2.48919842651706E-2</v>
      </c>
      <c r="K249" s="198">
        <v>6.5776745985683897E-3</v>
      </c>
      <c r="L249" s="122"/>
      <c r="M249" s="122">
        <v>806.37520702256995</v>
      </c>
      <c r="N249" s="122">
        <v>28386.169353265999</v>
      </c>
      <c r="O249" s="122">
        <v>19391.412700983801</v>
      </c>
      <c r="P249" s="178">
        <v>1.6283561200508601</v>
      </c>
      <c r="Q249" s="122">
        <v>2284.8907066318002</v>
      </c>
      <c r="R249" s="122">
        <v>87497.080062889596</v>
      </c>
      <c r="S249" s="122"/>
      <c r="T249" s="122"/>
    </row>
    <row r="250" spans="1:20" ht="12.75" x14ac:dyDescent="0.2">
      <c r="A250" s="122" t="s">
        <v>599</v>
      </c>
      <c r="B250" s="122">
        <v>4385</v>
      </c>
      <c r="C250" s="122"/>
      <c r="D250" s="122"/>
      <c r="E250" s="122">
        <v>26933</v>
      </c>
      <c r="F250" s="178">
        <v>1.2678014894810199</v>
      </c>
      <c r="G250" s="198">
        <v>7.4351167712471697E-3</v>
      </c>
      <c r="H250" s="198">
        <v>2.43836723696619E-2</v>
      </c>
      <c r="I250" s="122">
        <v>151.993420910249</v>
      </c>
      <c r="J250" s="198">
        <v>7.0693944231983094E-2</v>
      </c>
      <c r="K250" s="198">
        <v>1.78220027475588E-2</v>
      </c>
      <c r="L250" s="122"/>
      <c r="M250" s="122">
        <v>806.37520702256995</v>
      </c>
      <c r="N250" s="122">
        <v>28386.169353265999</v>
      </c>
      <c r="O250" s="122">
        <v>19391.412700983801</v>
      </c>
      <c r="P250" s="178">
        <v>1.6283561200508601</v>
      </c>
      <c r="Q250" s="122">
        <v>2284.8907066318002</v>
      </c>
      <c r="R250" s="122">
        <v>87497.080062889596</v>
      </c>
      <c r="S250" s="122"/>
      <c r="T250" s="122"/>
    </row>
    <row r="251" spans="1:20" ht="12.75" x14ac:dyDescent="0.2">
      <c r="A251" s="122" t="s">
        <v>600</v>
      </c>
      <c r="B251" s="122">
        <v>2579</v>
      </c>
      <c r="C251" s="122"/>
      <c r="D251" s="122"/>
      <c r="E251" s="122">
        <v>10091</v>
      </c>
      <c r="F251" s="178">
        <v>1.2678014894810199</v>
      </c>
      <c r="G251" s="198">
        <v>2.22970964225548E-3</v>
      </c>
      <c r="H251" s="198">
        <v>2.0807833537331701E-2</v>
      </c>
      <c r="I251" s="122">
        <v>83.797374660546495</v>
      </c>
      <c r="J251" s="198">
        <v>4.1819443068080497E-2</v>
      </c>
      <c r="K251" s="198">
        <v>6.0449905856704003E-3</v>
      </c>
      <c r="L251" s="122"/>
      <c r="M251" s="122">
        <v>806.37520702256995</v>
      </c>
      <c r="N251" s="122">
        <v>28386.169353265999</v>
      </c>
      <c r="O251" s="122">
        <v>19391.412700983801</v>
      </c>
      <c r="P251" s="178">
        <v>1.6283561200508601</v>
      </c>
      <c r="Q251" s="122">
        <v>2284.8907066318002</v>
      </c>
      <c r="R251" s="122">
        <v>87497.080062889596</v>
      </c>
      <c r="S251" s="122"/>
      <c r="T251" s="122"/>
    </row>
    <row r="252" spans="1:20" ht="12.75" x14ac:dyDescent="0.2">
      <c r="A252" s="122" t="s">
        <v>601</v>
      </c>
      <c r="B252" s="122">
        <v>2810</v>
      </c>
      <c r="C252" s="122"/>
      <c r="D252" s="122"/>
      <c r="E252" s="122">
        <v>20279</v>
      </c>
      <c r="F252" s="178">
        <v>1.2678014894810199</v>
      </c>
      <c r="G252" s="198">
        <v>1.79578217203347E-3</v>
      </c>
      <c r="H252" s="198">
        <v>2.7894821057123001E-2</v>
      </c>
      <c r="I252" s="122">
        <v>132.17034463146399</v>
      </c>
      <c r="J252" s="198">
        <v>6.36619162680606E-2</v>
      </c>
      <c r="K252" s="198">
        <v>5.22708220326446E-3</v>
      </c>
      <c r="L252" s="122"/>
      <c r="M252" s="122">
        <v>806.37520702256995</v>
      </c>
      <c r="N252" s="122">
        <v>28386.169353265999</v>
      </c>
      <c r="O252" s="122">
        <v>19391.412700983801</v>
      </c>
      <c r="P252" s="178">
        <v>1.6283561200508601</v>
      </c>
      <c r="Q252" s="122">
        <v>2284.8907066318002</v>
      </c>
      <c r="R252" s="122">
        <v>87497.080062889596</v>
      </c>
      <c r="S252" s="122"/>
      <c r="T252" s="122"/>
    </row>
    <row r="253" spans="1:20" ht="12.75" x14ac:dyDescent="0.2">
      <c r="A253" s="122" t="s">
        <v>602</v>
      </c>
      <c r="B253" s="122">
        <v>3474</v>
      </c>
      <c r="C253" s="122"/>
      <c r="D253" s="122"/>
      <c r="E253" s="122">
        <v>6861</v>
      </c>
      <c r="F253" s="178">
        <v>1.2678014894810199</v>
      </c>
      <c r="G253" s="198">
        <v>3.3765728999659902E-3</v>
      </c>
      <c r="H253" s="198">
        <v>3.2268686203490299E-2</v>
      </c>
      <c r="I253" s="122">
        <v>75.226325179421096</v>
      </c>
      <c r="J253" s="198">
        <v>7.4916192974784995E-2</v>
      </c>
      <c r="K253" s="198">
        <v>1.04940970703979E-2</v>
      </c>
      <c r="L253" s="122"/>
      <c r="M253" s="122">
        <v>806.37520702256995</v>
      </c>
      <c r="N253" s="122">
        <v>28386.169353265999</v>
      </c>
      <c r="O253" s="122">
        <v>19391.412700983801</v>
      </c>
      <c r="P253" s="178">
        <v>1.6283561200508601</v>
      </c>
      <c r="Q253" s="122">
        <v>2284.8907066318002</v>
      </c>
      <c r="R253" s="122">
        <v>87497.080062889596</v>
      </c>
      <c r="S253" s="122"/>
      <c r="T253" s="122"/>
    </row>
    <row r="254" spans="1:20" ht="12.75" x14ac:dyDescent="0.2">
      <c r="A254" s="122" t="s">
        <v>603</v>
      </c>
      <c r="B254" s="122">
        <v>2788</v>
      </c>
      <c r="C254" s="122"/>
      <c r="D254" s="122"/>
      <c r="E254" s="122">
        <v>10856</v>
      </c>
      <c r="F254" s="178">
        <v>1.2678014894810199</v>
      </c>
      <c r="G254" s="198">
        <v>2.7864775239498899E-3</v>
      </c>
      <c r="H254" s="198">
        <v>2.1844420282692501E-2</v>
      </c>
      <c r="I254" s="122">
        <v>92.595896237360293</v>
      </c>
      <c r="J254" s="198">
        <v>5.2044952100221101E-2</v>
      </c>
      <c r="K254" s="198">
        <v>7.0928518791451697E-3</v>
      </c>
      <c r="L254" s="122"/>
      <c r="M254" s="122">
        <v>806.37520702256995</v>
      </c>
      <c r="N254" s="122">
        <v>28386.169353265999</v>
      </c>
      <c r="O254" s="122">
        <v>19391.412700983801</v>
      </c>
      <c r="P254" s="178">
        <v>1.6283561200508601</v>
      </c>
      <c r="Q254" s="122">
        <v>2284.8907066318002</v>
      </c>
      <c r="R254" s="122">
        <v>87497.080062889596</v>
      </c>
      <c r="S254" s="122"/>
      <c r="T254" s="122"/>
    </row>
    <row r="255" spans="1:20" ht="12.75" x14ac:dyDescent="0.2">
      <c r="A255" s="122" t="s">
        <v>604</v>
      </c>
      <c r="B255" s="122">
        <v>2881</v>
      </c>
      <c r="C255" s="122"/>
      <c r="D255" s="122"/>
      <c r="E255" s="122">
        <v>10909</v>
      </c>
      <c r="F255" s="178">
        <v>1.2678014894810199</v>
      </c>
      <c r="G255" s="198">
        <v>2.30696366914169E-3</v>
      </c>
      <c r="H255" s="198">
        <v>2.3094449047224502E-2</v>
      </c>
      <c r="I255" s="122">
        <v>86.255434611391294</v>
      </c>
      <c r="J255" s="198">
        <v>4.3175359794664997E-2</v>
      </c>
      <c r="K255" s="198">
        <v>8.1584013200109995E-3</v>
      </c>
      <c r="L255" s="122"/>
      <c r="M255" s="122">
        <v>806.37520702256995</v>
      </c>
      <c r="N255" s="122">
        <v>28386.169353265999</v>
      </c>
      <c r="O255" s="122">
        <v>19391.412700983801</v>
      </c>
      <c r="P255" s="178">
        <v>1.6283561200508601</v>
      </c>
      <c r="Q255" s="122">
        <v>2284.8907066318002</v>
      </c>
      <c r="R255" s="122">
        <v>87497.080062889596</v>
      </c>
      <c r="S255" s="122"/>
      <c r="T255" s="122"/>
    </row>
    <row r="256" spans="1:20" ht="12.75" x14ac:dyDescent="0.2">
      <c r="A256" s="122" t="s">
        <v>605</v>
      </c>
      <c r="B256" s="122">
        <v>2481</v>
      </c>
      <c r="C256" s="122"/>
      <c r="D256" s="122"/>
      <c r="E256" s="122">
        <v>11086</v>
      </c>
      <c r="F256" s="178">
        <v>1.2678014894810199</v>
      </c>
      <c r="G256" s="198">
        <v>1.85669613326117E-3</v>
      </c>
      <c r="H256" s="198">
        <v>2.54795582251502E-2</v>
      </c>
      <c r="I256" s="122">
        <v>84.970583144992005</v>
      </c>
      <c r="J256" s="198">
        <v>4.1223164351434201E-2</v>
      </c>
      <c r="K256" s="198">
        <v>4.2395814540862296E-3</v>
      </c>
      <c r="L256" s="122"/>
      <c r="M256" s="122">
        <v>806.37520702256995</v>
      </c>
      <c r="N256" s="122">
        <v>28386.169353265999</v>
      </c>
      <c r="O256" s="122">
        <v>19391.412700983801</v>
      </c>
      <c r="P256" s="178">
        <v>1.6283561200508601</v>
      </c>
      <c r="Q256" s="122">
        <v>2284.8907066318002</v>
      </c>
      <c r="R256" s="122">
        <v>87497.080062889596</v>
      </c>
      <c r="S256" s="122"/>
      <c r="T256" s="122"/>
    </row>
    <row r="257" spans="1:20" ht="12.75" x14ac:dyDescent="0.2">
      <c r="A257" s="122" t="s">
        <v>606</v>
      </c>
      <c r="B257" s="122">
        <v>2255</v>
      </c>
      <c r="C257" s="122"/>
      <c r="D257" s="122"/>
      <c r="E257" s="122">
        <v>6884</v>
      </c>
      <c r="F257" s="178">
        <v>1.2678014894810199</v>
      </c>
      <c r="G257" s="198">
        <v>1.1742204144876999E-3</v>
      </c>
      <c r="H257" s="198">
        <v>2.60175578611333E-2</v>
      </c>
      <c r="I257" s="122">
        <v>71.721684308164399</v>
      </c>
      <c r="J257" s="198">
        <v>5.0116211504939001E-2</v>
      </c>
      <c r="K257" s="198">
        <v>2.32423009877978E-3</v>
      </c>
      <c r="L257" s="122"/>
      <c r="M257" s="122">
        <v>806.37520702256995</v>
      </c>
      <c r="N257" s="122">
        <v>28386.169353265999</v>
      </c>
      <c r="O257" s="122">
        <v>19391.412700983801</v>
      </c>
      <c r="P257" s="178">
        <v>1.6283561200508601</v>
      </c>
      <c r="Q257" s="122">
        <v>2284.8907066318002</v>
      </c>
      <c r="R257" s="122">
        <v>87497.080062889596</v>
      </c>
      <c r="S257" s="122"/>
      <c r="T257" s="122"/>
    </row>
    <row r="258" spans="1:20" ht="12.75" x14ac:dyDescent="0.2">
      <c r="A258" s="122" t="s">
        <v>607</v>
      </c>
      <c r="B258" s="122">
        <v>2082</v>
      </c>
      <c r="C258" s="122"/>
      <c r="D258" s="122"/>
      <c r="E258" s="122">
        <v>7039</v>
      </c>
      <c r="F258" s="178">
        <v>1.2678014894810199</v>
      </c>
      <c r="G258" s="198">
        <v>1.82317564047923E-3</v>
      </c>
      <c r="H258" s="198">
        <v>2.17626176879148E-2</v>
      </c>
      <c r="I258" s="122">
        <v>68.702256149270696</v>
      </c>
      <c r="J258" s="198">
        <v>5.6826253729222898E-4</v>
      </c>
      <c r="K258" s="198">
        <v>2.84131268646115E-3</v>
      </c>
      <c r="L258" s="122"/>
      <c r="M258" s="122">
        <v>806.37520702256995</v>
      </c>
      <c r="N258" s="122">
        <v>28386.169353265999</v>
      </c>
      <c r="O258" s="122">
        <v>19391.412700983801</v>
      </c>
      <c r="P258" s="178">
        <v>1.6283561200508601</v>
      </c>
      <c r="Q258" s="122">
        <v>2284.8907066318002</v>
      </c>
      <c r="R258" s="122">
        <v>87497.080062889596</v>
      </c>
      <c r="S258" s="122"/>
      <c r="T258" s="122"/>
    </row>
    <row r="259" spans="1:20" ht="14.25" customHeight="1" x14ac:dyDescent="0.2">
      <c r="A259" s="19" t="s">
        <v>608</v>
      </c>
      <c r="B259" s="122"/>
      <c r="C259" s="122"/>
      <c r="D259" s="122"/>
      <c r="E259" s="19"/>
      <c r="F259" s="178"/>
      <c r="G259" s="198"/>
      <c r="H259" s="198"/>
      <c r="I259" s="122"/>
      <c r="J259" s="198"/>
      <c r="K259" s="198"/>
      <c r="L259" s="122"/>
      <c r="M259" s="122"/>
      <c r="N259" s="122"/>
      <c r="O259" s="122"/>
      <c r="P259" s="178"/>
      <c r="Q259" s="122"/>
      <c r="R259" s="122"/>
      <c r="S259" s="122"/>
      <c r="T259" s="122"/>
    </row>
    <row r="260" spans="1:20" ht="12.75" x14ac:dyDescent="0.2">
      <c r="A260" s="122" t="s">
        <v>609</v>
      </c>
      <c r="B260" s="122">
        <v>3934</v>
      </c>
      <c r="C260" s="122"/>
      <c r="D260" s="122"/>
      <c r="E260" s="122">
        <v>26929</v>
      </c>
      <c r="F260" s="178">
        <v>1.2678014894810199</v>
      </c>
      <c r="G260" s="198">
        <v>4.0353027095943704E-3</v>
      </c>
      <c r="H260" s="198">
        <v>2.42663419958856E-2</v>
      </c>
      <c r="I260" s="122">
        <v>136.45145656972699</v>
      </c>
      <c r="J260" s="198">
        <v>9.2836718779011507E-2</v>
      </c>
      <c r="K260" s="198">
        <v>1.45939321920606E-2</v>
      </c>
      <c r="L260" s="122"/>
      <c r="M260" s="122">
        <v>806.37520702256995</v>
      </c>
      <c r="N260" s="122">
        <v>28386.169353265999</v>
      </c>
      <c r="O260" s="122">
        <v>19391.412700983801</v>
      </c>
      <c r="P260" s="178">
        <v>1.6283561200508601</v>
      </c>
      <c r="Q260" s="122">
        <v>2284.8907066318002</v>
      </c>
      <c r="R260" s="122">
        <v>87497.080062889596</v>
      </c>
      <c r="S260" s="122"/>
      <c r="T260" s="122"/>
    </row>
    <row r="261" spans="1:20" ht="12.75" x14ac:dyDescent="0.2">
      <c r="A261" s="122" t="s">
        <v>610</v>
      </c>
      <c r="B261" s="122">
        <v>4322</v>
      </c>
      <c r="C261" s="122"/>
      <c r="D261" s="122"/>
      <c r="E261" s="122">
        <v>99788</v>
      </c>
      <c r="F261" s="178">
        <v>1.2678014894810199</v>
      </c>
      <c r="G261" s="198">
        <v>4.5103953715209602E-3</v>
      </c>
      <c r="H261" s="198">
        <v>2.48034444028454E-2</v>
      </c>
      <c r="I261" s="122">
        <v>305.16061344806599</v>
      </c>
      <c r="J261" s="198">
        <v>0.160019240790476</v>
      </c>
      <c r="K261" s="198">
        <v>1.2927406100934E-2</v>
      </c>
      <c r="L261" s="122"/>
      <c r="M261" s="122">
        <v>806.37520702256995</v>
      </c>
      <c r="N261" s="122">
        <v>28386.169353265999</v>
      </c>
      <c r="O261" s="122">
        <v>19391.412700983801</v>
      </c>
      <c r="P261" s="178">
        <v>1.6283561200508601</v>
      </c>
      <c r="Q261" s="122">
        <v>2284.8907066318002</v>
      </c>
      <c r="R261" s="122">
        <v>87497.080062889596</v>
      </c>
      <c r="S261" s="122"/>
      <c r="T261" s="122"/>
    </row>
    <row r="262" spans="1:20" ht="12.75" x14ac:dyDescent="0.2">
      <c r="A262" s="122" t="s">
        <v>611</v>
      </c>
      <c r="B262" s="122">
        <v>4705</v>
      </c>
      <c r="C262" s="122"/>
      <c r="D262" s="122"/>
      <c r="E262" s="122">
        <v>9564</v>
      </c>
      <c r="F262" s="178">
        <v>1.2678014894810199</v>
      </c>
      <c r="G262" s="198">
        <v>4.6180119894047101E-3</v>
      </c>
      <c r="H262" s="198">
        <v>3.11393332519233E-2</v>
      </c>
      <c r="I262" s="122">
        <v>85.749635567738693</v>
      </c>
      <c r="J262" s="198">
        <v>5.9807611877875401E-2</v>
      </c>
      <c r="K262" s="198">
        <v>2.16436637390213E-2</v>
      </c>
      <c r="L262" s="122"/>
      <c r="M262" s="122">
        <v>806.37520702256995</v>
      </c>
      <c r="N262" s="122">
        <v>28386.169353265999</v>
      </c>
      <c r="O262" s="122">
        <v>19391.412700983801</v>
      </c>
      <c r="P262" s="178">
        <v>1.6283561200508601</v>
      </c>
      <c r="Q262" s="122">
        <v>2284.8907066318002</v>
      </c>
      <c r="R262" s="122">
        <v>87497.080062889596</v>
      </c>
      <c r="S262" s="122"/>
      <c r="T262" s="122"/>
    </row>
    <row r="263" spans="1:20" ht="12.75" x14ac:dyDescent="0.2">
      <c r="A263" s="122" t="s">
        <v>612</v>
      </c>
      <c r="B263" s="122">
        <v>3559</v>
      </c>
      <c r="C263" s="122"/>
      <c r="D263" s="122"/>
      <c r="E263" s="122">
        <v>37299</v>
      </c>
      <c r="F263" s="178">
        <v>1.2678014894810199</v>
      </c>
      <c r="G263" s="198">
        <v>4.32540640052906E-3</v>
      </c>
      <c r="H263" s="198">
        <v>2.1879325068464898E-2</v>
      </c>
      <c r="I263" s="122">
        <v>163.23296235748501</v>
      </c>
      <c r="J263" s="198">
        <v>9.6007935869594399E-2</v>
      </c>
      <c r="K263" s="198">
        <v>1.1072682913751001E-2</v>
      </c>
      <c r="L263" s="122"/>
      <c r="M263" s="122">
        <v>806.37520702256995</v>
      </c>
      <c r="N263" s="122">
        <v>28386.169353265999</v>
      </c>
      <c r="O263" s="122">
        <v>19391.412700983801</v>
      </c>
      <c r="P263" s="178">
        <v>1.6283561200508601</v>
      </c>
      <c r="Q263" s="122">
        <v>2284.8907066318002</v>
      </c>
      <c r="R263" s="122">
        <v>87497.080062889596</v>
      </c>
      <c r="S263" s="122"/>
      <c r="T263" s="122"/>
    </row>
    <row r="264" spans="1:20" ht="12.75" x14ac:dyDescent="0.2">
      <c r="A264" s="122" t="s">
        <v>613</v>
      </c>
      <c r="B264" s="122">
        <v>3205</v>
      </c>
      <c r="C264" s="122"/>
      <c r="D264" s="122"/>
      <c r="E264" s="122">
        <v>19067</v>
      </c>
      <c r="F264" s="178">
        <v>1.2678014894810199</v>
      </c>
      <c r="G264" s="198">
        <v>4.7070855404625798E-3</v>
      </c>
      <c r="H264" s="198">
        <v>2.34461790329182E-2</v>
      </c>
      <c r="I264" s="122">
        <v>108.494239478417</v>
      </c>
      <c r="J264" s="198">
        <v>8.1397178371007503E-2</v>
      </c>
      <c r="K264" s="198">
        <v>8.8110347721193708E-3</v>
      </c>
      <c r="L264" s="122"/>
      <c r="M264" s="122">
        <v>806.37520702256995</v>
      </c>
      <c r="N264" s="122">
        <v>28386.169353265999</v>
      </c>
      <c r="O264" s="122">
        <v>19391.412700983801</v>
      </c>
      <c r="P264" s="178">
        <v>1.6283561200508601</v>
      </c>
      <c r="Q264" s="122">
        <v>2284.8907066318002</v>
      </c>
      <c r="R264" s="122">
        <v>87497.080062889596</v>
      </c>
      <c r="S264" s="122"/>
      <c r="T264" s="122"/>
    </row>
    <row r="265" spans="1:20" ht="12.75" x14ac:dyDescent="0.2">
      <c r="A265" s="122" t="s">
        <v>614</v>
      </c>
      <c r="B265" s="122">
        <v>3096</v>
      </c>
      <c r="C265" s="122"/>
      <c r="D265" s="122"/>
      <c r="E265" s="122">
        <v>9511</v>
      </c>
      <c r="F265" s="178">
        <v>1.2678014894810199</v>
      </c>
      <c r="G265" s="198">
        <v>4.1443241159359297E-3</v>
      </c>
      <c r="H265" s="198">
        <v>2.5501961689360701E-2</v>
      </c>
      <c r="I265" s="122">
        <v>69.447822140078699</v>
      </c>
      <c r="J265" s="198">
        <v>7.2442435075176101E-2</v>
      </c>
      <c r="K265" s="198">
        <v>8.5164546314793407E-3</v>
      </c>
      <c r="L265" s="122"/>
      <c r="M265" s="122">
        <v>806.37520702256995</v>
      </c>
      <c r="N265" s="122">
        <v>28386.169353265999</v>
      </c>
      <c r="O265" s="122">
        <v>19391.412700983801</v>
      </c>
      <c r="P265" s="178">
        <v>1.6283561200508601</v>
      </c>
      <c r="Q265" s="122">
        <v>2284.8907066318002</v>
      </c>
      <c r="R265" s="122">
        <v>87497.080062889596</v>
      </c>
      <c r="S265" s="122"/>
      <c r="T265" s="122"/>
    </row>
    <row r="266" spans="1:20" ht="12.75" x14ac:dyDescent="0.2">
      <c r="A266" s="122" t="s">
        <v>615</v>
      </c>
      <c r="B266" s="122">
        <v>3711</v>
      </c>
      <c r="C266" s="122"/>
      <c r="D266" s="122"/>
      <c r="E266" s="122">
        <v>5856</v>
      </c>
      <c r="F266" s="178">
        <v>1.2678014894810199</v>
      </c>
      <c r="G266" s="198">
        <v>4.04143897996357E-3</v>
      </c>
      <c r="H266" s="198">
        <v>2.6868013335948199E-2</v>
      </c>
      <c r="I266" s="122">
        <v>59.4390444068543</v>
      </c>
      <c r="J266" s="198">
        <v>3.8592896174863403E-2</v>
      </c>
      <c r="K266" s="198">
        <v>1.48565573770492E-2</v>
      </c>
      <c r="L266" s="122"/>
      <c r="M266" s="122">
        <v>806.37520702256995</v>
      </c>
      <c r="N266" s="122">
        <v>28386.169353265999</v>
      </c>
      <c r="O266" s="122">
        <v>19391.412700983801</v>
      </c>
      <c r="P266" s="178">
        <v>1.6283561200508601</v>
      </c>
      <c r="Q266" s="122">
        <v>2284.8907066318002</v>
      </c>
      <c r="R266" s="122">
        <v>87497.080062889596</v>
      </c>
      <c r="S266" s="122"/>
      <c r="T266" s="122"/>
    </row>
    <row r="267" spans="1:20" ht="12.75" x14ac:dyDescent="0.2">
      <c r="A267" s="122" t="s">
        <v>616</v>
      </c>
      <c r="B267" s="122">
        <v>3388</v>
      </c>
      <c r="C267" s="122"/>
      <c r="D267" s="122"/>
      <c r="E267" s="122">
        <v>11631</v>
      </c>
      <c r="F267" s="178">
        <v>1.2678014894810199</v>
      </c>
      <c r="G267" s="198">
        <v>3.5752156593012899E-3</v>
      </c>
      <c r="H267" s="198">
        <v>2.1501320256507001E-2</v>
      </c>
      <c r="I267" s="122">
        <v>86.133617130595397</v>
      </c>
      <c r="J267" s="198">
        <v>8.7266787034648796E-2</v>
      </c>
      <c r="K267" s="198">
        <v>1.15209354311753E-2</v>
      </c>
      <c r="L267" s="122"/>
      <c r="M267" s="122">
        <v>806.37520702256995</v>
      </c>
      <c r="N267" s="122">
        <v>28386.169353265999</v>
      </c>
      <c r="O267" s="122">
        <v>19391.412700983801</v>
      </c>
      <c r="P267" s="178">
        <v>1.6283561200508601</v>
      </c>
      <c r="Q267" s="122">
        <v>2284.8907066318002</v>
      </c>
      <c r="R267" s="122">
        <v>87497.080062889596</v>
      </c>
      <c r="S267" s="122"/>
      <c r="T267" s="122"/>
    </row>
    <row r="268" spans="1:20" ht="12.75" x14ac:dyDescent="0.2">
      <c r="A268" s="122" t="s">
        <v>617</v>
      </c>
      <c r="B268" s="122">
        <v>4265</v>
      </c>
      <c r="C268" s="122"/>
      <c r="D268" s="122"/>
      <c r="E268" s="122">
        <v>38949</v>
      </c>
      <c r="F268" s="178">
        <v>1.2678014894810199</v>
      </c>
      <c r="G268" s="198">
        <v>4.1293315189949303E-3</v>
      </c>
      <c r="H268" s="198">
        <v>2.50952205430643E-2</v>
      </c>
      <c r="I268" s="122">
        <v>181.317401260883</v>
      </c>
      <c r="J268" s="198">
        <v>0.13217284140799501</v>
      </c>
      <c r="K268" s="198">
        <v>1.55074584713343E-2</v>
      </c>
      <c r="L268" s="122"/>
      <c r="M268" s="122">
        <v>806.37520702256995</v>
      </c>
      <c r="N268" s="122">
        <v>28386.169353265999</v>
      </c>
      <c r="O268" s="122">
        <v>19391.412700983801</v>
      </c>
      <c r="P268" s="178">
        <v>1.6283561200508601</v>
      </c>
      <c r="Q268" s="122">
        <v>2284.8907066318002</v>
      </c>
      <c r="R268" s="122">
        <v>87497.080062889596</v>
      </c>
      <c r="S268" s="122"/>
      <c r="T268" s="122"/>
    </row>
    <row r="269" spans="1:20" ht="12.75" x14ac:dyDescent="0.2">
      <c r="A269" s="122" t="s">
        <v>618</v>
      </c>
      <c r="B269" s="122">
        <v>3792</v>
      </c>
      <c r="C269" s="122"/>
      <c r="D269" s="122"/>
      <c r="E269" s="122">
        <v>25992</v>
      </c>
      <c r="F269" s="178">
        <v>1.2678014894810199</v>
      </c>
      <c r="G269" s="198">
        <v>3.7094747101672301E-3</v>
      </c>
      <c r="H269" s="198">
        <v>2.5471822621090101E-2</v>
      </c>
      <c r="I269" s="122">
        <v>141.07090415815699</v>
      </c>
      <c r="J269" s="198">
        <v>8.9566020313942799E-2</v>
      </c>
      <c r="K269" s="198">
        <v>1.3157894736842099E-2</v>
      </c>
      <c r="L269" s="122"/>
      <c r="M269" s="122">
        <v>806.37520702256995</v>
      </c>
      <c r="N269" s="122">
        <v>28386.169353265999</v>
      </c>
      <c r="O269" s="122">
        <v>19391.412700983801</v>
      </c>
      <c r="P269" s="178">
        <v>1.6283561200508601</v>
      </c>
      <c r="Q269" s="122">
        <v>2284.8907066318002</v>
      </c>
      <c r="R269" s="122">
        <v>87497.080062889596</v>
      </c>
      <c r="S269" s="122"/>
      <c r="T269" s="122"/>
    </row>
    <row r="270" spans="1:20" ht="14.25" customHeight="1" x14ac:dyDescent="0.2">
      <c r="A270" s="19" t="s">
        <v>619</v>
      </c>
      <c r="B270" s="122"/>
      <c r="C270" s="122"/>
      <c r="D270" s="122"/>
      <c r="E270" s="19"/>
      <c r="F270" s="178"/>
      <c r="G270" s="198"/>
      <c r="H270" s="198"/>
      <c r="I270" s="122"/>
      <c r="J270" s="198"/>
      <c r="K270" s="198"/>
      <c r="L270" s="122"/>
      <c r="M270" s="122"/>
      <c r="N270" s="122"/>
      <c r="O270" s="122"/>
      <c r="P270" s="178"/>
      <c r="Q270" s="122"/>
      <c r="R270" s="122"/>
      <c r="S270" s="122"/>
      <c r="T270" s="122"/>
    </row>
    <row r="271" spans="1:20" ht="12.75" x14ac:dyDescent="0.2">
      <c r="A271" s="122" t="s">
        <v>620</v>
      </c>
      <c r="B271" s="122">
        <v>3629</v>
      </c>
      <c r="C271" s="122"/>
      <c r="D271" s="122"/>
      <c r="E271" s="122">
        <v>25269</v>
      </c>
      <c r="F271" s="178">
        <v>1.2678014894810199</v>
      </c>
      <c r="G271" s="198">
        <v>6.5792077248802896E-3</v>
      </c>
      <c r="H271" s="198">
        <v>2.2752394988946201E-2</v>
      </c>
      <c r="I271" s="122">
        <v>140.72668545801801</v>
      </c>
      <c r="J271" s="198">
        <v>9.8777157782262898E-2</v>
      </c>
      <c r="K271" s="198">
        <v>1.11203450868653E-2</v>
      </c>
      <c r="L271" s="122"/>
      <c r="M271" s="122">
        <v>806.37520702256995</v>
      </c>
      <c r="N271" s="122">
        <v>28386.169353265999</v>
      </c>
      <c r="O271" s="122">
        <v>19391.412700983801</v>
      </c>
      <c r="P271" s="178">
        <v>1.6283561200508601</v>
      </c>
      <c r="Q271" s="122">
        <v>2284.8907066318002</v>
      </c>
      <c r="R271" s="122">
        <v>87497.080062889596</v>
      </c>
      <c r="S271" s="122"/>
      <c r="T271" s="122"/>
    </row>
    <row r="272" spans="1:20" ht="12.75" x14ac:dyDescent="0.2">
      <c r="A272" s="122" t="s">
        <v>621</v>
      </c>
      <c r="B272" s="122">
        <v>3431</v>
      </c>
      <c r="C272" s="122"/>
      <c r="D272" s="122"/>
      <c r="E272" s="122">
        <v>18681</v>
      </c>
      <c r="F272" s="178">
        <v>1.2678014894810199</v>
      </c>
      <c r="G272" s="198">
        <v>6.7983512659921799E-3</v>
      </c>
      <c r="H272" s="198">
        <v>2.54169976171565E-2</v>
      </c>
      <c r="I272" s="122">
        <v>112.245267160803</v>
      </c>
      <c r="J272" s="198">
        <v>7.0231786306942906E-2</v>
      </c>
      <c r="K272" s="198">
        <v>9.9566404368074506E-3</v>
      </c>
      <c r="L272" s="122"/>
      <c r="M272" s="122">
        <v>806.37520702256995</v>
      </c>
      <c r="N272" s="122">
        <v>28386.169353265999</v>
      </c>
      <c r="O272" s="122">
        <v>19391.412700983801</v>
      </c>
      <c r="P272" s="178">
        <v>1.6283561200508601</v>
      </c>
      <c r="Q272" s="122">
        <v>2284.8907066318002</v>
      </c>
      <c r="R272" s="122">
        <v>87497.080062889596</v>
      </c>
      <c r="S272" s="122"/>
      <c r="T272" s="122"/>
    </row>
    <row r="273" spans="1:20" ht="12.75" x14ac:dyDescent="0.2">
      <c r="A273" s="122" t="s">
        <v>622</v>
      </c>
      <c r="B273" s="122">
        <v>3230</v>
      </c>
      <c r="C273" s="122"/>
      <c r="D273" s="122"/>
      <c r="E273" s="122">
        <v>19846</v>
      </c>
      <c r="F273" s="178">
        <v>1.2678014894810199</v>
      </c>
      <c r="G273" s="198">
        <v>4.2115959555242E-3</v>
      </c>
      <c r="H273" s="198">
        <v>2.1187413872301299E-2</v>
      </c>
      <c r="I273" s="122">
        <v>112.627705294923</v>
      </c>
      <c r="J273" s="198">
        <v>7.5481205280661101E-2</v>
      </c>
      <c r="K273" s="198">
        <v>9.7752695757331396E-3</v>
      </c>
      <c r="L273" s="122"/>
      <c r="M273" s="122">
        <v>806.37520702256995</v>
      </c>
      <c r="N273" s="122">
        <v>28386.169353265999</v>
      </c>
      <c r="O273" s="122">
        <v>19391.412700983801</v>
      </c>
      <c r="P273" s="178">
        <v>1.6283561200508601</v>
      </c>
      <c r="Q273" s="122">
        <v>2284.8907066318002</v>
      </c>
      <c r="R273" s="122">
        <v>87497.080062889596</v>
      </c>
      <c r="S273" s="122"/>
      <c r="T273" s="122"/>
    </row>
    <row r="274" spans="1:20" ht="12.75" x14ac:dyDescent="0.2">
      <c r="A274" s="122" t="s">
        <v>623</v>
      </c>
      <c r="B274" s="122">
        <v>4045</v>
      </c>
      <c r="C274" s="122"/>
      <c r="D274" s="122"/>
      <c r="E274" s="122">
        <v>98325</v>
      </c>
      <c r="F274" s="178">
        <v>1.2678014894810199</v>
      </c>
      <c r="G274" s="198">
        <v>4.9597423510467E-3</v>
      </c>
      <c r="H274" s="198">
        <v>2.4537715798924799E-2</v>
      </c>
      <c r="I274" s="122">
        <v>292.64654448669</v>
      </c>
      <c r="J274" s="198">
        <v>0.15954233409610999</v>
      </c>
      <c r="K274" s="198">
        <v>1.05873379099924E-2</v>
      </c>
      <c r="L274" s="122"/>
      <c r="M274" s="122">
        <v>806.37520702256995</v>
      </c>
      <c r="N274" s="122">
        <v>28386.169353265999</v>
      </c>
      <c r="O274" s="122">
        <v>19391.412700983801</v>
      </c>
      <c r="P274" s="178">
        <v>1.6283561200508601</v>
      </c>
      <c r="Q274" s="122">
        <v>2284.8907066318002</v>
      </c>
      <c r="R274" s="122">
        <v>87497.080062889596</v>
      </c>
      <c r="S274" s="122"/>
      <c r="T274" s="122"/>
    </row>
    <row r="275" spans="1:20" ht="12.75" x14ac:dyDescent="0.2">
      <c r="A275" s="122" t="s">
        <v>624</v>
      </c>
      <c r="B275" s="122">
        <v>3453</v>
      </c>
      <c r="C275" s="122"/>
      <c r="D275" s="122"/>
      <c r="E275" s="122">
        <v>17992</v>
      </c>
      <c r="F275" s="178">
        <v>1.2678014894810199</v>
      </c>
      <c r="G275" s="198">
        <v>2.80217133540833E-3</v>
      </c>
      <c r="H275" s="198">
        <v>2.6223668857090199E-2</v>
      </c>
      <c r="I275" s="122">
        <v>122.82914963476701</v>
      </c>
      <c r="J275" s="198">
        <v>0.12811249444197401</v>
      </c>
      <c r="K275" s="198">
        <v>9.5598043574922197E-3</v>
      </c>
      <c r="L275" s="122"/>
      <c r="M275" s="122">
        <v>806.37520702256995</v>
      </c>
      <c r="N275" s="122">
        <v>28386.169353265999</v>
      </c>
      <c r="O275" s="122">
        <v>19391.412700983801</v>
      </c>
      <c r="P275" s="178">
        <v>1.6283561200508601</v>
      </c>
      <c r="Q275" s="122">
        <v>2284.8907066318002</v>
      </c>
      <c r="R275" s="122">
        <v>87497.080062889596</v>
      </c>
      <c r="S275" s="122"/>
      <c r="T275" s="122"/>
    </row>
    <row r="276" spans="1:20" ht="12.75" x14ac:dyDescent="0.2">
      <c r="A276" s="122" t="s">
        <v>625</v>
      </c>
      <c r="B276" s="122">
        <v>3359</v>
      </c>
      <c r="C276" s="122"/>
      <c r="D276" s="122"/>
      <c r="E276" s="122">
        <v>9495</v>
      </c>
      <c r="F276" s="178">
        <v>1.2678014894810199</v>
      </c>
      <c r="G276" s="198">
        <v>3.9845532736528001E-3</v>
      </c>
      <c r="H276" s="198">
        <v>2.9819933478609902E-2</v>
      </c>
      <c r="I276" s="122">
        <v>76.006578662639498</v>
      </c>
      <c r="J276" s="198">
        <v>3.46498156924697E-2</v>
      </c>
      <c r="K276" s="198">
        <v>1.08478146392838E-2</v>
      </c>
      <c r="L276" s="122"/>
      <c r="M276" s="122">
        <v>806.37520702256995</v>
      </c>
      <c r="N276" s="122">
        <v>28386.169353265999</v>
      </c>
      <c r="O276" s="122">
        <v>19391.412700983801</v>
      </c>
      <c r="P276" s="178">
        <v>1.6283561200508601</v>
      </c>
      <c r="Q276" s="122">
        <v>2284.8907066318002</v>
      </c>
      <c r="R276" s="122">
        <v>87497.080062889596</v>
      </c>
      <c r="S276" s="122"/>
      <c r="T276" s="122"/>
    </row>
    <row r="277" spans="1:20" ht="12.75" x14ac:dyDescent="0.2">
      <c r="A277" s="122" t="s">
        <v>626</v>
      </c>
      <c r="B277" s="122">
        <v>3006</v>
      </c>
      <c r="C277" s="122"/>
      <c r="D277" s="122"/>
      <c r="E277" s="122">
        <v>55964</v>
      </c>
      <c r="F277" s="178">
        <v>1.2678014894810199</v>
      </c>
      <c r="G277" s="198">
        <v>4.4880041931718E-3</v>
      </c>
      <c r="H277" s="198">
        <v>1.72585462993694E-2</v>
      </c>
      <c r="I277" s="122">
        <v>203.98774472992201</v>
      </c>
      <c r="J277" s="198">
        <v>6.4916732184976095E-2</v>
      </c>
      <c r="K277" s="198">
        <v>7.1117146737188202E-3</v>
      </c>
      <c r="L277" s="122"/>
      <c r="M277" s="122">
        <v>806.37520702256995</v>
      </c>
      <c r="N277" s="122">
        <v>28386.169353265999</v>
      </c>
      <c r="O277" s="122">
        <v>19391.412700983801</v>
      </c>
      <c r="P277" s="178">
        <v>1.6283561200508601</v>
      </c>
      <c r="Q277" s="122">
        <v>2284.8907066318002</v>
      </c>
      <c r="R277" s="122">
        <v>87497.080062889596</v>
      </c>
      <c r="S277" s="122"/>
      <c r="T277" s="122"/>
    </row>
    <row r="278" spans="1:20" ht="14.25" customHeight="1" x14ac:dyDescent="0.2">
      <c r="A278" s="19" t="s">
        <v>627</v>
      </c>
      <c r="B278" s="122"/>
      <c r="C278" s="122"/>
      <c r="D278" s="122"/>
      <c r="E278" s="19"/>
      <c r="F278" s="178"/>
      <c r="G278" s="198"/>
      <c r="H278" s="198"/>
      <c r="I278" s="122"/>
      <c r="J278" s="198"/>
      <c r="K278" s="198"/>
      <c r="L278" s="122"/>
      <c r="M278" s="122"/>
      <c r="N278" s="122"/>
      <c r="O278" s="122"/>
      <c r="P278" s="178"/>
      <c r="Q278" s="122"/>
      <c r="R278" s="122"/>
      <c r="S278" s="122"/>
      <c r="T278" s="122"/>
    </row>
    <row r="279" spans="1:20" ht="12.75" x14ac:dyDescent="0.2">
      <c r="A279" s="122" t="s">
        <v>628</v>
      </c>
      <c r="B279" s="122">
        <v>2443</v>
      </c>
      <c r="C279" s="122"/>
      <c r="D279" s="122"/>
      <c r="E279" s="122">
        <v>7081</v>
      </c>
      <c r="F279" s="178">
        <v>1.2678014894810199</v>
      </c>
      <c r="G279" s="198">
        <v>2.0241962058089699E-3</v>
      </c>
      <c r="H279" s="198">
        <v>1.6951788491446299E-2</v>
      </c>
      <c r="I279" s="122">
        <v>52.278102490430904</v>
      </c>
      <c r="J279" s="198">
        <v>2.4431577460810601E-2</v>
      </c>
      <c r="K279" s="198">
        <v>6.7787035729416703E-3</v>
      </c>
      <c r="L279" s="122"/>
      <c r="M279" s="122">
        <v>806.37520702256995</v>
      </c>
      <c r="N279" s="122">
        <v>28386.169353265999</v>
      </c>
      <c r="O279" s="122">
        <v>19391.412700983801</v>
      </c>
      <c r="P279" s="178">
        <v>1.6283561200508601</v>
      </c>
      <c r="Q279" s="122">
        <v>2284.8907066318002</v>
      </c>
      <c r="R279" s="122">
        <v>87497.080062889596</v>
      </c>
      <c r="S279" s="122"/>
      <c r="T279" s="122"/>
    </row>
    <row r="280" spans="1:20" ht="12.75" x14ac:dyDescent="0.2">
      <c r="A280" s="122" t="s">
        <v>629</v>
      </c>
      <c r="B280" s="122">
        <v>3229</v>
      </c>
      <c r="C280" s="122"/>
      <c r="D280" s="122"/>
      <c r="E280" s="122">
        <v>6492</v>
      </c>
      <c r="F280" s="178">
        <v>1.2678014894810199</v>
      </c>
      <c r="G280" s="198">
        <v>3.65834873690696E-3</v>
      </c>
      <c r="H280" s="198">
        <v>1.8678414096916299E-2</v>
      </c>
      <c r="I280" s="122">
        <v>56.1515805654658</v>
      </c>
      <c r="J280" s="198">
        <v>6.9470117067159595E-2</v>
      </c>
      <c r="K280" s="198">
        <v>1.17067159581023E-2</v>
      </c>
      <c r="L280" s="122"/>
      <c r="M280" s="122">
        <v>806.37520702256995</v>
      </c>
      <c r="N280" s="122">
        <v>28386.169353265999</v>
      </c>
      <c r="O280" s="122">
        <v>19391.412700983801</v>
      </c>
      <c r="P280" s="178">
        <v>1.6283561200508601</v>
      </c>
      <c r="Q280" s="122">
        <v>2284.8907066318002</v>
      </c>
      <c r="R280" s="122">
        <v>87497.080062889596</v>
      </c>
      <c r="S280" s="122"/>
      <c r="T280" s="122"/>
    </row>
    <row r="281" spans="1:20" ht="12.75" x14ac:dyDescent="0.2">
      <c r="A281" s="122" t="s">
        <v>630</v>
      </c>
      <c r="B281" s="122">
        <v>2282</v>
      </c>
      <c r="C281" s="122"/>
      <c r="D281" s="122"/>
      <c r="E281" s="122">
        <v>10200</v>
      </c>
      <c r="F281" s="178">
        <v>1.2678014894810199</v>
      </c>
      <c r="G281" s="198">
        <v>1.9689542483660098E-3</v>
      </c>
      <c r="H281" s="198">
        <v>1.8352632728861701E-2</v>
      </c>
      <c r="I281" s="122">
        <v>80.517078933602605</v>
      </c>
      <c r="J281" s="198">
        <v>4.3235294117647101E-2</v>
      </c>
      <c r="K281" s="198">
        <v>4.0196078431372602E-3</v>
      </c>
      <c r="L281" s="122"/>
      <c r="M281" s="122">
        <v>806.37520702256995</v>
      </c>
      <c r="N281" s="122">
        <v>28386.169353265999</v>
      </c>
      <c r="O281" s="122">
        <v>19391.412700983801</v>
      </c>
      <c r="P281" s="178">
        <v>1.6283561200508601</v>
      </c>
      <c r="Q281" s="122">
        <v>2284.8907066318002</v>
      </c>
      <c r="R281" s="122">
        <v>87497.080062889596</v>
      </c>
      <c r="S281" s="122"/>
      <c r="T281" s="122"/>
    </row>
    <row r="282" spans="1:20" ht="12.75" x14ac:dyDescent="0.2">
      <c r="A282" s="122" t="s">
        <v>631</v>
      </c>
      <c r="B282" s="122">
        <v>2382</v>
      </c>
      <c r="C282" s="122"/>
      <c r="D282" s="122"/>
      <c r="E282" s="122">
        <v>14843</v>
      </c>
      <c r="F282" s="178">
        <v>1.2678014894810199</v>
      </c>
      <c r="G282" s="198">
        <v>2.9924318983134599E-3</v>
      </c>
      <c r="H282" s="198">
        <v>1.73043224299065E-2</v>
      </c>
      <c r="I282" s="122">
        <v>92.282175960474603</v>
      </c>
      <c r="J282" s="198">
        <v>4.1568416088391798E-2</v>
      </c>
      <c r="K282" s="198">
        <v>4.6486559320891999E-3</v>
      </c>
      <c r="L282" s="122"/>
      <c r="M282" s="122">
        <v>806.37520702256995</v>
      </c>
      <c r="N282" s="122">
        <v>28386.169353265999</v>
      </c>
      <c r="O282" s="122">
        <v>19391.412700983801</v>
      </c>
      <c r="P282" s="178">
        <v>1.6283561200508601</v>
      </c>
      <c r="Q282" s="122">
        <v>2284.8907066318002</v>
      </c>
      <c r="R282" s="122">
        <v>87497.080062889596</v>
      </c>
      <c r="S282" s="122"/>
      <c r="T282" s="122"/>
    </row>
    <row r="283" spans="1:20" ht="12.75" x14ac:dyDescent="0.2">
      <c r="A283" s="122" t="s">
        <v>632</v>
      </c>
      <c r="B283" s="122">
        <v>3083</v>
      </c>
      <c r="C283" s="122"/>
      <c r="D283" s="122"/>
      <c r="E283" s="122">
        <v>5415</v>
      </c>
      <c r="F283" s="178">
        <v>1.2678014894810199</v>
      </c>
      <c r="G283" s="198">
        <v>5.3401046475838702E-3</v>
      </c>
      <c r="H283" s="198">
        <v>2.44107744107744E-2</v>
      </c>
      <c r="I283" s="122">
        <v>49.598387070549002</v>
      </c>
      <c r="J283" s="198">
        <v>3.4903047091412703E-2</v>
      </c>
      <c r="K283" s="198">
        <v>9.6029547553093293E-3</v>
      </c>
      <c r="L283" s="122"/>
      <c r="M283" s="122">
        <v>806.37520702256995</v>
      </c>
      <c r="N283" s="122">
        <v>28386.169353265999</v>
      </c>
      <c r="O283" s="122">
        <v>19391.412700983801</v>
      </c>
      <c r="P283" s="178">
        <v>1.6283561200508601</v>
      </c>
      <c r="Q283" s="122">
        <v>2284.8907066318002</v>
      </c>
      <c r="R283" s="122">
        <v>87497.080062889596</v>
      </c>
      <c r="S283" s="122"/>
      <c r="T283" s="122"/>
    </row>
    <row r="284" spans="1:20" ht="12.75" x14ac:dyDescent="0.2">
      <c r="A284" s="122" t="s">
        <v>633</v>
      </c>
      <c r="B284" s="122">
        <v>3157</v>
      </c>
      <c r="C284" s="122"/>
      <c r="D284" s="122"/>
      <c r="E284" s="122">
        <v>11809</v>
      </c>
      <c r="F284" s="178">
        <v>1.2678014894810199</v>
      </c>
      <c r="G284" s="198">
        <v>4.4245914133288202E-3</v>
      </c>
      <c r="H284" s="198">
        <v>1.7143951728761601E-2</v>
      </c>
      <c r="I284" s="122">
        <v>82.449984839295198</v>
      </c>
      <c r="J284" s="198">
        <v>7.8668811923109497E-2</v>
      </c>
      <c r="K284" s="198">
        <v>1.04157845710898E-2</v>
      </c>
      <c r="L284" s="122"/>
      <c r="M284" s="122">
        <v>806.37520702256995</v>
      </c>
      <c r="N284" s="122">
        <v>28386.169353265999</v>
      </c>
      <c r="O284" s="122">
        <v>19391.412700983801</v>
      </c>
      <c r="P284" s="178">
        <v>1.6283561200508601</v>
      </c>
      <c r="Q284" s="122">
        <v>2284.8907066318002</v>
      </c>
      <c r="R284" s="122">
        <v>87497.080062889596</v>
      </c>
      <c r="S284" s="122"/>
      <c r="T284" s="122"/>
    </row>
    <row r="285" spans="1:20" ht="12.75" x14ac:dyDescent="0.2">
      <c r="A285" s="122" t="s">
        <v>634</v>
      </c>
      <c r="B285" s="122">
        <v>2210</v>
      </c>
      <c r="C285" s="122"/>
      <c r="D285" s="122"/>
      <c r="E285" s="122">
        <v>11088</v>
      </c>
      <c r="F285" s="178">
        <v>1.2678014894810199</v>
      </c>
      <c r="G285" s="198">
        <v>3.0588624338624298E-3</v>
      </c>
      <c r="H285" s="198">
        <v>2.0117007082007601E-2</v>
      </c>
      <c r="I285" s="122">
        <v>80.690767749476805</v>
      </c>
      <c r="J285" s="198">
        <v>1.2445887445887399E-2</v>
      </c>
      <c r="K285" s="198">
        <v>3.4271284271284301E-3</v>
      </c>
      <c r="L285" s="122"/>
      <c r="M285" s="122">
        <v>806.37520702256995</v>
      </c>
      <c r="N285" s="122">
        <v>28386.169353265999</v>
      </c>
      <c r="O285" s="122">
        <v>19391.412700983801</v>
      </c>
      <c r="P285" s="178">
        <v>1.6283561200508601</v>
      </c>
      <c r="Q285" s="122">
        <v>2284.8907066318002</v>
      </c>
      <c r="R285" s="122">
        <v>87497.080062889596</v>
      </c>
      <c r="S285" s="122"/>
      <c r="T285" s="122"/>
    </row>
    <row r="286" spans="1:20" ht="12.75" x14ac:dyDescent="0.2">
      <c r="A286" s="122" t="s">
        <v>635</v>
      </c>
      <c r="B286" s="122">
        <v>3408</v>
      </c>
      <c r="C286" s="122"/>
      <c r="D286" s="122"/>
      <c r="E286" s="122">
        <v>61745</v>
      </c>
      <c r="F286" s="178">
        <v>1.2678014894810199</v>
      </c>
      <c r="G286" s="198">
        <v>2.3672632061975301E-3</v>
      </c>
      <c r="H286" s="198">
        <v>1.9723935596755102E-2</v>
      </c>
      <c r="I286" s="122">
        <v>232.42633241524101</v>
      </c>
      <c r="J286" s="198">
        <v>0.13999514130698801</v>
      </c>
      <c r="K286" s="198">
        <v>8.3893432666612699E-3</v>
      </c>
      <c r="L286" s="122"/>
      <c r="M286" s="122">
        <v>806.37520702256995</v>
      </c>
      <c r="N286" s="122">
        <v>28386.169353265999</v>
      </c>
      <c r="O286" s="122">
        <v>19391.412700983801</v>
      </c>
      <c r="P286" s="178">
        <v>1.6283561200508601</v>
      </c>
      <c r="Q286" s="122">
        <v>2284.8907066318002</v>
      </c>
      <c r="R286" s="122">
        <v>87497.080062889596</v>
      </c>
      <c r="S286" s="122"/>
      <c r="T286" s="122"/>
    </row>
    <row r="287" spans="1:20" ht="14.25" customHeight="1" x14ac:dyDescent="0.2">
      <c r="A287" s="19" t="s">
        <v>636</v>
      </c>
      <c r="B287" s="122"/>
      <c r="C287" s="122"/>
      <c r="D287" s="122"/>
      <c r="E287" s="19"/>
      <c r="F287" s="178"/>
      <c r="G287" s="198"/>
      <c r="H287" s="198"/>
      <c r="I287" s="122"/>
      <c r="J287" s="198"/>
      <c r="K287" s="198"/>
      <c r="L287" s="122"/>
      <c r="M287" s="122"/>
      <c r="N287" s="122"/>
      <c r="O287" s="122"/>
      <c r="P287" s="178"/>
      <c r="Q287" s="122"/>
      <c r="R287" s="122"/>
      <c r="S287" s="122"/>
      <c r="T287" s="122"/>
    </row>
    <row r="288" spans="1:20" ht="12.75" x14ac:dyDescent="0.2">
      <c r="A288" s="122" t="s">
        <v>637</v>
      </c>
      <c r="B288" s="122">
        <v>2661</v>
      </c>
      <c r="C288" s="122"/>
      <c r="D288" s="122"/>
      <c r="E288" s="122">
        <v>2454</v>
      </c>
      <c r="F288" s="178">
        <v>1.2678014894810199</v>
      </c>
      <c r="G288" s="198">
        <v>3.9731051344743303E-3</v>
      </c>
      <c r="H288" s="198">
        <v>1.6513761467889899E-2</v>
      </c>
      <c r="I288" s="122">
        <v>31.6227766016838</v>
      </c>
      <c r="J288" s="198">
        <v>1.01874490627547E-2</v>
      </c>
      <c r="K288" s="198">
        <v>8.9649551752241201E-3</v>
      </c>
      <c r="L288" s="122"/>
      <c r="M288" s="122">
        <v>806.37520702256995</v>
      </c>
      <c r="N288" s="122">
        <v>28386.169353265999</v>
      </c>
      <c r="O288" s="122">
        <v>19391.412700983801</v>
      </c>
      <c r="P288" s="178">
        <v>1.6283561200508601</v>
      </c>
      <c r="Q288" s="122">
        <v>2284.8907066318002</v>
      </c>
      <c r="R288" s="122">
        <v>87497.080062889596</v>
      </c>
      <c r="S288" s="122"/>
      <c r="T288" s="122"/>
    </row>
    <row r="289" spans="1:20" ht="12.75" x14ac:dyDescent="0.2">
      <c r="A289" s="122" t="s">
        <v>638</v>
      </c>
      <c r="B289" s="122">
        <v>2593</v>
      </c>
      <c r="C289" s="122"/>
      <c r="D289" s="122"/>
      <c r="E289" s="122">
        <v>2719</v>
      </c>
      <c r="F289" s="178">
        <v>1.2678014894810199</v>
      </c>
      <c r="G289" s="198">
        <v>1.8389113644722301E-3</v>
      </c>
      <c r="H289" s="198">
        <v>1.53908464965573E-2</v>
      </c>
      <c r="I289" s="122">
        <v>38.6134691526156</v>
      </c>
      <c r="J289" s="198">
        <v>5.1489518205222497E-2</v>
      </c>
      <c r="K289" s="198">
        <v>8.0912100036778199E-3</v>
      </c>
      <c r="L289" s="122"/>
      <c r="M289" s="122">
        <v>806.37520702256995</v>
      </c>
      <c r="N289" s="122">
        <v>28386.169353265999</v>
      </c>
      <c r="O289" s="122">
        <v>19391.412700983801</v>
      </c>
      <c r="P289" s="178">
        <v>1.6283561200508601</v>
      </c>
      <c r="Q289" s="122">
        <v>2284.8907066318002</v>
      </c>
      <c r="R289" s="122">
        <v>87497.080062889596</v>
      </c>
      <c r="S289" s="122"/>
      <c r="T289" s="122"/>
    </row>
    <row r="290" spans="1:20" ht="12.75" x14ac:dyDescent="0.2">
      <c r="A290" s="122" t="s">
        <v>639</v>
      </c>
      <c r="B290" s="122">
        <v>3536</v>
      </c>
      <c r="C290" s="122"/>
      <c r="D290" s="122"/>
      <c r="E290" s="122">
        <v>12187</v>
      </c>
      <c r="F290" s="178">
        <v>1.2678014894810199</v>
      </c>
      <c r="G290" s="198">
        <v>3.8702442493367198E-3</v>
      </c>
      <c r="H290" s="198">
        <v>1.9978304104140299E-2</v>
      </c>
      <c r="I290" s="122">
        <v>94.609724658726293</v>
      </c>
      <c r="J290" s="198">
        <v>7.9839172889144203E-2</v>
      </c>
      <c r="K290" s="198">
        <v>1.31287437433331E-2</v>
      </c>
      <c r="L290" s="122"/>
      <c r="M290" s="122">
        <v>806.37520702256995</v>
      </c>
      <c r="N290" s="122">
        <v>28386.169353265999</v>
      </c>
      <c r="O290" s="122">
        <v>19391.412700983801</v>
      </c>
      <c r="P290" s="178">
        <v>1.6283561200508601</v>
      </c>
      <c r="Q290" s="122">
        <v>2284.8907066318002</v>
      </c>
      <c r="R290" s="122">
        <v>87497.080062889596</v>
      </c>
      <c r="S290" s="122"/>
      <c r="T290" s="122"/>
    </row>
    <row r="291" spans="1:20" ht="12.75" x14ac:dyDescent="0.2">
      <c r="A291" s="122" t="s">
        <v>640</v>
      </c>
      <c r="B291" s="122">
        <v>3216</v>
      </c>
      <c r="C291" s="122"/>
      <c r="D291" s="122"/>
      <c r="E291" s="122">
        <v>3100</v>
      </c>
      <c r="F291" s="178">
        <v>1.2678014894810199</v>
      </c>
      <c r="G291" s="198">
        <v>3.44086021505376E-3</v>
      </c>
      <c r="H291" s="198">
        <v>1.9985974754558201E-2</v>
      </c>
      <c r="I291" s="122">
        <v>45.199557519958098</v>
      </c>
      <c r="J291" s="198">
        <v>8.0322580645161304E-2</v>
      </c>
      <c r="K291" s="198">
        <v>1.1290322580645201E-2</v>
      </c>
      <c r="L291" s="122"/>
      <c r="M291" s="122">
        <v>806.37520702256995</v>
      </c>
      <c r="N291" s="122">
        <v>28386.169353265999</v>
      </c>
      <c r="O291" s="122">
        <v>19391.412700983801</v>
      </c>
      <c r="P291" s="178">
        <v>1.6283561200508601</v>
      </c>
      <c r="Q291" s="122">
        <v>2284.8907066318002</v>
      </c>
      <c r="R291" s="122">
        <v>87497.080062889596</v>
      </c>
      <c r="S291" s="122"/>
      <c r="T291" s="122"/>
    </row>
    <row r="292" spans="1:20" ht="12.75" x14ac:dyDescent="0.2">
      <c r="A292" s="122" t="s">
        <v>641</v>
      </c>
      <c r="B292" s="122">
        <v>3081</v>
      </c>
      <c r="C292" s="122"/>
      <c r="D292" s="122"/>
      <c r="E292" s="122">
        <v>7132</v>
      </c>
      <c r="F292" s="178">
        <v>1.2678014894810199</v>
      </c>
      <c r="G292" s="198">
        <v>4.3115535614133499E-3</v>
      </c>
      <c r="H292" s="198">
        <v>2.7859011851623799E-2</v>
      </c>
      <c r="I292" s="122">
        <v>63.221831672294996</v>
      </c>
      <c r="J292" s="198">
        <v>2.6640493550196299E-2</v>
      </c>
      <c r="K292" s="198">
        <v>9.1138530566460992E-3</v>
      </c>
      <c r="L292" s="122"/>
      <c r="M292" s="122">
        <v>806.37520702256995</v>
      </c>
      <c r="N292" s="122">
        <v>28386.169353265999</v>
      </c>
      <c r="O292" s="122">
        <v>19391.412700983801</v>
      </c>
      <c r="P292" s="178">
        <v>1.6283561200508601</v>
      </c>
      <c r="Q292" s="122">
        <v>2284.8907066318002</v>
      </c>
      <c r="R292" s="122">
        <v>87497.080062889596</v>
      </c>
      <c r="S292" s="122"/>
      <c r="T292" s="122"/>
    </row>
    <row r="293" spans="1:20" ht="12.75" x14ac:dyDescent="0.2">
      <c r="A293" s="122" t="s">
        <v>642</v>
      </c>
      <c r="B293" s="122">
        <v>2670</v>
      </c>
      <c r="C293" s="122"/>
      <c r="D293" s="122"/>
      <c r="E293" s="122">
        <v>4125</v>
      </c>
      <c r="F293" s="178">
        <v>1.2678014894810199</v>
      </c>
      <c r="G293" s="198">
        <v>5.2121212121212096E-3</v>
      </c>
      <c r="H293" s="198">
        <v>1.77086128253287E-2</v>
      </c>
      <c r="I293" s="122">
        <v>49.618544920221098</v>
      </c>
      <c r="J293" s="198">
        <v>4.92121212121212E-2</v>
      </c>
      <c r="K293" s="198">
        <v>7.0303030303030299E-3</v>
      </c>
      <c r="L293" s="122"/>
      <c r="M293" s="122">
        <v>806.37520702256995</v>
      </c>
      <c r="N293" s="122">
        <v>28386.169353265999</v>
      </c>
      <c r="O293" s="122">
        <v>19391.412700983801</v>
      </c>
      <c r="P293" s="178">
        <v>1.6283561200508601</v>
      </c>
      <c r="Q293" s="122">
        <v>2284.8907066318002</v>
      </c>
      <c r="R293" s="122">
        <v>87497.080062889596</v>
      </c>
      <c r="S293" s="122"/>
      <c r="T293" s="122"/>
    </row>
    <row r="294" spans="1:20" ht="12.75" x14ac:dyDescent="0.2">
      <c r="A294" s="122" t="s">
        <v>643</v>
      </c>
      <c r="B294" s="122">
        <v>2593</v>
      </c>
      <c r="C294" s="122"/>
      <c r="D294" s="122"/>
      <c r="E294" s="122">
        <v>6784</v>
      </c>
      <c r="F294" s="178">
        <v>1.2678014894810199</v>
      </c>
      <c r="G294" s="198">
        <v>3.3903301886792502E-3</v>
      </c>
      <c r="H294" s="198">
        <v>2.4830699774266399E-2</v>
      </c>
      <c r="I294" s="122">
        <v>56.080299571239799</v>
      </c>
      <c r="J294" s="198">
        <v>2.34375E-2</v>
      </c>
      <c r="K294" s="198">
        <v>5.89622641509434E-3</v>
      </c>
      <c r="L294" s="122"/>
      <c r="M294" s="122">
        <v>806.37520702256995</v>
      </c>
      <c r="N294" s="122">
        <v>28386.169353265999</v>
      </c>
      <c r="O294" s="122">
        <v>19391.412700983801</v>
      </c>
      <c r="P294" s="178">
        <v>1.6283561200508601</v>
      </c>
      <c r="Q294" s="122">
        <v>2284.8907066318002</v>
      </c>
      <c r="R294" s="122">
        <v>87497.080062889596</v>
      </c>
      <c r="S294" s="122"/>
      <c r="T294" s="122"/>
    </row>
    <row r="295" spans="1:20" ht="12.75" x14ac:dyDescent="0.2">
      <c r="A295" s="122" t="s">
        <v>644</v>
      </c>
      <c r="B295" s="122">
        <v>3465</v>
      </c>
      <c r="C295" s="122"/>
      <c r="D295" s="122"/>
      <c r="E295" s="122">
        <v>72266</v>
      </c>
      <c r="F295" s="178">
        <v>1.2678014894810199</v>
      </c>
      <c r="G295" s="198">
        <v>3.85843042832498E-3</v>
      </c>
      <c r="H295" s="198">
        <v>2.04001922845812E-2</v>
      </c>
      <c r="I295" s="122">
        <v>241.78089254529601</v>
      </c>
      <c r="J295" s="198">
        <v>8.4230481831013199E-2</v>
      </c>
      <c r="K295" s="198">
        <v>9.5480585614258397E-3</v>
      </c>
      <c r="L295" s="122"/>
      <c r="M295" s="122">
        <v>806.37520702256995</v>
      </c>
      <c r="N295" s="122">
        <v>28386.169353265999</v>
      </c>
      <c r="O295" s="122">
        <v>19391.412700983801</v>
      </c>
      <c r="P295" s="178">
        <v>1.6283561200508601</v>
      </c>
      <c r="Q295" s="122">
        <v>2284.8907066318002</v>
      </c>
      <c r="R295" s="122">
        <v>87497.080062889596</v>
      </c>
      <c r="S295" s="122"/>
      <c r="T295" s="122"/>
    </row>
    <row r="296" spans="1:20" ht="12.75" x14ac:dyDescent="0.2">
      <c r="A296" s="122" t="s">
        <v>645</v>
      </c>
      <c r="B296" s="122">
        <v>3052</v>
      </c>
      <c r="C296" s="122"/>
      <c r="D296" s="122"/>
      <c r="E296" s="122">
        <v>2535</v>
      </c>
      <c r="F296" s="178">
        <v>1.2678014894810199</v>
      </c>
      <c r="G296" s="198">
        <v>2.6627218934911199E-3</v>
      </c>
      <c r="H296" s="198">
        <v>1.7599277978339399E-2</v>
      </c>
      <c r="I296" s="122">
        <v>34.2782730020052</v>
      </c>
      <c r="J296" s="198">
        <v>2.5641025641025599E-2</v>
      </c>
      <c r="K296" s="198">
        <v>1.2228796844181501E-2</v>
      </c>
      <c r="L296" s="122"/>
      <c r="M296" s="122">
        <v>806.37520702256995</v>
      </c>
      <c r="N296" s="122">
        <v>28386.169353265999</v>
      </c>
      <c r="O296" s="122">
        <v>19391.412700983801</v>
      </c>
      <c r="P296" s="178">
        <v>1.6283561200508601</v>
      </c>
      <c r="Q296" s="122">
        <v>2284.8907066318002</v>
      </c>
      <c r="R296" s="122">
        <v>87497.080062889596</v>
      </c>
      <c r="S296" s="122"/>
      <c r="T296" s="122"/>
    </row>
    <row r="297" spans="1:20" ht="12.75" x14ac:dyDescent="0.2">
      <c r="A297" s="122" t="s">
        <v>646</v>
      </c>
      <c r="B297" s="122">
        <v>2382</v>
      </c>
      <c r="C297" s="122"/>
      <c r="D297" s="122"/>
      <c r="E297" s="122">
        <v>5899</v>
      </c>
      <c r="F297" s="178">
        <v>1.2678014894810199</v>
      </c>
      <c r="G297" s="198">
        <v>2.4439170480872502E-3</v>
      </c>
      <c r="H297" s="198">
        <v>1.6327279398275499E-2</v>
      </c>
      <c r="I297" s="122">
        <v>58.677082408722399</v>
      </c>
      <c r="J297" s="198">
        <v>3.7803017460586501E-2</v>
      </c>
      <c r="K297" s="198">
        <v>5.7636887608069204E-3</v>
      </c>
      <c r="L297" s="122"/>
      <c r="M297" s="122">
        <v>806.37520702256995</v>
      </c>
      <c r="N297" s="122">
        <v>28386.169353265999</v>
      </c>
      <c r="O297" s="122">
        <v>19391.412700983801</v>
      </c>
      <c r="P297" s="178">
        <v>1.6283561200508601</v>
      </c>
      <c r="Q297" s="122">
        <v>2284.8907066318002</v>
      </c>
      <c r="R297" s="122">
        <v>87497.080062889596</v>
      </c>
      <c r="S297" s="122"/>
      <c r="T297" s="122"/>
    </row>
    <row r="298" spans="1:20" ht="12.75" x14ac:dyDescent="0.2">
      <c r="A298" s="122" t="s">
        <v>647</v>
      </c>
      <c r="B298" s="122">
        <v>3484</v>
      </c>
      <c r="C298" s="122"/>
      <c r="D298" s="122"/>
      <c r="E298" s="122">
        <v>122892</v>
      </c>
      <c r="F298" s="178">
        <v>1.2678014894810199</v>
      </c>
      <c r="G298" s="198">
        <v>3.6163189358678102E-3</v>
      </c>
      <c r="H298" s="198">
        <v>1.90956518561156E-2</v>
      </c>
      <c r="I298" s="122">
        <v>329.24762717444099</v>
      </c>
      <c r="J298" s="198">
        <v>0.13911401881326699</v>
      </c>
      <c r="K298" s="198">
        <v>7.0224261953585297E-3</v>
      </c>
      <c r="L298" s="122"/>
      <c r="M298" s="122">
        <v>806.37520702256995</v>
      </c>
      <c r="N298" s="122">
        <v>28386.169353265999</v>
      </c>
      <c r="O298" s="122">
        <v>19391.412700983801</v>
      </c>
      <c r="P298" s="178">
        <v>1.6283561200508601</v>
      </c>
      <c r="Q298" s="122">
        <v>2284.8907066318002</v>
      </c>
      <c r="R298" s="122">
        <v>87497.080062889596</v>
      </c>
      <c r="S298" s="122"/>
      <c r="T298" s="122"/>
    </row>
    <row r="299" spans="1:20" ht="12.75" x14ac:dyDescent="0.2">
      <c r="A299" s="122" t="s">
        <v>648</v>
      </c>
      <c r="B299" s="122">
        <v>2747</v>
      </c>
      <c r="C299" s="122"/>
      <c r="D299" s="122"/>
      <c r="E299" s="122">
        <v>6805</v>
      </c>
      <c r="F299" s="178">
        <v>1.2678014894810199</v>
      </c>
      <c r="G299" s="198">
        <v>3.03698261082537E-3</v>
      </c>
      <c r="H299" s="198">
        <v>2.0179372197309399E-2</v>
      </c>
      <c r="I299" s="122">
        <v>59.766211189935703</v>
      </c>
      <c r="J299" s="198">
        <v>7.9353416605437196E-2</v>
      </c>
      <c r="K299" s="198">
        <v>6.9066862601028702E-3</v>
      </c>
      <c r="L299" s="122"/>
      <c r="M299" s="122">
        <v>806.37520702256995</v>
      </c>
      <c r="N299" s="122">
        <v>28386.169353265999</v>
      </c>
      <c r="O299" s="122">
        <v>19391.412700983801</v>
      </c>
      <c r="P299" s="178">
        <v>1.6283561200508601</v>
      </c>
      <c r="Q299" s="122">
        <v>2284.8907066318002</v>
      </c>
      <c r="R299" s="122">
        <v>87497.080062889596</v>
      </c>
      <c r="S299" s="122"/>
      <c r="T299" s="122"/>
    </row>
    <row r="300" spans="1:20" ht="12.75" x14ac:dyDescent="0.2">
      <c r="A300" s="122" t="s">
        <v>649</v>
      </c>
      <c r="B300" s="122">
        <v>2344</v>
      </c>
      <c r="C300" s="122"/>
      <c r="D300" s="122"/>
      <c r="E300" s="122">
        <v>5413</v>
      </c>
      <c r="F300" s="178">
        <v>1.2678014894810199</v>
      </c>
      <c r="G300" s="198">
        <v>2.4632058624299499E-3</v>
      </c>
      <c r="H300" s="198">
        <v>1.8722018722018698E-2</v>
      </c>
      <c r="I300" s="122">
        <v>56.409219104681803</v>
      </c>
      <c r="J300" s="198">
        <v>7.3896175872898602E-3</v>
      </c>
      <c r="K300" s="198">
        <v>5.7269536301496398E-3</v>
      </c>
      <c r="L300" s="122"/>
      <c r="M300" s="122">
        <v>806.37520702256995</v>
      </c>
      <c r="N300" s="122">
        <v>28386.169353265999</v>
      </c>
      <c r="O300" s="122">
        <v>19391.412700983801</v>
      </c>
      <c r="P300" s="178">
        <v>1.6283561200508601</v>
      </c>
      <c r="Q300" s="122">
        <v>2284.8907066318002</v>
      </c>
      <c r="R300" s="122">
        <v>87497.080062889596</v>
      </c>
      <c r="S300" s="122"/>
      <c r="T300" s="122"/>
    </row>
    <row r="301" spans="1:20" ht="12.75" x14ac:dyDescent="0.2">
      <c r="A301" s="122" t="s">
        <v>650</v>
      </c>
      <c r="B301" s="122">
        <v>2773</v>
      </c>
      <c r="C301" s="122"/>
      <c r="D301" s="122"/>
      <c r="E301" s="122">
        <v>8695</v>
      </c>
      <c r="F301" s="178">
        <v>1.2678014894810199</v>
      </c>
      <c r="G301" s="198">
        <v>3.1819053095648799E-3</v>
      </c>
      <c r="H301" s="198">
        <v>2.5621890547263701E-2</v>
      </c>
      <c r="I301" s="122">
        <v>77.1621668954417</v>
      </c>
      <c r="J301" s="198">
        <v>4.1518113858539402E-2</v>
      </c>
      <c r="K301" s="198">
        <v>6.5554916618746403E-3</v>
      </c>
      <c r="L301" s="122"/>
      <c r="M301" s="122">
        <v>806.37520702256995</v>
      </c>
      <c r="N301" s="122">
        <v>28386.169353265999</v>
      </c>
      <c r="O301" s="122">
        <v>19391.412700983801</v>
      </c>
      <c r="P301" s="178">
        <v>1.6283561200508601</v>
      </c>
      <c r="Q301" s="122">
        <v>2284.8907066318002</v>
      </c>
      <c r="R301" s="122">
        <v>87497.080062889596</v>
      </c>
      <c r="S301" s="122"/>
      <c r="T301" s="122"/>
    </row>
    <row r="302" spans="1:20" ht="12.75" x14ac:dyDescent="0.2">
      <c r="A302" s="122" t="s">
        <v>651</v>
      </c>
      <c r="B302" s="122">
        <v>2460</v>
      </c>
      <c r="C302" s="122"/>
      <c r="D302" s="122"/>
      <c r="E302" s="122">
        <v>2875</v>
      </c>
      <c r="F302" s="178">
        <v>1.2678014894810199</v>
      </c>
      <c r="G302" s="198">
        <v>5.3333333333333297E-3</v>
      </c>
      <c r="H302" s="198">
        <v>1.9607843137254902E-2</v>
      </c>
      <c r="I302" s="122">
        <v>41.303752856126799</v>
      </c>
      <c r="J302" s="198">
        <v>3.4434782608695702E-2</v>
      </c>
      <c r="K302" s="198">
        <v>5.21739130434783E-3</v>
      </c>
      <c r="L302" s="122"/>
      <c r="M302" s="122">
        <v>806.37520702256995</v>
      </c>
      <c r="N302" s="122">
        <v>28386.169353265999</v>
      </c>
      <c r="O302" s="122">
        <v>19391.412700983801</v>
      </c>
      <c r="P302" s="178">
        <v>1.6283561200508601</v>
      </c>
      <c r="Q302" s="122">
        <v>2284.8907066318002</v>
      </c>
      <c r="R302" s="122">
        <v>87497.080062889596</v>
      </c>
      <c r="S302" s="122"/>
      <c r="T302" s="122"/>
    </row>
    <row r="303" spans="1:20" ht="14.25" customHeight="1" x14ac:dyDescent="0.2">
      <c r="A303" s="19" t="s">
        <v>652</v>
      </c>
      <c r="B303" s="122"/>
      <c r="C303" s="122"/>
      <c r="D303" s="122"/>
      <c r="E303" s="19"/>
      <c r="F303" s="178"/>
      <c r="G303" s="198"/>
      <c r="H303" s="198"/>
      <c r="I303" s="122"/>
      <c r="J303" s="198"/>
      <c r="K303" s="198"/>
      <c r="L303" s="122"/>
      <c r="M303" s="122"/>
      <c r="N303" s="122"/>
      <c r="O303" s="122"/>
      <c r="P303" s="178"/>
      <c r="Q303" s="122"/>
      <c r="R303" s="122"/>
      <c r="S303" s="122"/>
      <c r="T303" s="122"/>
    </row>
    <row r="304" spans="1:20" ht="12.75" x14ac:dyDescent="0.2">
      <c r="A304" s="122" t="s">
        <v>653</v>
      </c>
      <c r="B304" s="122">
        <v>2949</v>
      </c>
      <c r="C304" s="122"/>
      <c r="D304" s="122"/>
      <c r="E304" s="122">
        <v>2876</v>
      </c>
      <c r="F304" s="178">
        <v>1.2678014894810199</v>
      </c>
      <c r="G304" s="198">
        <v>2.17315716272601E-3</v>
      </c>
      <c r="H304" s="198">
        <v>2.6911076443057701E-2</v>
      </c>
      <c r="I304" s="122">
        <v>42.684891940826098</v>
      </c>
      <c r="J304" s="198">
        <v>5.9805285118219698E-2</v>
      </c>
      <c r="K304" s="198">
        <v>8.3449235048678704E-3</v>
      </c>
      <c r="L304" s="122"/>
      <c r="M304" s="122">
        <v>806.37520702256995</v>
      </c>
      <c r="N304" s="122">
        <v>28386.169353265999</v>
      </c>
      <c r="O304" s="122">
        <v>19391.412700983801</v>
      </c>
      <c r="P304" s="178">
        <v>1.6283561200508601</v>
      </c>
      <c r="Q304" s="122">
        <v>2284.8907066318002</v>
      </c>
      <c r="R304" s="122">
        <v>87497.080062889596</v>
      </c>
      <c r="S304" s="122"/>
      <c r="T304" s="122"/>
    </row>
    <row r="305" spans="1:20" ht="12.75" x14ac:dyDescent="0.2">
      <c r="A305" s="122" t="s">
        <v>654</v>
      </c>
      <c r="B305" s="122">
        <v>2974</v>
      </c>
      <c r="C305" s="122"/>
      <c r="D305" s="122"/>
      <c r="E305" s="122">
        <v>6442</v>
      </c>
      <c r="F305" s="178">
        <v>1.2678014894810199</v>
      </c>
      <c r="G305" s="198">
        <v>3.9454620718203503E-3</v>
      </c>
      <c r="H305" s="198">
        <v>2.1920135938827499E-2</v>
      </c>
      <c r="I305" s="122">
        <v>69.899928469205193</v>
      </c>
      <c r="J305" s="198">
        <v>5.5883266066439001E-2</v>
      </c>
      <c r="K305" s="198">
        <v>8.6929524992238397E-3</v>
      </c>
      <c r="L305" s="122"/>
      <c r="M305" s="122">
        <v>806.37520702256995</v>
      </c>
      <c r="N305" s="122">
        <v>28386.169353265999</v>
      </c>
      <c r="O305" s="122">
        <v>19391.412700983801</v>
      </c>
      <c r="P305" s="178">
        <v>1.6283561200508601</v>
      </c>
      <c r="Q305" s="122">
        <v>2284.8907066318002</v>
      </c>
      <c r="R305" s="122">
        <v>87497.080062889596</v>
      </c>
      <c r="S305" s="122"/>
      <c r="T305" s="122"/>
    </row>
    <row r="306" spans="1:20" ht="12.75" x14ac:dyDescent="0.2">
      <c r="A306" s="122" t="s">
        <v>655</v>
      </c>
      <c r="B306" s="122">
        <v>3057</v>
      </c>
      <c r="C306" s="122"/>
      <c r="D306" s="122"/>
      <c r="E306" s="122">
        <v>28042</v>
      </c>
      <c r="F306" s="178">
        <v>1.2678014894810199</v>
      </c>
      <c r="G306" s="198">
        <v>3.6968356988326999E-3</v>
      </c>
      <c r="H306" s="198">
        <v>2.69655875205769E-2</v>
      </c>
      <c r="I306" s="122">
        <v>153.065345522754</v>
      </c>
      <c r="J306" s="198">
        <v>5.64510377291206E-2</v>
      </c>
      <c r="K306" s="198">
        <v>6.8468725483203799E-3</v>
      </c>
      <c r="L306" s="122"/>
      <c r="M306" s="122">
        <v>806.37520702256995</v>
      </c>
      <c r="N306" s="122">
        <v>28386.169353265999</v>
      </c>
      <c r="O306" s="122">
        <v>19391.412700983801</v>
      </c>
      <c r="P306" s="178">
        <v>1.6283561200508601</v>
      </c>
      <c r="Q306" s="122">
        <v>2284.8907066318002</v>
      </c>
      <c r="R306" s="122">
        <v>87497.080062889596</v>
      </c>
      <c r="S306" s="122"/>
      <c r="T306" s="122"/>
    </row>
    <row r="307" spans="1:20" ht="12.75" x14ac:dyDescent="0.2">
      <c r="A307" s="122" t="s">
        <v>656</v>
      </c>
      <c r="B307" s="122">
        <v>2719</v>
      </c>
      <c r="C307" s="122"/>
      <c r="D307" s="122"/>
      <c r="E307" s="122">
        <v>17956</v>
      </c>
      <c r="F307" s="178">
        <v>1.2678014894810199</v>
      </c>
      <c r="G307" s="198">
        <v>3.7452662062820198E-3</v>
      </c>
      <c r="H307" s="198">
        <v>2.4744649805447501E-2</v>
      </c>
      <c r="I307" s="122">
        <v>123.199025970176</v>
      </c>
      <c r="J307" s="198">
        <v>8.5598128759189096E-2</v>
      </c>
      <c r="K307" s="198">
        <v>4.0654934283804898E-3</v>
      </c>
      <c r="L307" s="122"/>
      <c r="M307" s="122">
        <v>806.37520702256995</v>
      </c>
      <c r="N307" s="122">
        <v>28386.169353265999</v>
      </c>
      <c r="O307" s="122">
        <v>19391.412700983801</v>
      </c>
      <c r="P307" s="178">
        <v>1.6283561200508601</v>
      </c>
      <c r="Q307" s="122">
        <v>2284.8907066318002</v>
      </c>
      <c r="R307" s="122">
        <v>87497.080062889596</v>
      </c>
      <c r="S307" s="122"/>
      <c r="T307" s="122"/>
    </row>
    <row r="308" spans="1:20" ht="12.75" x14ac:dyDescent="0.2">
      <c r="A308" s="122" t="s">
        <v>657</v>
      </c>
      <c r="B308" s="122">
        <v>3678</v>
      </c>
      <c r="C308" s="122"/>
      <c r="D308" s="122"/>
      <c r="E308" s="122">
        <v>9864</v>
      </c>
      <c r="F308" s="178">
        <v>1.2678014894810199</v>
      </c>
      <c r="G308" s="198">
        <v>5.1956609894566099E-3</v>
      </c>
      <c r="H308" s="198">
        <v>5.20976616231087E-2</v>
      </c>
      <c r="I308" s="122">
        <v>87.840765023990997</v>
      </c>
      <c r="J308" s="198">
        <v>4.0754257907542599E-2</v>
      </c>
      <c r="K308" s="198">
        <v>8.0089213300892099E-3</v>
      </c>
      <c r="L308" s="122"/>
      <c r="M308" s="122">
        <v>806.37520702256995</v>
      </c>
      <c r="N308" s="122">
        <v>28386.169353265999</v>
      </c>
      <c r="O308" s="122">
        <v>19391.412700983801</v>
      </c>
      <c r="P308" s="178">
        <v>1.6283561200508601</v>
      </c>
      <c r="Q308" s="122">
        <v>2284.8907066318002</v>
      </c>
      <c r="R308" s="122">
        <v>87497.080062889596</v>
      </c>
      <c r="S308" s="122"/>
      <c r="T308" s="122"/>
    </row>
    <row r="309" spans="1:20" ht="12.75" x14ac:dyDescent="0.2">
      <c r="A309" s="122" t="s">
        <v>658</v>
      </c>
      <c r="B309" s="122">
        <v>2514</v>
      </c>
      <c r="C309" s="122"/>
      <c r="D309" s="122"/>
      <c r="E309" s="122">
        <v>5105</v>
      </c>
      <c r="F309" s="178">
        <v>1.2678014894810199</v>
      </c>
      <c r="G309" s="198">
        <v>5.4684949396017002E-3</v>
      </c>
      <c r="H309" s="198">
        <v>2.1876409562471801E-2</v>
      </c>
      <c r="I309" s="122">
        <v>60.967204298704701</v>
      </c>
      <c r="J309" s="198">
        <v>3.0362389813907899E-2</v>
      </c>
      <c r="K309" s="198">
        <v>4.8971596474045101E-3</v>
      </c>
      <c r="L309" s="122"/>
      <c r="M309" s="122">
        <v>806.37520702256995</v>
      </c>
      <c r="N309" s="122">
        <v>28386.169353265999</v>
      </c>
      <c r="O309" s="122">
        <v>19391.412700983801</v>
      </c>
      <c r="P309" s="178">
        <v>1.6283561200508601</v>
      </c>
      <c r="Q309" s="122">
        <v>2284.8907066318002</v>
      </c>
      <c r="R309" s="122">
        <v>87497.080062889596</v>
      </c>
      <c r="S309" s="122"/>
      <c r="T309" s="122"/>
    </row>
    <row r="310" spans="1:20" ht="12.75" x14ac:dyDescent="0.2">
      <c r="A310" s="122" t="s">
        <v>659</v>
      </c>
      <c r="B310" s="122">
        <v>3222</v>
      </c>
      <c r="C310" s="122"/>
      <c r="D310" s="122"/>
      <c r="E310" s="122">
        <v>16223</v>
      </c>
      <c r="F310" s="178">
        <v>1.2678014894810199</v>
      </c>
      <c r="G310" s="198">
        <v>2.3372167087879299E-3</v>
      </c>
      <c r="H310" s="198">
        <v>2.54505434034943E-2</v>
      </c>
      <c r="I310" s="122">
        <v>112.303161130932</v>
      </c>
      <c r="J310" s="198">
        <v>7.3167724835110706E-2</v>
      </c>
      <c r="K310" s="198">
        <v>9.4310546754607597E-3</v>
      </c>
      <c r="L310" s="122"/>
      <c r="M310" s="122">
        <v>806.37520702256995</v>
      </c>
      <c r="N310" s="122">
        <v>28386.169353265999</v>
      </c>
      <c r="O310" s="122">
        <v>19391.412700983801</v>
      </c>
      <c r="P310" s="178">
        <v>1.6283561200508601</v>
      </c>
      <c r="Q310" s="122">
        <v>2284.8907066318002</v>
      </c>
      <c r="R310" s="122">
        <v>87497.080062889596</v>
      </c>
      <c r="S310" s="122"/>
      <c r="T310" s="122"/>
    </row>
    <row r="311" spans="1:20" ht="12.75" x14ac:dyDescent="0.2">
      <c r="A311" s="122" t="s">
        <v>660</v>
      </c>
      <c r="B311" s="122">
        <v>2852</v>
      </c>
      <c r="C311" s="122"/>
      <c r="D311" s="122"/>
      <c r="E311" s="122">
        <v>23167</v>
      </c>
      <c r="F311" s="178">
        <v>1.2678014894810199</v>
      </c>
      <c r="G311" s="198">
        <v>2.3740665601933802E-3</v>
      </c>
      <c r="H311" s="198">
        <v>2.9050875406178799E-2</v>
      </c>
      <c r="I311" s="122">
        <v>142.520174010559</v>
      </c>
      <c r="J311" s="198">
        <v>7.5322657227953602E-2</v>
      </c>
      <c r="K311" s="198">
        <v>4.6618034272888197E-3</v>
      </c>
      <c r="L311" s="122"/>
      <c r="M311" s="122">
        <v>806.37520702256995</v>
      </c>
      <c r="N311" s="122">
        <v>28386.169353265999</v>
      </c>
      <c r="O311" s="122">
        <v>19391.412700983801</v>
      </c>
      <c r="P311" s="178">
        <v>1.6283561200508601</v>
      </c>
      <c r="Q311" s="122">
        <v>2284.8907066318002</v>
      </c>
      <c r="R311" s="122">
        <v>87497.080062889596</v>
      </c>
      <c r="S311" s="122"/>
      <c r="T311" s="122"/>
    </row>
    <row r="312" spans="1:20" ht="12.75" x14ac:dyDescent="0.2">
      <c r="A312" s="122" t="s">
        <v>661</v>
      </c>
      <c r="B312" s="122">
        <v>3595</v>
      </c>
      <c r="C312" s="122"/>
      <c r="D312" s="122"/>
      <c r="E312" s="122">
        <v>76770</v>
      </c>
      <c r="F312" s="178">
        <v>1.2678014894810199</v>
      </c>
      <c r="G312" s="198">
        <v>3.7471234423168799E-3</v>
      </c>
      <c r="H312" s="198">
        <v>2.16034635043366E-2</v>
      </c>
      <c r="I312" s="122">
        <v>262.19839816444301</v>
      </c>
      <c r="J312" s="198">
        <v>0.16496027093916901</v>
      </c>
      <c r="K312" s="198">
        <v>7.9979158525465693E-3</v>
      </c>
      <c r="L312" s="122"/>
      <c r="M312" s="122">
        <v>806.37520702256995</v>
      </c>
      <c r="N312" s="122">
        <v>28386.169353265999</v>
      </c>
      <c r="O312" s="122">
        <v>19391.412700983801</v>
      </c>
      <c r="P312" s="178">
        <v>1.6283561200508601</v>
      </c>
      <c r="Q312" s="122">
        <v>2284.8907066318002</v>
      </c>
      <c r="R312" s="122">
        <v>87497.080062889596</v>
      </c>
      <c r="S312" s="122"/>
      <c r="T312" s="122"/>
    </row>
    <row r="313" spans="1:20" ht="12.75" x14ac:dyDescent="0.2">
      <c r="A313" s="122" t="s">
        <v>662</v>
      </c>
      <c r="B313" s="122">
        <v>2185</v>
      </c>
      <c r="C313" s="122"/>
      <c r="D313" s="122"/>
      <c r="E313" s="122">
        <v>6116</v>
      </c>
      <c r="F313" s="178">
        <v>1.2678014894810199</v>
      </c>
      <c r="G313" s="198">
        <v>3.0384783082624801E-3</v>
      </c>
      <c r="H313" s="198">
        <v>1.3591117917304701E-2</v>
      </c>
      <c r="I313" s="122">
        <v>55.946402922797503</v>
      </c>
      <c r="J313" s="198">
        <v>2.6978417266187001E-2</v>
      </c>
      <c r="K313" s="198">
        <v>4.7416612164813601E-3</v>
      </c>
      <c r="L313" s="122"/>
      <c r="M313" s="122">
        <v>806.37520702256995</v>
      </c>
      <c r="N313" s="122">
        <v>28386.169353265999</v>
      </c>
      <c r="O313" s="122">
        <v>19391.412700983801</v>
      </c>
      <c r="P313" s="178">
        <v>1.6283561200508601</v>
      </c>
      <c r="Q313" s="122">
        <v>2284.8907066318002</v>
      </c>
      <c r="R313" s="122">
        <v>87497.080062889596</v>
      </c>
      <c r="S313" s="122"/>
      <c r="T313" s="122"/>
    </row>
    <row r="314" spans="1:20" ht="12.75" x14ac:dyDescent="0.2">
      <c r="A314" s="122" t="s">
        <v>663</v>
      </c>
      <c r="B314" s="122">
        <v>2778</v>
      </c>
      <c r="C314" s="122"/>
      <c r="D314" s="122"/>
      <c r="E314" s="122">
        <v>41904</v>
      </c>
      <c r="F314" s="178">
        <v>1.2678014894810199</v>
      </c>
      <c r="G314" s="198">
        <v>2.5653875525009501E-3</v>
      </c>
      <c r="H314" s="198">
        <v>1.8878936283590001E-2</v>
      </c>
      <c r="I314" s="122">
        <v>185.69868066305699</v>
      </c>
      <c r="J314" s="198">
        <v>6.9492172584956102E-2</v>
      </c>
      <c r="K314" s="198">
        <v>5.5364642993508996E-3</v>
      </c>
      <c r="L314" s="122"/>
      <c r="M314" s="122">
        <v>806.37520702256995</v>
      </c>
      <c r="N314" s="122">
        <v>28386.169353265999</v>
      </c>
      <c r="O314" s="122">
        <v>19391.412700983801</v>
      </c>
      <c r="P314" s="178">
        <v>1.6283561200508601</v>
      </c>
      <c r="Q314" s="122">
        <v>2284.8907066318002</v>
      </c>
      <c r="R314" s="122">
        <v>87497.080062889596</v>
      </c>
      <c r="S314" s="122"/>
      <c r="T314" s="122"/>
    </row>
    <row r="315" spans="1:20" ht="12.75" x14ac:dyDescent="0.2">
      <c r="A315" s="122" t="s">
        <v>664</v>
      </c>
      <c r="B315" s="122">
        <v>3125</v>
      </c>
      <c r="C315" s="122"/>
      <c r="D315" s="122"/>
      <c r="E315" s="122">
        <v>8193</v>
      </c>
      <c r="F315" s="178">
        <v>1.2678014894810199</v>
      </c>
      <c r="G315" s="198">
        <v>2.8174457870539901E-3</v>
      </c>
      <c r="H315" s="198">
        <v>2.6729348556077899E-2</v>
      </c>
      <c r="I315" s="122">
        <v>77.910204723129795</v>
      </c>
      <c r="J315" s="198">
        <v>4.8578054436714299E-2</v>
      </c>
      <c r="K315" s="198">
        <v>9.3982668131331604E-3</v>
      </c>
      <c r="L315" s="122"/>
      <c r="M315" s="122">
        <v>806.37520702256995</v>
      </c>
      <c r="N315" s="122">
        <v>28386.169353265999</v>
      </c>
      <c r="O315" s="122">
        <v>19391.412700983801</v>
      </c>
      <c r="P315" s="178">
        <v>1.6283561200508601</v>
      </c>
      <c r="Q315" s="122">
        <v>2284.8907066318002</v>
      </c>
      <c r="R315" s="122">
        <v>87497.080062889596</v>
      </c>
      <c r="S315" s="122"/>
      <c r="T315" s="122"/>
    </row>
    <row r="316" spans="1:20" ht="12.75" x14ac:dyDescent="0.2">
      <c r="A316" s="122" t="s">
        <v>665</v>
      </c>
      <c r="B316" s="122">
        <v>2898</v>
      </c>
      <c r="C316" s="122"/>
      <c r="D316" s="122"/>
      <c r="E316" s="122">
        <v>3378</v>
      </c>
      <c r="F316" s="178">
        <v>1.2678014894810199</v>
      </c>
      <c r="G316" s="198">
        <v>3.8731004539175099E-3</v>
      </c>
      <c r="H316" s="198">
        <v>2.6803441429516899E-2</v>
      </c>
      <c r="I316" s="122">
        <v>42.402830094228399</v>
      </c>
      <c r="J316" s="198">
        <v>5.8318531675547701E-2</v>
      </c>
      <c r="K316" s="198">
        <v>7.4008288928360004E-3</v>
      </c>
      <c r="L316" s="122"/>
      <c r="M316" s="122">
        <v>806.37520702256995</v>
      </c>
      <c r="N316" s="122">
        <v>28386.169353265999</v>
      </c>
      <c r="O316" s="122">
        <v>19391.412700983801</v>
      </c>
      <c r="P316" s="178">
        <v>1.6283561200508601</v>
      </c>
      <c r="Q316" s="122">
        <v>2284.8907066318002</v>
      </c>
      <c r="R316" s="122">
        <v>87497.080062889596</v>
      </c>
      <c r="S316" s="122"/>
      <c r="T316" s="122"/>
    </row>
    <row r="317" spans="1:20" ht="12.75" x14ac:dyDescent="0.2">
      <c r="A317" s="122" t="s">
        <v>666</v>
      </c>
      <c r="B317" s="122">
        <v>2812</v>
      </c>
      <c r="C317" s="122"/>
      <c r="D317" s="122"/>
      <c r="E317" s="122">
        <v>4534</v>
      </c>
      <c r="F317" s="178">
        <v>1.2678014894810199</v>
      </c>
      <c r="G317" s="198">
        <v>2.4628731068960402E-3</v>
      </c>
      <c r="H317" s="198">
        <v>1.9649334945586499E-2</v>
      </c>
      <c r="I317" s="122">
        <v>49.7594212184989</v>
      </c>
      <c r="J317" s="198">
        <v>3.04367004852228E-2</v>
      </c>
      <c r="K317" s="198">
        <v>9.2633436259373595E-3</v>
      </c>
      <c r="L317" s="122"/>
      <c r="M317" s="122">
        <v>806.37520702256995</v>
      </c>
      <c r="N317" s="122">
        <v>28386.169353265999</v>
      </c>
      <c r="O317" s="122">
        <v>19391.412700983801</v>
      </c>
      <c r="P317" s="178">
        <v>1.6283561200508601</v>
      </c>
      <c r="Q317" s="122">
        <v>2284.8907066318002</v>
      </c>
      <c r="R317" s="122">
        <v>87497.080062889596</v>
      </c>
      <c r="S317" s="122"/>
      <c r="T317" s="122"/>
    </row>
    <row r="318" spans="1:20" ht="8.25" customHeight="1" thickBot="1" x14ac:dyDescent="0.25">
      <c r="A318" s="197"/>
      <c r="B318" s="87"/>
      <c r="C318" s="87"/>
      <c r="D318" s="87"/>
      <c r="E318" s="87"/>
      <c r="F318" s="97"/>
      <c r="G318" s="99"/>
      <c r="H318" s="99"/>
      <c r="I318" s="87"/>
      <c r="J318" s="99"/>
      <c r="K318" s="99"/>
      <c r="L318" s="87"/>
      <c r="M318" s="87"/>
      <c r="N318" s="87"/>
      <c r="O318" s="87"/>
      <c r="P318" s="95"/>
      <c r="Q318" s="87"/>
      <c r="R318" s="87"/>
    </row>
    <row r="319" spans="1:20" ht="12.75" x14ac:dyDescent="0.2">
      <c r="A319" s="196"/>
      <c r="B319" s="85"/>
      <c r="C319" s="85"/>
      <c r="D319" s="86"/>
      <c r="E319" s="85"/>
      <c r="F319" s="96"/>
      <c r="G319" s="98"/>
      <c r="H319" s="98"/>
      <c r="I319" s="85"/>
      <c r="J319" s="98"/>
      <c r="K319" s="98"/>
      <c r="L319" s="85"/>
      <c r="M319" s="85"/>
      <c r="N319" s="85"/>
      <c r="O319" s="85"/>
      <c r="P319" s="94"/>
      <c r="Q319" s="85"/>
      <c r="R319" s="85"/>
    </row>
    <row r="320" spans="1:20" ht="12.75" x14ac:dyDescent="0.2">
      <c r="A320" s="196"/>
      <c r="B320" s="85"/>
      <c r="C320" s="85"/>
      <c r="D320" s="86"/>
      <c r="E320" s="85"/>
      <c r="F320" s="96"/>
      <c r="G320" s="98"/>
      <c r="H320" s="98"/>
      <c r="I320" s="85"/>
      <c r="J320" s="98"/>
      <c r="K320" s="98"/>
      <c r="L320" s="85"/>
      <c r="M320" s="85"/>
      <c r="N320" s="85"/>
      <c r="O320" s="85"/>
      <c r="P320" s="94"/>
      <c r="Q320" s="85"/>
      <c r="R320" s="85"/>
    </row>
    <row r="321" spans="1:18" ht="12.75" hidden="1" x14ac:dyDescent="0.2">
      <c r="A321" s="196"/>
      <c r="B321" s="85"/>
      <c r="C321" s="85"/>
      <c r="D321" s="86"/>
      <c r="E321" s="85"/>
      <c r="F321" s="96"/>
      <c r="G321" s="98"/>
      <c r="H321" s="98"/>
      <c r="I321" s="85"/>
      <c r="J321" s="98"/>
      <c r="K321" s="98"/>
      <c r="L321" s="85"/>
      <c r="M321" s="85"/>
      <c r="N321" s="85"/>
      <c r="O321" s="85"/>
      <c r="P321" s="94"/>
      <c r="Q321" s="85"/>
      <c r="R321" s="85"/>
    </row>
    <row r="322" spans="1:18" ht="12.75" hidden="1" x14ac:dyDescent="0.2">
      <c r="A322" s="196"/>
      <c r="B322" s="85"/>
      <c r="C322" s="85"/>
      <c r="D322" s="86"/>
      <c r="E322" s="85"/>
      <c r="F322" s="96"/>
      <c r="G322" s="98"/>
      <c r="H322" s="98"/>
      <c r="I322" s="85"/>
      <c r="J322" s="98"/>
      <c r="K322" s="98"/>
      <c r="L322" s="85"/>
      <c r="M322" s="85"/>
      <c r="N322" s="85"/>
      <c r="O322" s="85"/>
      <c r="P322" s="94"/>
      <c r="Q322" s="85"/>
      <c r="R322" s="85"/>
    </row>
    <row r="323" spans="1:18" ht="12.75" hidden="1" x14ac:dyDescent="0.2">
      <c r="A323" s="196"/>
      <c r="B323" s="85"/>
      <c r="C323" s="85"/>
      <c r="D323" s="86"/>
      <c r="E323" s="85"/>
      <c r="F323" s="96"/>
      <c r="G323" s="98"/>
      <c r="H323" s="98"/>
      <c r="I323" s="85"/>
      <c r="J323" s="98"/>
      <c r="K323" s="98"/>
      <c r="L323" s="85"/>
      <c r="M323" s="85"/>
      <c r="N323" s="85"/>
      <c r="O323" s="85"/>
      <c r="P323" s="94"/>
      <c r="Q323" s="85"/>
      <c r="R323" s="85"/>
    </row>
    <row r="324" spans="1:18" ht="12.75" hidden="1" x14ac:dyDescent="0.2">
      <c r="A324" s="196"/>
      <c r="B324" s="85"/>
      <c r="C324" s="85"/>
      <c r="D324" s="86"/>
      <c r="E324" s="85"/>
      <c r="F324" s="96"/>
      <c r="G324" s="98"/>
      <c r="H324" s="98"/>
      <c r="I324" s="85"/>
      <c r="J324" s="98"/>
      <c r="K324" s="98"/>
      <c r="L324" s="85"/>
      <c r="M324" s="85"/>
      <c r="N324" s="85"/>
      <c r="O324" s="85"/>
      <c r="P324" s="94"/>
      <c r="Q324" s="85"/>
      <c r="R324" s="85"/>
    </row>
    <row r="325" spans="1:18" ht="12.75" hidden="1" x14ac:dyDescent="0.2">
      <c r="A325" s="196"/>
      <c r="B325" s="85"/>
      <c r="C325" s="85"/>
      <c r="D325" s="86"/>
      <c r="E325" s="85"/>
      <c r="F325" s="96"/>
      <c r="G325" s="98"/>
      <c r="H325" s="98"/>
      <c r="I325" s="85"/>
      <c r="J325" s="98"/>
      <c r="K325" s="98"/>
      <c r="L325" s="85"/>
      <c r="M325" s="85"/>
      <c r="N325" s="85"/>
      <c r="O325" s="85"/>
      <c r="P325" s="94"/>
      <c r="Q325" s="85"/>
      <c r="R325" s="85"/>
    </row>
    <row r="326" spans="1:18" ht="12.75" hidden="1" x14ac:dyDescent="0.2">
      <c r="A326" s="196"/>
      <c r="B326" s="85"/>
      <c r="C326" s="85"/>
      <c r="D326" s="86"/>
      <c r="E326" s="85"/>
      <c r="F326" s="96"/>
      <c r="G326" s="98"/>
      <c r="H326" s="98"/>
      <c r="I326" s="85"/>
      <c r="J326" s="98"/>
      <c r="K326" s="98"/>
      <c r="L326" s="85"/>
      <c r="M326" s="85"/>
      <c r="N326" s="85"/>
      <c r="O326" s="85"/>
      <c r="P326" s="94"/>
      <c r="Q326" s="85"/>
      <c r="R326" s="85"/>
    </row>
    <row r="327" spans="1:18" ht="12.75" hidden="1" x14ac:dyDescent="0.2">
      <c r="A327" s="196"/>
      <c r="B327" s="85"/>
      <c r="C327" s="85"/>
      <c r="D327" s="86"/>
      <c r="E327" s="85"/>
      <c r="F327" s="96"/>
      <c r="G327" s="98"/>
      <c r="H327" s="98"/>
      <c r="I327" s="85"/>
      <c r="J327" s="98"/>
      <c r="K327" s="98"/>
      <c r="L327" s="85"/>
      <c r="M327" s="85"/>
      <c r="N327" s="85"/>
      <c r="O327" s="85"/>
      <c r="P327" s="94"/>
      <c r="Q327" s="85"/>
      <c r="R327" s="85"/>
    </row>
    <row r="328" spans="1:18" ht="12.75" hidden="1" x14ac:dyDescent="0.2">
      <c r="A328" s="196"/>
      <c r="B328" s="85"/>
      <c r="C328" s="85"/>
      <c r="D328" s="86"/>
      <c r="E328" s="85"/>
      <c r="F328" s="96"/>
      <c r="G328" s="98"/>
      <c r="H328" s="98"/>
      <c r="I328" s="85"/>
      <c r="J328" s="98"/>
      <c r="K328" s="98"/>
      <c r="L328" s="85"/>
      <c r="M328" s="85"/>
      <c r="N328" s="85"/>
      <c r="O328" s="85"/>
      <c r="P328" s="94"/>
      <c r="Q328" s="85"/>
      <c r="R328" s="85"/>
    </row>
    <row r="329" spans="1:18" ht="12.75" hidden="1" x14ac:dyDescent="0.2">
      <c r="A329" s="196"/>
      <c r="B329" s="85"/>
      <c r="C329" s="85"/>
      <c r="D329" s="86"/>
      <c r="E329" s="85"/>
      <c r="F329" s="96"/>
      <c r="G329" s="98"/>
      <c r="H329" s="98"/>
      <c r="I329" s="85"/>
      <c r="J329" s="98"/>
      <c r="K329" s="98"/>
      <c r="L329" s="85"/>
      <c r="M329" s="85"/>
      <c r="N329" s="85"/>
      <c r="O329" s="85"/>
      <c r="P329" s="94"/>
      <c r="Q329" s="85"/>
      <c r="R329" s="85"/>
    </row>
    <row r="330" spans="1:18" ht="12.75" hidden="1" x14ac:dyDescent="0.2">
      <c r="A330" s="196"/>
      <c r="B330" s="85"/>
      <c r="C330" s="85"/>
      <c r="D330" s="86"/>
      <c r="E330" s="85"/>
      <c r="F330" s="96"/>
      <c r="G330" s="98"/>
      <c r="H330" s="98"/>
      <c r="I330" s="85"/>
      <c r="J330" s="98"/>
      <c r="K330" s="98"/>
      <c r="L330" s="85"/>
      <c r="M330" s="85"/>
      <c r="N330" s="85"/>
      <c r="O330" s="85"/>
      <c r="P330" s="94"/>
      <c r="Q330" s="85"/>
      <c r="R330" s="85"/>
    </row>
    <row r="331" spans="1:18" ht="12.75" hidden="1" x14ac:dyDescent="0.2">
      <c r="A331" s="196"/>
      <c r="B331" s="85"/>
      <c r="C331" s="85"/>
      <c r="D331" s="86"/>
      <c r="E331" s="85"/>
      <c r="F331" s="96"/>
      <c r="G331" s="98"/>
      <c r="H331" s="98"/>
      <c r="I331" s="85"/>
      <c r="J331" s="98"/>
      <c r="K331" s="98"/>
      <c r="L331" s="85"/>
      <c r="M331" s="85"/>
      <c r="N331" s="85"/>
      <c r="O331" s="85"/>
      <c r="P331" s="94"/>
      <c r="Q331" s="85"/>
      <c r="R331" s="85"/>
    </row>
    <row r="332" spans="1:18" ht="12.75" hidden="1" x14ac:dyDescent="0.2">
      <c r="A332" s="196"/>
      <c r="B332" s="85"/>
      <c r="C332" s="85"/>
      <c r="D332" s="86"/>
      <c r="E332" s="85"/>
      <c r="F332" s="96"/>
      <c r="G332" s="98"/>
      <c r="H332" s="98"/>
      <c r="I332" s="85"/>
      <c r="J332" s="98"/>
      <c r="K332" s="98"/>
      <c r="L332" s="85"/>
      <c r="M332" s="85"/>
      <c r="N332" s="85"/>
      <c r="O332" s="85"/>
      <c r="P332" s="94"/>
      <c r="Q332" s="85"/>
      <c r="R332" s="85"/>
    </row>
    <row r="333" spans="1:18" ht="12.75" hidden="1" x14ac:dyDescent="0.2">
      <c r="A333" s="196"/>
      <c r="B333" s="85"/>
      <c r="C333" s="85"/>
      <c r="D333" s="86"/>
      <c r="E333" s="85"/>
      <c r="F333" s="96"/>
      <c r="G333" s="98"/>
      <c r="H333" s="98"/>
      <c r="I333" s="85"/>
      <c r="J333" s="98"/>
      <c r="K333" s="98"/>
      <c r="L333" s="85"/>
      <c r="M333" s="85"/>
      <c r="N333" s="85"/>
      <c r="O333" s="85"/>
      <c r="P333" s="94"/>
      <c r="Q333" s="85"/>
      <c r="R333" s="85"/>
    </row>
    <row r="334" spans="1:18" ht="12.75" hidden="1" x14ac:dyDescent="0.2">
      <c r="A334" s="196"/>
      <c r="B334" s="85"/>
      <c r="C334" s="85"/>
      <c r="D334" s="86"/>
      <c r="E334" s="85"/>
      <c r="F334" s="96"/>
      <c r="G334" s="98"/>
      <c r="H334" s="98"/>
      <c r="I334" s="85"/>
      <c r="J334" s="98"/>
      <c r="K334" s="98"/>
      <c r="L334" s="85"/>
      <c r="M334" s="85"/>
      <c r="N334" s="85"/>
      <c r="O334" s="85"/>
      <c r="P334" s="94"/>
      <c r="Q334" s="85"/>
      <c r="R334" s="85"/>
    </row>
    <row r="335" spans="1:18" ht="12.75" hidden="1" x14ac:dyDescent="0.2">
      <c r="A335" s="196"/>
      <c r="B335" s="85"/>
      <c r="C335" s="85"/>
      <c r="D335" s="86"/>
      <c r="E335" s="85"/>
      <c r="F335" s="96"/>
      <c r="G335" s="98"/>
      <c r="H335" s="98"/>
      <c r="I335" s="85"/>
      <c r="J335" s="98"/>
      <c r="K335" s="98"/>
      <c r="L335" s="85"/>
      <c r="M335" s="85"/>
      <c r="N335" s="85"/>
      <c r="O335" s="85"/>
      <c r="P335" s="94"/>
      <c r="Q335" s="85"/>
      <c r="R335" s="85"/>
    </row>
    <row r="336" spans="1:18" ht="12.75" hidden="1" x14ac:dyDescent="0.2">
      <c r="A336" s="196"/>
      <c r="B336" s="85"/>
      <c r="C336" s="85"/>
      <c r="D336" s="86"/>
      <c r="E336" s="85"/>
      <c r="F336" s="96"/>
      <c r="G336" s="98"/>
      <c r="H336" s="98"/>
      <c r="I336" s="85"/>
      <c r="J336" s="98"/>
      <c r="K336" s="98"/>
      <c r="L336" s="85"/>
      <c r="M336" s="85"/>
      <c r="N336" s="85"/>
      <c r="O336" s="85"/>
      <c r="P336" s="94"/>
      <c r="Q336" s="85"/>
      <c r="R336" s="85"/>
    </row>
    <row r="337" spans="1:18" ht="12.75" hidden="1" x14ac:dyDescent="0.2">
      <c r="A337" s="196"/>
      <c r="B337" s="85"/>
      <c r="C337" s="85"/>
      <c r="D337" s="86"/>
      <c r="E337" s="85"/>
      <c r="F337" s="96"/>
      <c r="G337" s="98"/>
      <c r="H337" s="98"/>
      <c r="I337" s="85"/>
      <c r="J337" s="98"/>
      <c r="K337" s="98"/>
      <c r="L337" s="85"/>
      <c r="M337" s="85"/>
      <c r="N337" s="85"/>
      <c r="O337" s="85"/>
      <c r="P337" s="94"/>
      <c r="Q337" s="85"/>
      <c r="R337" s="85"/>
    </row>
    <row r="338" spans="1:18" ht="12.75" hidden="1" x14ac:dyDescent="0.2">
      <c r="A338" s="196"/>
      <c r="B338" s="85"/>
      <c r="C338" s="85"/>
      <c r="D338" s="86"/>
      <c r="E338" s="85"/>
      <c r="F338" s="96"/>
      <c r="G338" s="98"/>
      <c r="H338" s="98"/>
      <c r="I338" s="85"/>
      <c r="J338" s="98"/>
      <c r="K338" s="98"/>
      <c r="L338" s="85"/>
      <c r="M338" s="85"/>
      <c r="N338" s="85"/>
      <c r="O338" s="85"/>
      <c r="P338" s="94"/>
      <c r="Q338" s="85"/>
      <c r="R338" s="85"/>
    </row>
    <row r="339" spans="1:18" ht="12.75" hidden="1" x14ac:dyDescent="0.2">
      <c r="A339" s="196"/>
      <c r="B339" s="85"/>
      <c r="C339" s="85"/>
      <c r="D339" s="86"/>
      <c r="E339" s="85"/>
      <c r="F339" s="96"/>
      <c r="G339" s="98"/>
      <c r="H339" s="98"/>
      <c r="I339" s="85"/>
      <c r="J339" s="98"/>
      <c r="K339" s="98"/>
      <c r="L339" s="85"/>
      <c r="M339" s="85"/>
      <c r="N339" s="85"/>
      <c r="O339" s="85"/>
      <c r="P339" s="94"/>
      <c r="Q339" s="85"/>
      <c r="R339" s="85"/>
    </row>
    <row r="340" spans="1:18" ht="12.75" hidden="1" x14ac:dyDescent="0.2">
      <c r="A340" s="196"/>
      <c r="B340" s="85"/>
      <c r="C340" s="85"/>
      <c r="D340" s="86"/>
      <c r="E340" s="85"/>
      <c r="F340" s="96"/>
      <c r="G340" s="98"/>
      <c r="H340" s="98"/>
      <c r="I340" s="85"/>
      <c r="J340" s="98"/>
      <c r="K340" s="98"/>
      <c r="L340" s="85"/>
      <c r="M340" s="85"/>
      <c r="N340" s="85"/>
      <c r="O340" s="85"/>
      <c r="P340" s="94"/>
      <c r="Q340" s="85"/>
      <c r="R340" s="85"/>
    </row>
    <row r="341" spans="1:18" ht="12.75" hidden="1" x14ac:dyDescent="0.2">
      <c r="A341" s="196"/>
      <c r="B341" s="85"/>
      <c r="C341" s="85"/>
      <c r="D341" s="86"/>
      <c r="E341" s="85"/>
      <c r="F341" s="96"/>
      <c r="G341" s="98"/>
      <c r="H341" s="98"/>
      <c r="I341" s="85"/>
      <c r="J341" s="98"/>
      <c r="K341" s="98"/>
      <c r="L341" s="85"/>
      <c r="M341" s="85"/>
      <c r="N341" s="85"/>
      <c r="O341" s="85"/>
      <c r="P341" s="94"/>
      <c r="Q341" s="85"/>
      <c r="R341" s="85"/>
    </row>
    <row r="342" spans="1:18" ht="12.75" hidden="1" x14ac:dyDescent="0.2">
      <c r="A342" s="196"/>
      <c r="B342" s="85"/>
      <c r="C342" s="85"/>
      <c r="D342" s="86"/>
      <c r="E342" s="85"/>
      <c r="F342" s="96"/>
      <c r="G342" s="98"/>
      <c r="H342" s="98"/>
      <c r="I342" s="85"/>
      <c r="J342" s="98"/>
      <c r="K342" s="98"/>
      <c r="L342" s="85"/>
      <c r="M342" s="85"/>
      <c r="N342" s="85"/>
      <c r="O342" s="85"/>
      <c r="P342" s="94"/>
      <c r="Q342" s="85"/>
      <c r="R342" s="85"/>
    </row>
    <row r="343" spans="1:18" ht="12.75" hidden="1" x14ac:dyDescent="0.2">
      <c r="A343" s="196"/>
      <c r="B343" s="85"/>
      <c r="C343" s="85"/>
      <c r="D343" s="86"/>
      <c r="E343" s="85"/>
      <c r="F343" s="96"/>
      <c r="G343" s="98"/>
      <c r="H343" s="98"/>
      <c r="I343" s="85"/>
      <c r="J343" s="98"/>
      <c r="K343" s="98"/>
      <c r="L343" s="85"/>
      <c r="M343" s="85"/>
      <c r="N343" s="85"/>
      <c r="O343" s="85"/>
      <c r="P343" s="94"/>
      <c r="Q343" s="85"/>
      <c r="R343" s="85"/>
    </row>
    <row r="344" spans="1:18" ht="12.75" hidden="1" x14ac:dyDescent="0.2">
      <c r="A344" s="196"/>
      <c r="B344" s="85"/>
      <c r="C344" s="85"/>
      <c r="D344" s="86"/>
      <c r="E344" s="85"/>
      <c r="F344" s="96"/>
      <c r="G344" s="98"/>
      <c r="H344" s="98"/>
      <c r="I344" s="85"/>
      <c r="J344" s="98"/>
      <c r="K344" s="98"/>
      <c r="L344" s="85"/>
      <c r="M344" s="85"/>
      <c r="N344" s="85"/>
      <c r="O344" s="85"/>
      <c r="P344" s="94"/>
      <c r="Q344" s="85"/>
      <c r="R344" s="85"/>
    </row>
  </sheetData>
  <mergeCells count="3">
    <mergeCell ref="A6:B6"/>
    <mergeCell ref="M3:R3"/>
    <mergeCell ref="G3:K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3" manualBreakCount="3">
    <brk id="52" max="16383" man="1"/>
    <brk id="104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28</vt:i4>
      </vt:variant>
      <vt:variant>
        <vt:lpstr>Namngivna områden</vt:lpstr>
      </vt:variant>
      <vt:variant>
        <vt:i4>30</vt:i4>
      </vt:variant>
    </vt:vector>
  </HeadingPairs>
  <TitlesOfParts>
    <vt:vector size="58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6.1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Tabell 17</vt:lpstr>
      <vt:lpstr>Tabell 18</vt:lpstr>
      <vt:lpstr>Tabell 19</vt:lpstr>
      <vt:lpstr>Tabell 20</vt:lpstr>
      <vt:lpstr>Tabell 21</vt:lpstr>
      <vt:lpstr>Tabell 22</vt:lpstr>
      <vt:lpstr>Data</vt:lpstr>
      <vt:lpstr>Data20</vt:lpstr>
      <vt:lpstr>Data21</vt:lpstr>
      <vt:lpstr>Data22</vt:lpstr>
      <vt:lpstr>Data21!Fråga_från_QryXL_1</vt:lpstr>
      <vt:lpstr>Data20!Utskriftsområde</vt:lpstr>
      <vt:lpstr>Data21!Utskriftsområde</vt:lpstr>
      <vt:lpstr>Data22!Utskriftsområde</vt:lpstr>
      <vt:lpstr>'Tabell 14'!Utskriftsområde</vt:lpstr>
      <vt:lpstr>'Tabell 15'!Utskriftsområde</vt:lpstr>
      <vt:lpstr>'Tabell 16'!Utskriftsområde</vt:lpstr>
      <vt:lpstr>'Tabell 20'!Utskriftsområde</vt:lpstr>
      <vt:lpstr>'Tabell 21'!Utskriftsområde</vt:lpstr>
      <vt:lpstr>'Tabell 22'!Utskriftsområde</vt:lpstr>
      <vt:lpstr>Data20!Utskriftsrubriker</vt:lpstr>
      <vt:lpstr>Data21!Utskriftsrubriker</vt:lpstr>
      <vt:lpstr>Data22!Utskriftsrubriker</vt:lpstr>
      <vt:lpstr>'Tabell 1'!Utskriftsrubriker</vt:lpstr>
      <vt:lpstr>'Tabell 10'!Utskriftsrubriker</vt:lpstr>
      <vt:lpstr>'Tabell 11'!Utskriftsrubriker</vt:lpstr>
      <vt:lpstr>'Tabell 12'!Utskriftsrubriker</vt:lpstr>
      <vt:lpstr>'Tabell 13'!Utskriftsrubriker</vt:lpstr>
      <vt:lpstr>'Tabell 14'!Utskriftsrubriker</vt:lpstr>
      <vt:lpstr>'Tabell 15'!Utskriftsrubriker</vt:lpstr>
      <vt:lpstr>'Tabell 16'!Utskriftsrubriker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6.1'!Utskriftsrubriker</vt:lpstr>
      <vt:lpstr>'Tabell 7'!Utskriftsrubriker</vt:lpstr>
      <vt:lpstr>'Tabell 8'!Utskriftsrubriker</vt:lpstr>
      <vt:lpstr>'Tabell 9'!Utskriftsrubriker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Rönnbacka Mats NR/OEM-Ö</cp:lastModifiedBy>
  <cp:lastPrinted>2015-09-14T10:57:46Z</cp:lastPrinted>
  <dcterms:created xsi:type="dcterms:W3CDTF">2013-04-08T12:55:08Z</dcterms:created>
  <dcterms:modified xsi:type="dcterms:W3CDTF">2017-12-18T08:12:43Z</dcterms:modified>
</cp:coreProperties>
</file>